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670" activeTab="9"/>
  </bookViews>
  <sheets>
    <sheet name="Monthly Data" sheetId="2" r:id="rId1"/>
    <sheet name="Sheet2" sheetId="3" r:id="rId2"/>
    <sheet name="Sheet1" sheetId="1" r:id="rId3"/>
    <sheet name="OLS Model" sheetId="4" r:id="rId4"/>
    <sheet name="Predicted Monthly" sheetId="5" r:id="rId5"/>
    <sheet name="Predicted Annual" sheetId="6" r:id="rId6"/>
    <sheet name="Normal Weather" sheetId="9" r:id="rId7"/>
    <sheet name="Employment" sheetId="10" r:id="rId8"/>
    <sheet name="Normalized Monthly" sheetId="7" r:id="rId9"/>
    <sheet name="Normalized Annual" sheetId="8" r:id="rId10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8" l="1"/>
  <c r="D32" i="8"/>
  <c r="D31" i="8"/>
  <c r="D30" i="8"/>
  <c r="D29" i="8"/>
  <c r="D28" i="8"/>
  <c r="D27" i="8"/>
  <c r="D26" i="8"/>
  <c r="D25" i="8"/>
  <c r="D24" i="8"/>
  <c r="D23" i="8"/>
  <c r="W142" i="7" l="1"/>
  <c r="W141" i="7"/>
  <c r="W140" i="7"/>
  <c r="W139" i="7"/>
  <c r="W138" i="7"/>
  <c r="W137" i="7"/>
  <c r="W136" i="7"/>
  <c r="W135" i="7"/>
  <c r="W134" i="7"/>
  <c r="W133" i="7"/>
  <c r="W132" i="7"/>
  <c r="W131" i="7"/>
  <c r="W130" i="7"/>
  <c r="W129" i="7"/>
  <c r="W128" i="7"/>
  <c r="W127" i="7"/>
  <c r="W126" i="7"/>
  <c r="W125" i="7"/>
  <c r="W124" i="7"/>
  <c r="W123" i="7"/>
  <c r="W122" i="7"/>
  <c r="W121" i="7"/>
  <c r="W120" i="7"/>
  <c r="W119" i="7"/>
  <c r="W118" i="7"/>
  <c r="W117" i="7"/>
  <c r="W116" i="7"/>
  <c r="W115" i="7"/>
  <c r="W114" i="7"/>
  <c r="W113" i="7"/>
  <c r="W112" i="7"/>
  <c r="W111" i="7"/>
  <c r="W110" i="7"/>
  <c r="W109" i="7"/>
  <c r="W108" i="7"/>
  <c r="W107" i="7"/>
  <c r="W106" i="7"/>
  <c r="W105" i="7"/>
  <c r="W104" i="7"/>
  <c r="W103" i="7"/>
  <c r="W102" i="7"/>
  <c r="W101" i="7"/>
  <c r="W100" i="7"/>
  <c r="W99" i="7"/>
  <c r="W98" i="7"/>
  <c r="W97" i="7"/>
  <c r="W96" i="7"/>
  <c r="W95" i="7"/>
  <c r="W94" i="7"/>
  <c r="W93" i="7"/>
  <c r="W92" i="7"/>
  <c r="W91" i="7"/>
  <c r="W90" i="7"/>
  <c r="W89" i="7"/>
  <c r="W88" i="7"/>
  <c r="W87" i="7"/>
  <c r="W86" i="7"/>
  <c r="W85" i="7"/>
  <c r="W84" i="7"/>
  <c r="W83" i="7"/>
  <c r="W82" i="7"/>
  <c r="W81" i="7"/>
  <c r="W80" i="7"/>
  <c r="W79" i="7"/>
  <c r="W78" i="7"/>
  <c r="W77" i="7"/>
  <c r="W76" i="7"/>
  <c r="W75" i="7"/>
  <c r="W74" i="7"/>
  <c r="W73" i="7"/>
  <c r="W72" i="7"/>
  <c r="W71" i="7"/>
  <c r="W70" i="7"/>
  <c r="W69" i="7"/>
  <c r="W68" i="7"/>
  <c r="W67" i="7"/>
  <c r="W66" i="7"/>
  <c r="W65" i="7"/>
  <c r="W64" i="7"/>
  <c r="W63" i="7"/>
  <c r="W62" i="7"/>
  <c r="W61" i="7"/>
  <c r="W60" i="7"/>
  <c r="W59" i="7"/>
  <c r="W58" i="7"/>
  <c r="W57" i="7"/>
  <c r="W56" i="7"/>
  <c r="W55" i="7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W3" i="7"/>
  <c r="W2" i="7"/>
  <c r="V169" i="7"/>
  <c r="V168" i="7"/>
  <c r="V167" i="7"/>
  <c r="V166" i="7"/>
  <c r="V165" i="7"/>
  <c r="V164" i="7"/>
  <c r="V163" i="7"/>
  <c r="V162" i="7"/>
  <c r="V161" i="7"/>
  <c r="V160" i="7"/>
  <c r="V159" i="7"/>
  <c r="V158" i="7"/>
  <c r="V157" i="7"/>
  <c r="V156" i="7"/>
  <c r="V155" i="7"/>
  <c r="V154" i="7"/>
  <c r="V153" i="7"/>
  <c r="V152" i="7"/>
  <c r="V151" i="7"/>
  <c r="V150" i="7"/>
  <c r="V149" i="7"/>
  <c r="V148" i="7"/>
  <c r="V147" i="7"/>
  <c r="V146" i="7"/>
  <c r="V145" i="7"/>
  <c r="V144" i="7"/>
  <c r="V143" i="7"/>
  <c r="V142" i="7"/>
  <c r="V141" i="7"/>
  <c r="V140" i="7"/>
  <c r="V139" i="7"/>
  <c r="V138" i="7"/>
  <c r="V137" i="7"/>
  <c r="V136" i="7"/>
  <c r="V135" i="7"/>
  <c r="V134" i="7"/>
  <c r="V133" i="7"/>
  <c r="V132" i="7"/>
  <c r="V131" i="7"/>
  <c r="V130" i="7"/>
  <c r="V129" i="7"/>
  <c r="V128" i="7"/>
  <c r="V127" i="7"/>
  <c r="V126" i="7"/>
  <c r="V125" i="7"/>
  <c r="V124" i="7"/>
  <c r="V123" i="7"/>
  <c r="V122" i="7"/>
  <c r="V121" i="7"/>
  <c r="V120" i="7"/>
  <c r="V119" i="7"/>
  <c r="V118" i="7"/>
  <c r="V117" i="7"/>
  <c r="V116" i="7"/>
  <c r="V115" i="7"/>
  <c r="V114" i="7"/>
  <c r="V113" i="7"/>
  <c r="V112" i="7"/>
  <c r="V111" i="7"/>
  <c r="V110" i="7"/>
  <c r="V109" i="7"/>
  <c r="V108" i="7"/>
  <c r="V107" i="7"/>
  <c r="V106" i="7"/>
  <c r="V105" i="7"/>
  <c r="V104" i="7"/>
  <c r="V103" i="7"/>
  <c r="V102" i="7"/>
  <c r="V101" i="7"/>
  <c r="V100" i="7"/>
  <c r="V99" i="7"/>
  <c r="V98" i="7"/>
  <c r="V97" i="7"/>
  <c r="V96" i="7"/>
  <c r="V95" i="7"/>
  <c r="V94" i="7"/>
  <c r="V93" i="7"/>
  <c r="V92" i="7"/>
  <c r="V91" i="7"/>
  <c r="V90" i="7"/>
  <c r="V89" i="7"/>
  <c r="V88" i="7"/>
  <c r="V87" i="7"/>
  <c r="V86" i="7"/>
  <c r="V85" i="7"/>
  <c r="V84" i="7"/>
  <c r="V83" i="7"/>
  <c r="V82" i="7"/>
  <c r="V81" i="7"/>
  <c r="V80" i="7"/>
  <c r="V79" i="7"/>
  <c r="V78" i="7"/>
  <c r="V77" i="7"/>
  <c r="V76" i="7"/>
  <c r="V75" i="7"/>
  <c r="V74" i="7"/>
  <c r="V73" i="7"/>
  <c r="V72" i="7"/>
  <c r="V71" i="7"/>
  <c r="V70" i="7"/>
  <c r="V69" i="7"/>
  <c r="V68" i="7"/>
  <c r="V67" i="7"/>
  <c r="V66" i="7"/>
  <c r="V65" i="7"/>
  <c r="V64" i="7"/>
  <c r="V63" i="7"/>
  <c r="V62" i="7"/>
  <c r="V61" i="7"/>
  <c r="V60" i="7"/>
  <c r="V59" i="7"/>
  <c r="V58" i="7"/>
  <c r="V57" i="7"/>
  <c r="V56" i="7"/>
  <c r="V55" i="7"/>
  <c r="V54" i="7"/>
  <c r="V53" i="7"/>
  <c r="V52" i="7"/>
  <c r="V51" i="7"/>
  <c r="V50" i="7"/>
  <c r="V49" i="7"/>
  <c r="V48" i="7"/>
  <c r="V47" i="7"/>
  <c r="V46" i="7"/>
  <c r="V45" i="7"/>
  <c r="V44" i="7"/>
  <c r="V43" i="7"/>
  <c r="V42" i="7"/>
  <c r="V41" i="7"/>
  <c r="V40" i="7"/>
  <c r="V39" i="7"/>
  <c r="V38" i="7"/>
  <c r="V37" i="7"/>
  <c r="V36" i="7"/>
  <c r="V35" i="7"/>
  <c r="V34" i="7"/>
  <c r="V33" i="7"/>
  <c r="V32" i="7"/>
  <c r="V31" i="7"/>
  <c r="V30" i="7"/>
  <c r="V29" i="7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V4" i="7"/>
  <c r="V3" i="7"/>
  <c r="V2" i="7"/>
  <c r="Y133" i="5"/>
  <c r="Y132" i="5"/>
  <c r="Y131" i="5"/>
  <c r="Y130" i="5"/>
  <c r="Y129" i="5"/>
  <c r="Y128" i="5"/>
  <c r="Y127" i="5"/>
  <c r="Y126" i="5"/>
  <c r="Y125" i="5"/>
  <c r="Y124" i="5"/>
  <c r="Y123" i="5"/>
  <c r="Y122" i="5"/>
  <c r="Y121" i="5"/>
  <c r="Y120" i="5"/>
  <c r="Y119" i="5"/>
  <c r="Y118" i="5"/>
  <c r="Y117" i="5"/>
  <c r="Y116" i="5"/>
  <c r="Y115" i="5"/>
  <c r="Y114" i="5"/>
  <c r="Y113" i="5"/>
  <c r="Y112" i="5"/>
  <c r="Y111" i="5"/>
  <c r="Y110" i="5"/>
  <c r="Y109" i="5"/>
  <c r="Y108" i="5"/>
  <c r="Y107" i="5"/>
  <c r="Y106" i="5"/>
  <c r="Y105" i="5"/>
  <c r="Y104" i="5"/>
  <c r="Y103" i="5"/>
  <c r="Y102" i="5"/>
  <c r="Y101" i="5"/>
  <c r="Y100" i="5"/>
  <c r="Y99" i="5"/>
  <c r="Y98" i="5"/>
  <c r="Y97" i="5"/>
  <c r="Y96" i="5"/>
  <c r="Y95" i="5"/>
  <c r="Y94" i="5"/>
  <c r="Y93" i="5"/>
  <c r="Y92" i="5"/>
  <c r="Y91" i="5"/>
  <c r="Y90" i="5"/>
  <c r="Y89" i="5"/>
  <c r="Y88" i="5"/>
  <c r="Y87" i="5"/>
  <c r="Y86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Y71" i="5"/>
  <c r="Y70" i="5"/>
  <c r="Y69" i="5"/>
  <c r="Y68" i="5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Y5" i="5"/>
  <c r="Y4" i="5"/>
  <c r="Y3" i="5"/>
  <c r="Y2" i="5"/>
  <c r="X133" i="5"/>
  <c r="X132" i="5"/>
  <c r="X131" i="5"/>
  <c r="X130" i="5"/>
  <c r="X129" i="5"/>
  <c r="X128" i="5"/>
  <c r="X127" i="5"/>
  <c r="X126" i="5"/>
  <c r="X125" i="5"/>
  <c r="X124" i="5"/>
  <c r="X123" i="5"/>
  <c r="X122" i="5"/>
  <c r="X121" i="5"/>
  <c r="X120" i="5"/>
  <c r="X119" i="5"/>
  <c r="X118" i="5"/>
  <c r="X117" i="5"/>
  <c r="X116" i="5"/>
  <c r="X115" i="5"/>
  <c r="X114" i="5"/>
  <c r="X113" i="5"/>
  <c r="X112" i="5"/>
  <c r="X111" i="5"/>
  <c r="X110" i="5"/>
  <c r="X109" i="5"/>
  <c r="X108" i="5"/>
  <c r="X107" i="5"/>
  <c r="X106" i="5"/>
  <c r="X105" i="5"/>
  <c r="X104" i="5"/>
  <c r="X103" i="5"/>
  <c r="X102" i="5"/>
  <c r="X101" i="5"/>
  <c r="X100" i="5"/>
  <c r="X99" i="5"/>
  <c r="X98" i="5"/>
  <c r="X97" i="5"/>
  <c r="X96" i="5"/>
  <c r="X95" i="5"/>
  <c r="X94" i="5"/>
  <c r="X93" i="5"/>
  <c r="X92" i="5"/>
  <c r="X91" i="5"/>
  <c r="X90" i="5"/>
  <c r="X89" i="5"/>
  <c r="X88" i="5"/>
  <c r="X87" i="5"/>
  <c r="X86" i="5"/>
  <c r="X85" i="5"/>
  <c r="X84" i="5"/>
  <c r="X83" i="5"/>
  <c r="X82" i="5"/>
  <c r="X81" i="5"/>
  <c r="X80" i="5"/>
  <c r="X79" i="5"/>
  <c r="X78" i="5"/>
  <c r="X77" i="5"/>
  <c r="X76" i="5"/>
  <c r="X75" i="5"/>
  <c r="X74" i="5"/>
  <c r="X73" i="5"/>
  <c r="X72" i="5"/>
  <c r="X71" i="5"/>
  <c r="X70" i="5"/>
  <c r="X69" i="5"/>
  <c r="X68" i="5"/>
  <c r="X67" i="5"/>
  <c r="X66" i="5"/>
  <c r="X65" i="5"/>
  <c r="X64" i="5"/>
  <c r="X63" i="5"/>
  <c r="X62" i="5"/>
  <c r="X61" i="5"/>
  <c r="X60" i="5"/>
  <c r="X59" i="5"/>
  <c r="X58" i="5"/>
  <c r="X57" i="5"/>
  <c r="X56" i="5"/>
  <c r="X55" i="5"/>
  <c r="X54" i="5"/>
  <c r="X53" i="5"/>
  <c r="X52" i="5"/>
  <c r="X51" i="5"/>
  <c r="X50" i="5"/>
  <c r="X49" i="5"/>
  <c r="X48" i="5"/>
  <c r="X47" i="5"/>
  <c r="X46" i="5"/>
  <c r="X45" i="5"/>
  <c r="X44" i="5"/>
  <c r="X43" i="5"/>
  <c r="X42" i="5"/>
  <c r="X41" i="5"/>
  <c r="X40" i="5"/>
  <c r="X39" i="5"/>
  <c r="X38" i="5"/>
  <c r="X37" i="5"/>
  <c r="X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X8" i="5"/>
  <c r="X7" i="5"/>
  <c r="X6" i="5"/>
  <c r="X5" i="5"/>
  <c r="X4" i="5"/>
  <c r="X3" i="5"/>
  <c r="X2" i="5"/>
  <c r="U162" i="7" l="1"/>
  <c r="U154" i="7"/>
  <c r="U146" i="7"/>
  <c r="U138" i="7"/>
  <c r="U133" i="7"/>
  <c r="U132" i="7"/>
  <c r="U131" i="7"/>
  <c r="U130" i="7"/>
  <c r="U129" i="7"/>
  <c r="U128" i="7"/>
  <c r="U127" i="7"/>
  <c r="U126" i="7"/>
  <c r="U125" i="7"/>
  <c r="U124" i="7"/>
  <c r="U123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6" i="7"/>
  <c r="U105" i="7"/>
  <c r="U104" i="7"/>
  <c r="U103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5" i="7"/>
  <c r="U84" i="7"/>
  <c r="U83" i="7"/>
  <c r="U82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U8" i="7"/>
  <c r="U7" i="7"/>
  <c r="U6" i="7"/>
  <c r="U5" i="7"/>
  <c r="U4" i="7"/>
  <c r="U3" i="7"/>
  <c r="U2" i="7"/>
  <c r="U169" i="7"/>
  <c r="W133" i="5"/>
  <c r="W132" i="5"/>
  <c r="W131" i="5"/>
  <c r="W130" i="5"/>
  <c r="W129" i="5"/>
  <c r="W128" i="5"/>
  <c r="W127" i="5"/>
  <c r="W126" i="5"/>
  <c r="W125" i="5"/>
  <c r="W124" i="5"/>
  <c r="W123" i="5"/>
  <c r="W122" i="5"/>
  <c r="W121" i="5"/>
  <c r="W120" i="5"/>
  <c r="W119" i="5"/>
  <c r="W118" i="5"/>
  <c r="W117" i="5"/>
  <c r="W116" i="5"/>
  <c r="W115" i="5"/>
  <c r="W114" i="5"/>
  <c r="W113" i="5"/>
  <c r="W112" i="5"/>
  <c r="W111" i="5"/>
  <c r="W110" i="5"/>
  <c r="W109" i="5"/>
  <c r="W108" i="5"/>
  <c r="W107" i="5"/>
  <c r="W106" i="5"/>
  <c r="W105" i="5"/>
  <c r="W104" i="5"/>
  <c r="W103" i="5"/>
  <c r="W102" i="5"/>
  <c r="W101" i="5"/>
  <c r="W100" i="5"/>
  <c r="W99" i="5"/>
  <c r="W98" i="5"/>
  <c r="W97" i="5"/>
  <c r="W96" i="5"/>
  <c r="W95" i="5"/>
  <c r="W94" i="5"/>
  <c r="W93" i="5"/>
  <c r="W92" i="5"/>
  <c r="W91" i="5"/>
  <c r="W90" i="5"/>
  <c r="W89" i="5"/>
  <c r="W88" i="5"/>
  <c r="W87" i="5"/>
  <c r="W86" i="5"/>
  <c r="W85" i="5"/>
  <c r="W84" i="5"/>
  <c r="W83" i="5"/>
  <c r="W82" i="5"/>
  <c r="W81" i="5"/>
  <c r="W80" i="5"/>
  <c r="W79" i="5"/>
  <c r="W78" i="5"/>
  <c r="W77" i="5"/>
  <c r="W76" i="5"/>
  <c r="W75" i="5"/>
  <c r="W74" i="5"/>
  <c r="W73" i="5"/>
  <c r="W72" i="5"/>
  <c r="W71" i="5"/>
  <c r="W70" i="5"/>
  <c r="W69" i="5"/>
  <c r="W68" i="5"/>
  <c r="W67" i="5"/>
  <c r="W66" i="5"/>
  <c r="W65" i="5"/>
  <c r="W64" i="5"/>
  <c r="W63" i="5"/>
  <c r="W62" i="5"/>
  <c r="W61" i="5"/>
  <c r="W60" i="5"/>
  <c r="W59" i="5"/>
  <c r="W58" i="5"/>
  <c r="W57" i="5"/>
  <c r="W56" i="5"/>
  <c r="W55" i="5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W3" i="5"/>
  <c r="W2" i="5"/>
  <c r="V133" i="5"/>
  <c r="V132" i="5"/>
  <c r="V131" i="5"/>
  <c r="V130" i="5"/>
  <c r="V129" i="5"/>
  <c r="V128" i="5"/>
  <c r="V127" i="5"/>
  <c r="V126" i="5"/>
  <c r="V125" i="5"/>
  <c r="V124" i="5"/>
  <c r="V123" i="5"/>
  <c r="V122" i="5"/>
  <c r="V121" i="5"/>
  <c r="V120" i="5"/>
  <c r="V119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V3" i="5"/>
  <c r="V2" i="5"/>
  <c r="T169" i="7"/>
  <c r="T168" i="7"/>
  <c r="T167" i="7"/>
  <c r="T166" i="7"/>
  <c r="T165" i="7"/>
  <c r="T164" i="7"/>
  <c r="T163" i="7"/>
  <c r="T162" i="7"/>
  <c r="T161" i="7"/>
  <c r="T160" i="7"/>
  <c r="T159" i="7"/>
  <c r="T158" i="7"/>
  <c r="T157" i="7"/>
  <c r="T156" i="7"/>
  <c r="T155" i="7"/>
  <c r="T154" i="7"/>
  <c r="T153" i="7"/>
  <c r="T152" i="7"/>
  <c r="T151" i="7"/>
  <c r="T150" i="7"/>
  <c r="T149" i="7"/>
  <c r="T148" i="7"/>
  <c r="T147" i="7"/>
  <c r="T146" i="7"/>
  <c r="T145" i="7"/>
  <c r="T144" i="7"/>
  <c r="T143" i="7"/>
  <c r="T142" i="7"/>
  <c r="T141" i="7"/>
  <c r="T140" i="7"/>
  <c r="T139" i="7"/>
  <c r="T138" i="7"/>
  <c r="T137" i="7"/>
  <c r="T136" i="7"/>
  <c r="T135" i="7"/>
  <c r="T134" i="7"/>
  <c r="T133" i="7"/>
  <c r="T132" i="7"/>
  <c r="T131" i="7"/>
  <c r="T130" i="7"/>
  <c r="T129" i="7"/>
  <c r="T128" i="7"/>
  <c r="T127" i="7"/>
  <c r="T126" i="7"/>
  <c r="T125" i="7"/>
  <c r="T124" i="7"/>
  <c r="T123" i="7"/>
  <c r="T122" i="7"/>
  <c r="T121" i="7"/>
  <c r="T120" i="7"/>
  <c r="T119" i="7"/>
  <c r="T118" i="7"/>
  <c r="T117" i="7"/>
  <c r="T116" i="7"/>
  <c r="T115" i="7"/>
  <c r="T114" i="7"/>
  <c r="T113" i="7"/>
  <c r="T112" i="7"/>
  <c r="T111" i="7"/>
  <c r="T110" i="7"/>
  <c r="T109" i="7"/>
  <c r="T108" i="7"/>
  <c r="T107" i="7"/>
  <c r="T106" i="7"/>
  <c r="T105" i="7"/>
  <c r="T104" i="7"/>
  <c r="T103" i="7"/>
  <c r="T102" i="7"/>
  <c r="T101" i="7"/>
  <c r="T100" i="7"/>
  <c r="T99" i="7"/>
  <c r="T98" i="7"/>
  <c r="T97" i="7"/>
  <c r="T96" i="7"/>
  <c r="T95" i="7"/>
  <c r="T94" i="7"/>
  <c r="T93" i="7"/>
  <c r="T92" i="7"/>
  <c r="T91" i="7"/>
  <c r="T90" i="7"/>
  <c r="T89" i="7"/>
  <c r="T88" i="7"/>
  <c r="T87" i="7"/>
  <c r="T86" i="7"/>
  <c r="T85" i="7"/>
  <c r="T84" i="7"/>
  <c r="T83" i="7"/>
  <c r="T82" i="7"/>
  <c r="T81" i="7"/>
  <c r="T80" i="7"/>
  <c r="T79" i="7"/>
  <c r="T78" i="7"/>
  <c r="T77" i="7"/>
  <c r="T76" i="7"/>
  <c r="T75" i="7"/>
  <c r="T74" i="7"/>
  <c r="T73" i="7"/>
  <c r="T72" i="7"/>
  <c r="T71" i="7"/>
  <c r="T70" i="7"/>
  <c r="T69" i="7"/>
  <c r="T68" i="7"/>
  <c r="T67" i="7"/>
  <c r="T66" i="7"/>
  <c r="T65" i="7"/>
  <c r="T64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9" i="7"/>
  <c r="T48" i="7"/>
  <c r="T47" i="7"/>
  <c r="T46" i="7"/>
  <c r="T45" i="7"/>
  <c r="T44" i="7"/>
  <c r="T43" i="7"/>
  <c r="T42" i="7"/>
  <c r="T41" i="7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T2" i="7"/>
  <c r="J145" i="7"/>
  <c r="J157" i="7" s="1"/>
  <c r="J169" i="7" s="1"/>
  <c r="J144" i="7"/>
  <c r="J156" i="7" s="1"/>
  <c r="J168" i="7" s="1"/>
  <c r="J143" i="7"/>
  <c r="J155" i="7" s="1"/>
  <c r="J167" i="7" s="1"/>
  <c r="J142" i="7"/>
  <c r="J154" i="7" s="1"/>
  <c r="J166" i="7" s="1"/>
  <c r="J141" i="7"/>
  <c r="J153" i="7" s="1"/>
  <c r="J165" i="7" s="1"/>
  <c r="J140" i="7"/>
  <c r="J152" i="7" s="1"/>
  <c r="J164" i="7" s="1"/>
  <c r="J139" i="7"/>
  <c r="J151" i="7" s="1"/>
  <c r="J163" i="7" s="1"/>
  <c r="J138" i="7"/>
  <c r="J150" i="7" s="1"/>
  <c r="J162" i="7" s="1"/>
  <c r="J137" i="7"/>
  <c r="J149" i="7" s="1"/>
  <c r="J161" i="7" s="1"/>
  <c r="J136" i="7"/>
  <c r="J148" i="7" s="1"/>
  <c r="J160" i="7" s="1"/>
  <c r="J135" i="7"/>
  <c r="J147" i="7" s="1"/>
  <c r="J159" i="7" s="1"/>
  <c r="J134" i="7"/>
  <c r="J146" i="7" s="1"/>
  <c r="J158" i="7" s="1"/>
  <c r="J25" i="7"/>
  <c r="J37" i="7" s="1"/>
  <c r="J49" i="7" s="1"/>
  <c r="J61" i="7" s="1"/>
  <c r="J73" i="7" s="1"/>
  <c r="J85" i="7" s="1"/>
  <c r="J97" i="7" s="1"/>
  <c r="J109" i="7" s="1"/>
  <c r="J121" i="7" s="1"/>
  <c r="J133" i="7" s="1"/>
  <c r="J24" i="7"/>
  <c r="J36" i="7" s="1"/>
  <c r="J48" i="7" s="1"/>
  <c r="J60" i="7" s="1"/>
  <c r="J72" i="7" s="1"/>
  <c r="J84" i="7" s="1"/>
  <c r="J96" i="7" s="1"/>
  <c r="J108" i="7" s="1"/>
  <c r="J120" i="7" s="1"/>
  <c r="J132" i="7" s="1"/>
  <c r="J23" i="7"/>
  <c r="J35" i="7" s="1"/>
  <c r="J47" i="7" s="1"/>
  <c r="J59" i="7" s="1"/>
  <c r="J71" i="7" s="1"/>
  <c r="J83" i="7" s="1"/>
  <c r="J95" i="7" s="1"/>
  <c r="J107" i="7" s="1"/>
  <c r="J119" i="7" s="1"/>
  <c r="J131" i="7" s="1"/>
  <c r="J22" i="7"/>
  <c r="J34" i="7" s="1"/>
  <c r="J46" i="7" s="1"/>
  <c r="J58" i="7" s="1"/>
  <c r="J70" i="7" s="1"/>
  <c r="J82" i="7" s="1"/>
  <c r="J94" i="7" s="1"/>
  <c r="J106" i="7" s="1"/>
  <c r="J118" i="7" s="1"/>
  <c r="J130" i="7" s="1"/>
  <c r="J21" i="7"/>
  <c r="J33" i="7" s="1"/>
  <c r="J45" i="7" s="1"/>
  <c r="J57" i="7" s="1"/>
  <c r="J69" i="7" s="1"/>
  <c r="J81" i="7" s="1"/>
  <c r="J93" i="7" s="1"/>
  <c r="J105" i="7" s="1"/>
  <c r="J117" i="7" s="1"/>
  <c r="J129" i="7" s="1"/>
  <c r="J20" i="7"/>
  <c r="J32" i="7" s="1"/>
  <c r="J44" i="7" s="1"/>
  <c r="J56" i="7" s="1"/>
  <c r="J68" i="7" s="1"/>
  <c r="J80" i="7" s="1"/>
  <c r="J92" i="7" s="1"/>
  <c r="J104" i="7" s="1"/>
  <c r="J116" i="7" s="1"/>
  <c r="J128" i="7" s="1"/>
  <c r="J19" i="7"/>
  <c r="J31" i="7" s="1"/>
  <c r="J43" i="7" s="1"/>
  <c r="J55" i="7" s="1"/>
  <c r="J67" i="7" s="1"/>
  <c r="J79" i="7" s="1"/>
  <c r="J91" i="7" s="1"/>
  <c r="J103" i="7" s="1"/>
  <c r="J115" i="7" s="1"/>
  <c r="J127" i="7" s="1"/>
  <c r="J18" i="7"/>
  <c r="J30" i="7" s="1"/>
  <c r="J42" i="7" s="1"/>
  <c r="J54" i="7" s="1"/>
  <c r="J66" i="7" s="1"/>
  <c r="J78" i="7" s="1"/>
  <c r="J90" i="7" s="1"/>
  <c r="J102" i="7" s="1"/>
  <c r="J114" i="7" s="1"/>
  <c r="J126" i="7" s="1"/>
  <c r="J17" i="7"/>
  <c r="J29" i="7" s="1"/>
  <c r="J41" i="7" s="1"/>
  <c r="J53" i="7" s="1"/>
  <c r="J65" i="7" s="1"/>
  <c r="J77" i="7" s="1"/>
  <c r="J89" i="7" s="1"/>
  <c r="J101" i="7" s="1"/>
  <c r="J113" i="7" s="1"/>
  <c r="J125" i="7" s="1"/>
  <c r="J16" i="7"/>
  <c r="J28" i="7" s="1"/>
  <c r="J40" i="7" s="1"/>
  <c r="J52" i="7" s="1"/>
  <c r="J64" i="7" s="1"/>
  <c r="J76" i="7" s="1"/>
  <c r="J88" i="7" s="1"/>
  <c r="J100" i="7" s="1"/>
  <c r="J112" i="7" s="1"/>
  <c r="J124" i="7" s="1"/>
  <c r="J15" i="7"/>
  <c r="J27" i="7" s="1"/>
  <c r="J39" i="7" s="1"/>
  <c r="J51" i="7" s="1"/>
  <c r="J63" i="7" s="1"/>
  <c r="J75" i="7" s="1"/>
  <c r="J87" i="7" s="1"/>
  <c r="J99" i="7" s="1"/>
  <c r="J111" i="7" s="1"/>
  <c r="J123" i="7" s="1"/>
  <c r="J14" i="7"/>
  <c r="J26" i="7" s="1"/>
  <c r="J38" i="7" s="1"/>
  <c r="J50" i="7" s="1"/>
  <c r="J62" i="7" s="1"/>
  <c r="J74" i="7" s="1"/>
  <c r="J86" i="7" s="1"/>
  <c r="J98" i="7" s="1"/>
  <c r="J110" i="7" s="1"/>
  <c r="J122" i="7" s="1"/>
  <c r="L25" i="5"/>
  <c r="L37" i="5" s="1"/>
  <c r="L49" i="5" s="1"/>
  <c r="L61" i="5" s="1"/>
  <c r="L73" i="5" s="1"/>
  <c r="L85" i="5" s="1"/>
  <c r="L97" i="5" s="1"/>
  <c r="L109" i="5" s="1"/>
  <c r="L121" i="5" s="1"/>
  <c r="L133" i="5" s="1"/>
  <c r="L24" i="5"/>
  <c r="L36" i="5" s="1"/>
  <c r="L48" i="5" s="1"/>
  <c r="L60" i="5" s="1"/>
  <c r="L72" i="5" s="1"/>
  <c r="L84" i="5" s="1"/>
  <c r="L96" i="5" s="1"/>
  <c r="L108" i="5" s="1"/>
  <c r="L120" i="5" s="1"/>
  <c r="L132" i="5" s="1"/>
  <c r="L23" i="5"/>
  <c r="L35" i="5" s="1"/>
  <c r="L47" i="5" s="1"/>
  <c r="L59" i="5" s="1"/>
  <c r="L71" i="5" s="1"/>
  <c r="L83" i="5" s="1"/>
  <c r="L95" i="5" s="1"/>
  <c r="L107" i="5" s="1"/>
  <c r="L119" i="5" s="1"/>
  <c r="L131" i="5" s="1"/>
  <c r="L22" i="5"/>
  <c r="L34" i="5" s="1"/>
  <c r="L46" i="5" s="1"/>
  <c r="L58" i="5" s="1"/>
  <c r="L70" i="5" s="1"/>
  <c r="L82" i="5" s="1"/>
  <c r="L94" i="5" s="1"/>
  <c r="L106" i="5" s="1"/>
  <c r="L118" i="5" s="1"/>
  <c r="L130" i="5" s="1"/>
  <c r="L21" i="5"/>
  <c r="L33" i="5" s="1"/>
  <c r="L45" i="5" s="1"/>
  <c r="L57" i="5" s="1"/>
  <c r="L69" i="5" s="1"/>
  <c r="L81" i="5" s="1"/>
  <c r="L93" i="5" s="1"/>
  <c r="L105" i="5" s="1"/>
  <c r="L117" i="5" s="1"/>
  <c r="L129" i="5" s="1"/>
  <c r="L20" i="5"/>
  <c r="L32" i="5" s="1"/>
  <c r="L44" i="5" s="1"/>
  <c r="L56" i="5" s="1"/>
  <c r="L68" i="5" s="1"/>
  <c r="L80" i="5" s="1"/>
  <c r="L92" i="5" s="1"/>
  <c r="L104" i="5" s="1"/>
  <c r="L116" i="5" s="1"/>
  <c r="L128" i="5" s="1"/>
  <c r="L19" i="5"/>
  <c r="L31" i="5" s="1"/>
  <c r="L43" i="5" s="1"/>
  <c r="L55" i="5" s="1"/>
  <c r="L67" i="5" s="1"/>
  <c r="L79" i="5" s="1"/>
  <c r="L91" i="5" s="1"/>
  <c r="L103" i="5" s="1"/>
  <c r="L115" i="5" s="1"/>
  <c r="L127" i="5" s="1"/>
  <c r="L18" i="5"/>
  <c r="L30" i="5" s="1"/>
  <c r="L42" i="5" s="1"/>
  <c r="L54" i="5" s="1"/>
  <c r="L66" i="5" s="1"/>
  <c r="L78" i="5" s="1"/>
  <c r="L90" i="5" s="1"/>
  <c r="L102" i="5" s="1"/>
  <c r="L114" i="5" s="1"/>
  <c r="L126" i="5" s="1"/>
  <c r="L17" i="5"/>
  <c r="L29" i="5" s="1"/>
  <c r="L41" i="5" s="1"/>
  <c r="L53" i="5" s="1"/>
  <c r="L65" i="5" s="1"/>
  <c r="L77" i="5" s="1"/>
  <c r="L89" i="5" s="1"/>
  <c r="L101" i="5" s="1"/>
  <c r="L113" i="5" s="1"/>
  <c r="L125" i="5" s="1"/>
  <c r="L16" i="5"/>
  <c r="L28" i="5" s="1"/>
  <c r="L40" i="5" s="1"/>
  <c r="L52" i="5" s="1"/>
  <c r="L64" i="5" s="1"/>
  <c r="L76" i="5" s="1"/>
  <c r="L88" i="5" s="1"/>
  <c r="L100" i="5" s="1"/>
  <c r="L112" i="5" s="1"/>
  <c r="L124" i="5" s="1"/>
  <c r="L15" i="5"/>
  <c r="L27" i="5" s="1"/>
  <c r="L39" i="5" s="1"/>
  <c r="L51" i="5" s="1"/>
  <c r="L63" i="5" s="1"/>
  <c r="L75" i="5" s="1"/>
  <c r="L87" i="5" s="1"/>
  <c r="L99" i="5" s="1"/>
  <c r="L111" i="5" s="1"/>
  <c r="L123" i="5" s="1"/>
  <c r="L14" i="5"/>
  <c r="L26" i="5" s="1"/>
  <c r="L38" i="5" s="1"/>
  <c r="L50" i="5" s="1"/>
  <c r="L62" i="5" s="1"/>
  <c r="L74" i="5" s="1"/>
  <c r="L86" i="5" s="1"/>
  <c r="L98" i="5" s="1"/>
  <c r="L110" i="5" s="1"/>
  <c r="L122" i="5" s="1"/>
  <c r="R111" i="2"/>
  <c r="R112" i="2" s="1"/>
  <c r="R113" i="2" s="1"/>
  <c r="R114" i="2" s="1"/>
  <c r="R115" i="2" s="1"/>
  <c r="R116" i="2" s="1"/>
  <c r="R117" i="2" s="1"/>
  <c r="R118" i="2" s="1"/>
  <c r="R119" i="2" s="1"/>
  <c r="R120" i="2" s="1"/>
  <c r="R121" i="2" s="1"/>
  <c r="R122" i="2" s="1"/>
  <c r="R123" i="2" s="1"/>
  <c r="R124" i="2" s="1"/>
  <c r="R125" i="2" s="1"/>
  <c r="R126" i="2" s="1"/>
  <c r="R127" i="2" s="1"/>
  <c r="R128" i="2" s="1"/>
  <c r="R129" i="2" s="1"/>
  <c r="R130" i="2" s="1"/>
  <c r="R131" i="2" s="1"/>
  <c r="R132" i="2" s="1"/>
  <c r="R133" i="2" s="1"/>
  <c r="R110" i="2"/>
  <c r="R13" i="2"/>
  <c r="R12" i="2"/>
  <c r="R11" i="2"/>
  <c r="R10" i="2"/>
  <c r="R9" i="2"/>
  <c r="R8" i="2"/>
  <c r="R7" i="2"/>
  <c r="R6" i="2"/>
  <c r="R5" i="2"/>
  <c r="R4" i="2"/>
  <c r="R3" i="2"/>
  <c r="R2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W25" i="2"/>
  <c r="W37" i="2" s="1"/>
  <c r="W49" i="2" s="1"/>
  <c r="W61" i="2" s="1"/>
  <c r="W73" i="2" s="1"/>
  <c r="W85" i="2" s="1"/>
  <c r="W97" i="2" s="1"/>
  <c r="W109" i="2" s="1"/>
  <c r="W121" i="2" s="1"/>
  <c r="W133" i="2" s="1"/>
  <c r="W24" i="2"/>
  <c r="W36" i="2" s="1"/>
  <c r="W48" i="2" s="1"/>
  <c r="W60" i="2" s="1"/>
  <c r="W72" i="2" s="1"/>
  <c r="W84" i="2" s="1"/>
  <c r="W96" i="2" s="1"/>
  <c r="W108" i="2" s="1"/>
  <c r="W120" i="2" s="1"/>
  <c r="W132" i="2" s="1"/>
  <c r="W23" i="2"/>
  <c r="W35" i="2" s="1"/>
  <c r="W47" i="2" s="1"/>
  <c r="W59" i="2" s="1"/>
  <c r="W71" i="2" s="1"/>
  <c r="W83" i="2" s="1"/>
  <c r="W95" i="2" s="1"/>
  <c r="W107" i="2" s="1"/>
  <c r="W119" i="2" s="1"/>
  <c r="W131" i="2" s="1"/>
  <c r="W22" i="2"/>
  <c r="W34" i="2" s="1"/>
  <c r="W46" i="2" s="1"/>
  <c r="W58" i="2" s="1"/>
  <c r="W70" i="2" s="1"/>
  <c r="W82" i="2" s="1"/>
  <c r="W94" i="2" s="1"/>
  <c r="W106" i="2" s="1"/>
  <c r="W118" i="2" s="1"/>
  <c r="W130" i="2" s="1"/>
  <c r="W21" i="2"/>
  <c r="W33" i="2" s="1"/>
  <c r="W45" i="2" s="1"/>
  <c r="W57" i="2" s="1"/>
  <c r="W69" i="2" s="1"/>
  <c r="W81" i="2" s="1"/>
  <c r="W93" i="2" s="1"/>
  <c r="W105" i="2" s="1"/>
  <c r="W117" i="2" s="1"/>
  <c r="W129" i="2" s="1"/>
  <c r="W20" i="2"/>
  <c r="W32" i="2" s="1"/>
  <c r="W44" i="2" s="1"/>
  <c r="W56" i="2" s="1"/>
  <c r="W68" i="2" s="1"/>
  <c r="W80" i="2" s="1"/>
  <c r="W92" i="2" s="1"/>
  <c r="W104" i="2" s="1"/>
  <c r="W116" i="2" s="1"/>
  <c r="W128" i="2" s="1"/>
  <c r="W19" i="2"/>
  <c r="W31" i="2" s="1"/>
  <c r="W43" i="2" s="1"/>
  <c r="W55" i="2" s="1"/>
  <c r="W67" i="2" s="1"/>
  <c r="W79" i="2" s="1"/>
  <c r="W91" i="2" s="1"/>
  <c r="W103" i="2" s="1"/>
  <c r="W115" i="2" s="1"/>
  <c r="W127" i="2" s="1"/>
  <c r="W18" i="2"/>
  <c r="W30" i="2" s="1"/>
  <c r="W42" i="2" s="1"/>
  <c r="W54" i="2" s="1"/>
  <c r="W66" i="2" s="1"/>
  <c r="W78" i="2" s="1"/>
  <c r="W90" i="2" s="1"/>
  <c r="W102" i="2" s="1"/>
  <c r="W114" i="2" s="1"/>
  <c r="W126" i="2" s="1"/>
  <c r="W17" i="2"/>
  <c r="W29" i="2" s="1"/>
  <c r="W41" i="2" s="1"/>
  <c r="W53" i="2" s="1"/>
  <c r="W65" i="2" s="1"/>
  <c r="W77" i="2" s="1"/>
  <c r="W89" i="2" s="1"/>
  <c r="W101" i="2" s="1"/>
  <c r="W113" i="2" s="1"/>
  <c r="W125" i="2" s="1"/>
  <c r="W16" i="2"/>
  <c r="W28" i="2" s="1"/>
  <c r="W40" i="2" s="1"/>
  <c r="W52" i="2" s="1"/>
  <c r="W64" i="2" s="1"/>
  <c r="W76" i="2" s="1"/>
  <c r="W88" i="2" s="1"/>
  <c r="W100" i="2" s="1"/>
  <c r="W112" i="2" s="1"/>
  <c r="W124" i="2" s="1"/>
  <c r="W15" i="2"/>
  <c r="W27" i="2" s="1"/>
  <c r="W39" i="2" s="1"/>
  <c r="W51" i="2" s="1"/>
  <c r="W63" i="2" s="1"/>
  <c r="W75" i="2" s="1"/>
  <c r="W87" i="2" s="1"/>
  <c r="W99" i="2" s="1"/>
  <c r="W111" i="2" s="1"/>
  <c r="W123" i="2" s="1"/>
  <c r="W14" i="2"/>
  <c r="W26" i="2" s="1"/>
  <c r="W38" i="2" s="1"/>
  <c r="W50" i="2" s="1"/>
  <c r="W62" i="2" s="1"/>
  <c r="W74" i="2" s="1"/>
  <c r="W86" i="2" s="1"/>
  <c r="W98" i="2" s="1"/>
  <c r="W110" i="2" s="1"/>
  <c r="W122" i="2" s="1"/>
  <c r="V25" i="2"/>
  <c r="V37" i="2" s="1"/>
  <c r="V49" i="2" s="1"/>
  <c r="V61" i="2" s="1"/>
  <c r="V73" i="2" s="1"/>
  <c r="V85" i="2" s="1"/>
  <c r="V97" i="2" s="1"/>
  <c r="V109" i="2" s="1"/>
  <c r="V121" i="2" s="1"/>
  <c r="V133" i="2" s="1"/>
  <c r="V24" i="2"/>
  <c r="V36" i="2" s="1"/>
  <c r="V48" i="2" s="1"/>
  <c r="V60" i="2" s="1"/>
  <c r="V72" i="2" s="1"/>
  <c r="V84" i="2" s="1"/>
  <c r="V96" i="2" s="1"/>
  <c r="V108" i="2" s="1"/>
  <c r="V120" i="2" s="1"/>
  <c r="V132" i="2" s="1"/>
  <c r="V23" i="2"/>
  <c r="V35" i="2" s="1"/>
  <c r="V47" i="2" s="1"/>
  <c r="V59" i="2" s="1"/>
  <c r="V71" i="2" s="1"/>
  <c r="V83" i="2" s="1"/>
  <c r="V95" i="2" s="1"/>
  <c r="V107" i="2" s="1"/>
  <c r="V119" i="2" s="1"/>
  <c r="V131" i="2" s="1"/>
  <c r="V22" i="2"/>
  <c r="V34" i="2" s="1"/>
  <c r="V46" i="2" s="1"/>
  <c r="V58" i="2" s="1"/>
  <c r="V70" i="2" s="1"/>
  <c r="V82" i="2" s="1"/>
  <c r="V94" i="2" s="1"/>
  <c r="V106" i="2" s="1"/>
  <c r="V118" i="2" s="1"/>
  <c r="V130" i="2" s="1"/>
  <c r="V21" i="2"/>
  <c r="V33" i="2" s="1"/>
  <c r="V45" i="2" s="1"/>
  <c r="V57" i="2" s="1"/>
  <c r="V69" i="2" s="1"/>
  <c r="V81" i="2" s="1"/>
  <c r="V93" i="2" s="1"/>
  <c r="V105" i="2" s="1"/>
  <c r="V117" i="2" s="1"/>
  <c r="V129" i="2" s="1"/>
  <c r="V20" i="2"/>
  <c r="V32" i="2" s="1"/>
  <c r="V44" i="2" s="1"/>
  <c r="V56" i="2" s="1"/>
  <c r="V68" i="2" s="1"/>
  <c r="V80" i="2" s="1"/>
  <c r="V92" i="2" s="1"/>
  <c r="V104" i="2" s="1"/>
  <c r="V116" i="2" s="1"/>
  <c r="V128" i="2" s="1"/>
  <c r="V19" i="2"/>
  <c r="V31" i="2" s="1"/>
  <c r="V43" i="2" s="1"/>
  <c r="V55" i="2" s="1"/>
  <c r="V67" i="2" s="1"/>
  <c r="V79" i="2" s="1"/>
  <c r="V91" i="2" s="1"/>
  <c r="V103" i="2" s="1"/>
  <c r="V115" i="2" s="1"/>
  <c r="V127" i="2" s="1"/>
  <c r="V18" i="2"/>
  <c r="V30" i="2" s="1"/>
  <c r="V42" i="2" s="1"/>
  <c r="V54" i="2" s="1"/>
  <c r="V66" i="2" s="1"/>
  <c r="V78" i="2" s="1"/>
  <c r="V90" i="2" s="1"/>
  <c r="V102" i="2" s="1"/>
  <c r="V114" i="2" s="1"/>
  <c r="V126" i="2" s="1"/>
  <c r="V17" i="2"/>
  <c r="V29" i="2" s="1"/>
  <c r="V41" i="2" s="1"/>
  <c r="V53" i="2" s="1"/>
  <c r="V65" i="2" s="1"/>
  <c r="V77" i="2" s="1"/>
  <c r="V89" i="2" s="1"/>
  <c r="V101" i="2" s="1"/>
  <c r="V113" i="2" s="1"/>
  <c r="V125" i="2" s="1"/>
  <c r="V16" i="2"/>
  <c r="V28" i="2" s="1"/>
  <c r="V40" i="2" s="1"/>
  <c r="V52" i="2" s="1"/>
  <c r="V64" i="2" s="1"/>
  <c r="V76" i="2" s="1"/>
  <c r="V88" i="2" s="1"/>
  <c r="V100" i="2" s="1"/>
  <c r="V112" i="2" s="1"/>
  <c r="V124" i="2" s="1"/>
  <c r="V15" i="2"/>
  <c r="V27" i="2" s="1"/>
  <c r="V39" i="2" s="1"/>
  <c r="V51" i="2" s="1"/>
  <c r="V63" i="2" s="1"/>
  <c r="V75" i="2" s="1"/>
  <c r="V87" i="2" s="1"/>
  <c r="V99" i="2" s="1"/>
  <c r="V111" i="2" s="1"/>
  <c r="V123" i="2" s="1"/>
  <c r="V14" i="2"/>
  <c r="V26" i="2" s="1"/>
  <c r="V38" i="2" s="1"/>
  <c r="V50" i="2" s="1"/>
  <c r="V62" i="2" s="1"/>
  <c r="V74" i="2" s="1"/>
  <c r="V86" i="2" s="1"/>
  <c r="V98" i="2" s="1"/>
  <c r="V110" i="2" s="1"/>
  <c r="V122" i="2" s="1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H154" i="7"/>
  <c r="H166" i="7" s="1"/>
  <c r="H153" i="7"/>
  <c r="H165" i="7" s="1"/>
  <c r="H152" i="7"/>
  <c r="H164" i="7" s="1"/>
  <c r="H151" i="7"/>
  <c r="H163" i="7" s="1"/>
  <c r="H150" i="7"/>
  <c r="H162" i="7" s="1"/>
  <c r="H149" i="7"/>
  <c r="H161" i="7" s="1"/>
  <c r="H148" i="7"/>
  <c r="H160" i="7" s="1"/>
  <c r="H147" i="7"/>
  <c r="H159" i="7" s="1"/>
  <c r="H146" i="7"/>
  <c r="H158" i="7" s="1"/>
  <c r="R158" i="7" s="1"/>
  <c r="W158" i="7" s="1"/>
  <c r="H145" i="7"/>
  <c r="R145" i="7" s="1"/>
  <c r="W145" i="7" s="1"/>
  <c r="H144" i="7"/>
  <c r="R144" i="7" s="1"/>
  <c r="W144" i="7" s="1"/>
  <c r="F4" i="10"/>
  <c r="F3" i="10"/>
  <c r="F2" i="10"/>
  <c r="H143" i="7" s="1"/>
  <c r="R143" i="7" s="1"/>
  <c r="W143" i="7" s="1"/>
  <c r="R139" i="7"/>
  <c r="R136" i="7"/>
  <c r="R135" i="7"/>
  <c r="G145" i="7"/>
  <c r="G157" i="7" s="1"/>
  <c r="G144" i="7"/>
  <c r="G156" i="7" s="1"/>
  <c r="G143" i="7"/>
  <c r="Q143" i="7" s="1"/>
  <c r="G142" i="7"/>
  <c r="G154" i="7" s="1"/>
  <c r="G141" i="7"/>
  <c r="G153" i="7" s="1"/>
  <c r="G140" i="7"/>
  <c r="G152" i="7" s="1"/>
  <c r="G139" i="7"/>
  <c r="Q139" i="7" s="1"/>
  <c r="G138" i="7"/>
  <c r="G150" i="7" s="1"/>
  <c r="G137" i="7"/>
  <c r="G149" i="7" s="1"/>
  <c r="G136" i="7"/>
  <c r="G148" i="7" s="1"/>
  <c r="G135" i="7"/>
  <c r="Q135" i="7" s="1"/>
  <c r="G134" i="7"/>
  <c r="G146" i="7" s="1"/>
  <c r="B145" i="7"/>
  <c r="B157" i="7" s="1"/>
  <c r="B169" i="7" s="1"/>
  <c r="B144" i="7"/>
  <c r="B156" i="7" s="1"/>
  <c r="B168" i="7" s="1"/>
  <c r="B143" i="7"/>
  <c r="B155" i="7" s="1"/>
  <c r="B167" i="7" s="1"/>
  <c r="B142" i="7"/>
  <c r="B154" i="7" s="1"/>
  <c r="B166" i="7" s="1"/>
  <c r="B141" i="7"/>
  <c r="B153" i="7" s="1"/>
  <c r="B165" i="7" s="1"/>
  <c r="B140" i="7"/>
  <c r="B152" i="7" s="1"/>
  <c r="B164" i="7" s="1"/>
  <c r="B139" i="7"/>
  <c r="B151" i="7" s="1"/>
  <c r="B163" i="7" s="1"/>
  <c r="B138" i="7"/>
  <c r="B150" i="7" s="1"/>
  <c r="B162" i="7" s="1"/>
  <c r="B137" i="7"/>
  <c r="B149" i="7" s="1"/>
  <c r="B161" i="7" s="1"/>
  <c r="B136" i="7"/>
  <c r="B148" i="7" s="1"/>
  <c r="B160" i="7" s="1"/>
  <c r="B135" i="7"/>
  <c r="B147" i="7" s="1"/>
  <c r="B159" i="7" s="1"/>
  <c r="B134" i="7"/>
  <c r="B146" i="7" s="1"/>
  <c r="B158" i="7" s="1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Q145" i="7"/>
  <c r="N145" i="7"/>
  <c r="N144" i="7"/>
  <c r="N143" i="7"/>
  <c r="R142" i="7"/>
  <c r="Q142" i="7"/>
  <c r="N142" i="7"/>
  <c r="R141" i="7"/>
  <c r="Q141" i="7"/>
  <c r="N141" i="7"/>
  <c r="R140" i="7"/>
  <c r="N140" i="7"/>
  <c r="N139" i="7"/>
  <c r="R138" i="7"/>
  <c r="Q138" i="7"/>
  <c r="N138" i="7"/>
  <c r="R137" i="7"/>
  <c r="Q137" i="7"/>
  <c r="N137" i="7"/>
  <c r="N136" i="7"/>
  <c r="N135" i="7"/>
  <c r="R134" i="7"/>
  <c r="Q134" i="7"/>
  <c r="N134" i="7"/>
  <c r="B13" i="8"/>
  <c r="B33" i="8" s="1"/>
  <c r="C33" i="8" s="1"/>
  <c r="C34" i="8" s="1"/>
  <c r="C35" i="8" s="1"/>
  <c r="C36" i="8" s="1"/>
  <c r="B12" i="8"/>
  <c r="B32" i="8" s="1"/>
  <c r="C32" i="8" s="1"/>
  <c r="B11" i="8"/>
  <c r="B31" i="8" s="1"/>
  <c r="C31" i="8" s="1"/>
  <c r="B10" i="8"/>
  <c r="B30" i="8" s="1"/>
  <c r="C30" i="8" s="1"/>
  <c r="B9" i="8"/>
  <c r="B29" i="8" s="1"/>
  <c r="C29" i="8" s="1"/>
  <c r="B8" i="8"/>
  <c r="B28" i="8" s="1"/>
  <c r="C28" i="8" s="1"/>
  <c r="B7" i="8"/>
  <c r="B27" i="8" s="1"/>
  <c r="C27" i="8" s="1"/>
  <c r="B6" i="8"/>
  <c r="B26" i="8" s="1"/>
  <c r="C26" i="8" s="1"/>
  <c r="B5" i="8"/>
  <c r="B25" i="8" s="1"/>
  <c r="C25" i="8" s="1"/>
  <c r="B4" i="8"/>
  <c r="B24" i="8" s="1"/>
  <c r="C24" i="8" s="1"/>
  <c r="B3" i="8"/>
  <c r="B23" i="8" s="1"/>
  <c r="C23" i="8" s="1"/>
  <c r="B3" i="9"/>
  <c r="E3" i="7" s="1"/>
  <c r="O3" i="7" s="1"/>
  <c r="C3" i="9"/>
  <c r="F3" i="7" s="1"/>
  <c r="F15" i="7" s="1"/>
  <c r="B4" i="9"/>
  <c r="E4" i="7" s="1"/>
  <c r="O4" i="7" s="1"/>
  <c r="C4" i="9"/>
  <c r="F4" i="7" s="1"/>
  <c r="B5" i="9"/>
  <c r="E5" i="7" s="1"/>
  <c r="O5" i="7" s="1"/>
  <c r="C5" i="9"/>
  <c r="F5" i="7" s="1"/>
  <c r="P5" i="7" s="1"/>
  <c r="B6" i="9"/>
  <c r="E6" i="7" s="1"/>
  <c r="O6" i="7" s="1"/>
  <c r="C6" i="9"/>
  <c r="F6" i="7" s="1"/>
  <c r="P6" i="7" s="1"/>
  <c r="B7" i="9"/>
  <c r="E7" i="7" s="1"/>
  <c r="O7" i="7" s="1"/>
  <c r="C7" i="9"/>
  <c r="F7" i="7" s="1"/>
  <c r="P7" i="7" s="1"/>
  <c r="B8" i="9"/>
  <c r="E8" i="7" s="1"/>
  <c r="O8" i="7" s="1"/>
  <c r="C8" i="9"/>
  <c r="F8" i="7" s="1"/>
  <c r="B9" i="9"/>
  <c r="E9" i="7" s="1"/>
  <c r="O9" i="7" s="1"/>
  <c r="C9" i="9"/>
  <c r="F9" i="7" s="1"/>
  <c r="F21" i="7" s="1"/>
  <c r="B10" i="9"/>
  <c r="E10" i="7" s="1"/>
  <c r="O10" i="7" s="1"/>
  <c r="C10" i="9"/>
  <c r="F10" i="7" s="1"/>
  <c r="P10" i="7" s="1"/>
  <c r="B11" i="9"/>
  <c r="E11" i="7" s="1"/>
  <c r="O11" i="7" s="1"/>
  <c r="C11" i="9"/>
  <c r="F11" i="7" s="1"/>
  <c r="F23" i="7" s="1"/>
  <c r="B12" i="9"/>
  <c r="E12" i="7" s="1"/>
  <c r="O12" i="7" s="1"/>
  <c r="C12" i="9"/>
  <c r="F12" i="7" s="1"/>
  <c r="B13" i="9"/>
  <c r="E13" i="7" s="1"/>
  <c r="E25" i="7" s="1"/>
  <c r="C13" i="9"/>
  <c r="F13" i="7" s="1"/>
  <c r="F25" i="7" s="1"/>
  <c r="C2" i="9"/>
  <c r="F2" i="7" s="1"/>
  <c r="P2" i="7" s="1"/>
  <c r="B2" i="9"/>
  <c r="E2" i="7" s="1"/>
  <c r="E14" i="7" s="1"/>
  <c r="R133" i="7"/>
  <c r="Q133" i="7"/>
  <c r="N133" i="7"/>
  <c r="R132" i="7"/>
  <c r="Q132" i="7"/>
  <c r="N132" i="7"/>
  <c r="R131" i="7"/>
  <c r="Q131" i="7"/>
  <c r="N131" i="7"/>
  <c r="R130" i="7"/>
  <c r="Q130" i="7"/>
  <c r="N130" i="7"/>
  <c r="R129" i="7"/>
  <c r="Q129" i="7"/>
  <c r="N129" i="7"/>
  <c r="R128" i="7"/>
  <c r="Q128" i="7"/>
  <c r="N128" i="7"/>
  <c r="R127" i="7"/>
  <c r="Q127" i="7"/>
  <c r="N127" i="7"/>
  <c r="R126" i="7"/>
  <c r="Q126" i="7"/>
  <c r="N126" i="7"/>
  <c r="R125" i="7"/>
  <c r="Q125" i="7"/>
  <c r="N125" i="7"/>
  <c r="R124" i="7"/>
  <c r="Q124" i="7"/>
  <c r="N124" i="7"/>
  <c r="R123" i="7"/>
  <c r="Q123" i="7"/>
  <c r="N123" i="7"/>
  <c r="R122" i="7"/>
  <c r="Q122" i="7"/>
  <c r="N122" i="7"/>
  <c r="R121" i="7"/>
  <c r="Q121" i="7"/>
  <c r="N121" i="7"/>
  <c r="R120" i="7"/>
  <c r="Q120" i="7"/>
  <c r="N120" i="7"/>
  <c r="R119" i="7"/>
  <c r="Q119" i="7"/>
  <c r="N119" i="7"/>
  <c r="R118" i="7"/>
  <c r="Q118" i="7"/>
  <c r="N118" i="7"/>
  <c r="R117" i="7"/>
  <c r="Q117" i="7"/>
  <c r="N117" i="7"/>
  <c r="R116" i="7"/>
  <c r="Q116" i="7"/>
  <c r="N116" i="7"/>
  <c r="R115" i="7"/>
  <c r="Q115" i="7"/>
  <c r="N115" i="7"/>
  <c r="R114" i="7"/>
  <c r="Q114" i="7"/>
  <c r="N114" i="7"/>
  <c r="R113" i="7"/>
  <c r="Q113" i="7"/>
  <c r="N113" i="7"/>
  <c r="R112" i="7"/>
  <c r="Q112" i="7"/>
  <c r="N112" i="7"/>
  <c r="R111" i="7"/>
  <c r="Q111" i="7"/>
  <c r="N111" i="7"/>
  <c r="R110" i="7"/>
  <c r="Q110" i="7"/>
  <c r="N110" i="7"/>
  <c r="R109" i="7"/>
  <c r="Q109" i="7"/>
  <c r="N109" i="7"/>
  <c r="R108" i="7"/>
  <c r="Q108" i="7"/>
  <c r="N108" i="7"/>
  <c r="R107" i="7"/>
  <c r="Q107" i="7"/>
  <c r="N107" i="7"/>
  <c r="R106" i="7"/>
  <c r="Q106" i="7"/>
  <c r="N106" i="7"/>
  <c r="R105" i="7"/>
  <c r="Q105" i="7"/>
  <c r="N105" i="7"/>
  <c r="R104" i="7"/>
  <c r="Q104" i="7"/>
  <c r="N104" i="7"/>
  <c r="R103" i="7"/>
  <c r="Q103" i="7"/>
  <c r="N103" i="7"/>
  <c r="R102" i="7"/>
  <c r="Q102" i="7"/>
  <c r="N102" i="7"/>
  <c r="R101" i="7"/>
  <c r="Q101" i="7"/>
  <c r="N101" i="7"/>
  <c r="R100" i="7"/>
  <c r="Q100" i="7"/>
  <c r="N100" i="7"/>
  <c r="R99" i="7"/>
  <c r="Q99" i="7"/>
  <c r="N99" i="7"/>
  <c r="R98" i="7"/>
  <c r="Q98" i="7"/>
  <c r="N98" i="7"/>
  <c r="R97" i="7"/>
  <c r="Q97" i="7"/>
  <c r="N97" i="7"/>
  <c r="R96" i="7"/>
  <c r="Q96" i="7"/>
  <c r="N96" i="7"/>
  <c r="R95" i="7"/>
  <c r="Q95" i="7"/>
  <c r="N95" i="7"/>
  <c r="R94" i="7"/>
  <c r="Q94" i="7"/>
  <c r="N94" i="7"/>
  <c r="R93" i="7"/>
  <c r="Q93" i="7"/>
  <c r="N93" i="7"/>
  <c r="R92" i="7"/>
  <c r="Q92" i="7"/>
  <c r="N92" i="7"/>
  <c r="R91" i="7"/>
  <c r="Q91" i="7"/>
  <c r="N91" i="7"/>
  <c r="R90" i="7"/>
  <c r="Q90" i="7"/>
  <c r="N90" i="7"/>
  <c r="R89" i="7"/>
  <c r="Q89" i="7"/>
  <c r="N89" i="7"/>
  <c r="R88" i="7"/>
  <c r="Q88" i="7"/>
  <c r="N88" i="7"/>
  <c r="R87" i="7"/>
  <c r="Q87" i="7"/>
  <c r="N87" i="7"/>
  <c r="R86" i="7"/>
  <c r="Q86" i="7"/>
  <c r="N86" i="7"/>
  <c r="R85" i="7"/>
  <c r="Q85" i="7"/>
  <c r="N85" i="7"/>
  <c r="R84" i="7"/>
  <c r="Q84" i="7"/>
  <c r="N84" i="7"/>
  <c r="R83" i="7"/>
  <c r="Q83" i="7"/>
  <c r="N83" i="7"/>
  <c r="R82" i="7"/>
  <c r="Q82" i="7"/>
  <c r="N82" i="7"/>
  <c r="R81" i="7"/>
  <c r="Q81" i="7"/>
  <c r="N81" i="7"/>
  <c r="R80" i="7"/>
  <c r="Q80" i="7"/>
  <c r="N80" i="7"/>
  <c r="R79" i="7"/>
  <c r="Q79" i="7"/>
  <c r="N79" i="7"/>
  <c r="R78" i="7"/>
  <c r="Q78" i="7"/>
  <c r="N78" i="7"/>
  <c r="R77" i="7"/>
  <c r="Q77" i="7"/>
  <c r="N77" i="7"/>
  <c r="R76" i="7"/>
  <c r="Q76" i="7"/>
  <c r="N76" i="7"/>
  <c r="R75" i="7"/>
  <c r="Q75" i="7"/>
  <c r="N75" i="7"/>
  <c r="R74" i="7"/>
  <c r="Q74" i="7"/>
  <c r="N74" i="7"/>
  <c r="R73" i="7"/>
  <c r="Q73" i="7"/>
  <c r="N73" i="7"/>
  <c r="R72" i="7"/>
  <c r="Q72" i="7"/>
  <c r="N72" i="7"/>
  <c r="R71" i="7"/>
  <c r="Q71" i="7"/>
  <c r="N71" i="7"/>
  <c r="R70" i="7"/>
  <c r="Q70" i="7"/>
  <c r="N70" i="7"/>
  <c r="R69" i="7"/>
  <c r="Q69" i="7"/>
  <c r="N69" i="7"/>
  <c r="R68" i="7"/>
  <c r="Q68" i="7"/>
  <c r="N68" i="7"/>
  <c r="R67" i="7"/>
  <c r="Q67" i="7"/>
  <c r="N67" i="7"/>
  <c r="R66" i="7"/>
  <c r="Q66" i="7"/>
  <c r="N66" i="7"/>
  <c r="R65" i="7"/>
  <c r="Q65" i="7"/>
  <c r="N65" i="7"/>
  <c r="R64" i="7"/>
  <c r="Q64" i="7"/>
  <c r="N64" i="7"/>
  <c r="R63" i="7"/>
  <c r="Q63" i="7"/>
  <c r="N63" i="7"/>
  <c r="R62" i="7"/>
  <c r="Q62" i="7"/>
  <c r="N62" i="7"/>
  <c r="R61" i="7"/>
  <c r="Q61" i="7"/>
  <c r="N61" i="7"/>
  <c r="R60" i="7"/>
  <c r="Q60" i="7"/>
  <c r="N60" i="7"/>
  <c r="R59" i="7"/>
  <c r="Q59" i="7"/>
  <c r="N59" i="7"/>
  <c r="R58" i="7"/>
  <c r="Q58" i="7"/>
  <c r="N58" i="7"/>
  <c r="R57" i="7"/>
  <c r="Q57" i="7"/>
  <c r="N57" i="7"/>
  <c r="R56" i="7"/>
  <c r="Q56" i="7"/>
  <c r="N56" i="7"/>
  <c r="R55" i="7"/>
  <c r="Q55" i="7"/>
  <c r="N55" i="7"/>
  <c r="R54" i="7"/>
  <c r="Q54" i="7"/>
  <c r="N54" i="7"/>
  <c r="R53" i="7"/>
  <c r="Q53" i="7"/>
  <c r="N53" i="7"/>
  <c r="R52" i="7"/>
  <c r="Q52" i="7"/>
  <c r="N52" i="7"/>
  <c r="R51" i="7"/>
  <c r="Q51" i="7"/>
  <c r="N51" i="7"/>
  <c r="R50" i="7"/>
  <c r="Q50" i="7"/>
  <c r="N50" i="7"/>
  <c r="R49" i="7"/>
  <c r="Q49" i="7"/>
  <c r="N49" i="7"/>
  <c r="R48" i="7"/>
  <c r="Q48" i="7"/>
  <c r="N48" i="7"/>
  <c r="R47" i="7"/>
  <c r="Q47" i="7"/>
  <c r="N47" i="7"/>
  <c r="R46" i="7"/>
  <c r="Q46" i="7"/>
  <c r="N46" i="7"/>
  <c r="R45" i="7"/>
  <c r="Q45" i="7"/>
  <c r="N45" i="7"/>
  <c r="R44" i="7"/>
  <c r="Q44" i="7"/>
  <c r="N44" i="7"/>
  <c r="R43" i="7"/>
  <c r="Q43" i="7"/>
  <c r="N43" i="7"/>
  <c r="R42" i="7"/>
  <c r="Q42" i="7"/>
  <c r="N42" i="7"/>
  <c r="R41" i="7"/>
  <c r="Q41" i="7"/>
  <c r="N41" i="7"/>
  <c r="R40" i="7"/>
  <c r="Q40" i="7"/>
  <c r="N40" i="7"/>
  <c r="R39" i="7"/>
  <c r="Q39" i="7"/>
  <c r="N39" i="7"/>
  <c r="R38" i="7"/>
  <c r="Q38" i="7"/>
  <c r="N38" i="7"/>
  <c r="R37" i="7"/>
  <c r="Q37" i="7"/>
  <c r="N37" i="7"/>
  <c r="R36" i="7"/>
  <c r="Q36" i="7"/>
  <c r="N36" i="7"/>
  <c r="R35" i="7"/>
  <c r="Q35" i="7"/>
  <c r="N35" i="7"/>
  <c r="R34" i="7"/>
  <c r="Q34" i="7"/>
  <c r="N34" i="7"/>
  <c r="R33" i="7"/>
  <c r="Q33" i="7"/>
  <c r="N33" i="7"/>
  <c r="R32" i="7"/>
  <c r="Q32" i="7"/>
  <c r="N32" i="7"/>
  <c r="R31" i="7"/>
  <c r="Q31" i="7"/>
  <c r="N31" i="7"/>
  <c r="R30" i="7"/>
  <c r="Q30" i="7"/>
  <c r="N30" i="7"/>
  <c r="R29" i="7"/>
  <c r="Q29" i="7"/>
  <c r="N29" i="7"/>
  <c r="R28" i="7"/>
  <c r="Q28" i="7"/>
  <c r="N28" i="7"/>
  <c r="R27" i="7"/>
  <c r="Q27" i="7"/>
  <c r="N27" i="7"/>
  <c r="R26" i="7"/>
  <c r="Q26" i="7"/>
  <c r="N26" i="7"/>
  <c r="R25" i="7"/>
  <c r="Q25" i="7"/>
  <c r="N25" i="7"/>
  <c r="R24" i="7"/>
  <c r="Q24" i="7"/>
  <c r="N24" i="7"/>
  <c r="R23" i="7"/>
  <c r="Q23" i="7"/>
  <c r="N23" i="7"/>
  <c r="R22" i="7"/>
  <c r="Q22" i="7"/>
  <c r="N22" i="7"/>
  <c r="R21" i="7"/>
  <c r="Q21" i="7"/>
  <c r="N21" i="7"/>
  <c r="R20" i="7"/>
  <c r="Q20" i="7"/>
  <c r="N20" i="7"/>
  <c r="R19" i="7"/>
  <c r="Q19" i="7"/>
  <c r="N19" i="7"/>
  <c r="R18" i="7"/>
  <c r="Q18" i="7"/>
  <c r="N18" i="7"/>
  <c r="R17" i="7"/>
  <c r="Q17" i="7"/>
  <c r="N17" i="7"/>
  <c r="R16" i="7"/>
  <c r="Q16" i="7"/>
  <c r="N16" i="7"/>
  <c r="R15" i="7"/>
  <c r="Q15" i="7"/>
  <c r="N15" i="7"/>
  <c r="R14" i="7"/>
  <c r="Q14" i="7"/>
  <c r="N14" i="7"/>
  <c r="R13" i="7"/>
  <c r="Q13" i="7"/>
  <c r="N13" i="7"/>
  <c r="R12" i="7"/>
  <c r="Q12" i="7"/>
  <c r="N12" i="7"/>
  <c r="R11" i="7"/>
  <c r="Q11" i="7"/>
  <c r="N11" i="7"/>
  <c r="R10" i="7"/>
  <c r="Q10" i="7"/>
  <c r="N10" i="7"/>
  <c r="R9" i="7"/>
  <c r="Q9" i="7"/>
  <c r="N9" i="7"/>
  <c r="R8" i="7"/>
  <c r="Q8" i="7"/>
  <c r="N8" i="7"/>
  <c r="R7" i="7"/>
  <c r="Q7" i="7"/>
  <c r="N7" i="7"/>
  <c r="R6" i="7"/>
  <c r="Q6" i="7"/>
  <c r="N6" i="7"/>
  <c r="R5" i="7"/>
  <c r="Q5" i="7"/>
  <c r="N5" i="7"/>
  <c r="R4" i="7"/>
  <c r="Q4" i="7"/>
  <c r="N4" i="7"/>
  <c r="I4" i="7"/>
  <c r="S4" i="7" s="1"/>
  <c r="S3" i="7"/>
  <c r="R3" i="7"/>
  <c r="Q3" i="7"/>
  <c r="N3" i="7"/>
  <c r="S2" i="7"/>
  <c r="R2" i="7"/>
  <c r="Q2" i="7"/>
  <c r="N2" i="7"/>
  <c r="B12" i="6"/>
  <c r="B11" i="6"/>
  <c r="B10" i="6"/>
  <c r="B9" i="6"/>
  <c r="B8" i="6"/>
  <c r="B7" i="6"/>
  <c r="B6" i="6"/>
  <c r="B5" i="6"/>
  <c r="B4" i="6"/>
  <c r="B3" i="6"/>
  <c r="B2" i="6"/>
  <c r="T133" i="5"/>
  <c r="S133" i="5"/>
  <c r="R133" i="5"/>
  <c r="Q133" i="5"/>
  <c r="P133" i="5"/>
  <c r="T132" i="5"/>
  <c r="S132" i="5"/>
  <c r="R132" i="5"/>
  <c r="Q132" i="5"/>
  <c r="P132" i="5"/>
  <c r="T131" i="5"/>
  <c r="S131" i="5"/>
  <c r="R131" i="5"/>
  <c r="Q131" i="5"/>
  <c r="P131" i="5"/>
  <c r="T130" i="5"/>
  <c r="S130" i="5"/>
  <c r="R130" i="5"/>
  <c r="Q130" i="5"/>
  <c r="P130" i="5"/>
  <c r="T129" i="5"/>
  <c r="S129" i="5"/>
  <c r="R129" i="5"/>
  <c r="Q129" i="5"/>
  <c r="P129" i="5"/>
  <c r="T128" i="5"/>
  <c r="S128" i="5"/>
  <c r="R128" i="5"/>
  <c r="Q128" i="5"/>
  <c r="P128" i="5"/>
  <c r="T127" i="5"/>
  <c r="S127" i="5"/>
  <c r="R127" i="5"/>
  <c r="Q127" i="5"/>
  <c r="P127" i="5"/>
  <c r="T126" i="5"/>
  <c r="S126" i="5"/>
  <c r="R126" i="5"/>
  <c r="Q126" i="5"/>
  <c r="P126" i="5"/>
  <c r="T125" i="5"/>
  <c r="S125" i="5"/>
  <c r="R125" i="5"/>
  <c r="Q125" i="5"/>
  <c r="P125" i="5"/>
  <c r="T124" i="5"/>
  <c r="S124" i="5"/>
  <c r="R124" i="5"/>
  <c r="Q124" i="5"/>
  <c r="P124" i="5"/>
  <c r="T123" i="5"/>
  <c r="S123" i="5"/>
  <c r="R123" i="5"/>
  <c r="Q123" i="5"/>
  <c r="P123" i="5"/>
  <c r="T122" i="5"/>
  <c r="S122" i="5"/>
  <c r="R122" i="5"/>
  <c r="Q122" i="5"/>
  <c r="P122" i="5"/>
  <c r="T121" i="5"/>
  <c r="S121" i="5"/>
  <c r="R121" i="5"/>
  <c r="Q121" i="5"/>
  <c r="P121" i="5"/>
  <c r="T120" i="5"/>
  <c r="S120" i="5"/>
  <c r="R120" i="5"/>
  <c r="Q120" i="5"/>
  <c r="P120" i="5"/>
  <c r="T119" i="5"/>
  <c r="S119" i="5"/>
  <c r="R119" i="5"/>
  <c r="Q119" i="5"/>
  <c r="P119" i="5"/>
  <c r="T118" i="5"/>
  <c r="S118" i="5"/>
  <c r="R118" i="5"/>
  <c r="Q118" i="5"/>
  <c r="P118" i="5"/>
  <c r="T117" i="5"/>
  <c r="S117" i="5"/>
  <c r="R117" i="5"/>
  <c r="Q117" i="5"/>
  <c r="P117" i="5"/>
  <c r="T116" i="5"/>
  <c r="S116" i="5"/>
  <c r="R116" i="5"/>
  <c r="Q116" i="5"/>
  <c r="P116" i="5"/>
  <c r="T115" i="5"/>
  <c r="S115" i="5"/>
  <c r="R115" i="5"/>
  <c r="Q115" i="5"/>
  <c r="P115" i="5"/>
  <c r="T114" i="5"/>
  <c r="S114" i="5"/>
  <c r="R114" i="5"/>
  <c r="Q114" i="5"/>
  <c r="P114" i="5"/>
  <c r="T113" i="5"/>
  <c r="S113" i="5"/>
  <c r="R113" i="5"/>
  <c r="Q113" i="5"/>
  <c r="P113" i="5"/>
  <c r="T112" i="5"/>
  <c r="S112" i="5"/>
  <c r="R112" i="5"/>
  <c r="Q112" i="5"/>
  <c r="P112" i="5"/>
  <c r="T111" i="5"/>
  <c r="S111" i="5"/>
  <c r="R111" i="5"/>
  <c r="Q111" i="5"/>
  <c r="P111" i="5"/>
  <c r="T110" i="5"/>
  <c r="S110" i="5"/>
  <c r="R110" i="5"/>
  <c r="Q110" i="5"/>
  <c r="P110" i="5"/>
  <c r="T109" i="5"/>
  <c r="S109" i="5"/>
  <c r="R109" i="5"/>
  <c r="Q109" i="5"/>
  <c r="P109" i="5"/>
  <c r="T108" i="5"/>
  <c r="S108" i="5"/>
  <c r="R108" i="5"/>
  <c r="Q108" i="5"/>
  <c r="P108" i="5"/>
  <c r="T107" i="5"/>
  <c r="S107" i="5"/>
  <c r="R107" i="5"/>
  <c r="Q107" i="5"/>
  <c r="P107" i="5"/>
  <c r="T106" i="5"/>
  <c r="S106" i="5"/>
  <c r="R106" i="5"/>
  <c r="Q106" i="5"/>
  <c r="P106" i="5"/>
  <c r="T105" i="5"/>
  <c r="S105" i="5"/>
  <c r="R105" i="5"/>
  <c r="Q105" i="5"/>
  <c r="P105" i="5"/>
  <c r="T104" i="5"/>
  <c r="S104" i="5"/>
  <c r="R104" i="5"/>
  <c r="Q104" i="5"/>
  <c r="P104" i="5"/>
  <c r="T103" i="5"/>
  <c r="S103" i="5"/>
  <c r="R103" i="5"/>
  <c r="Q103" i="5"/>
  <c r="P103" i="5"/>
  <c r="T102" i="5"/>
  <c r="S102" i="5"/>
  <c r="R102" i="5"/>
  <c r="Q102" i="5"/>
  <c r="P102" i="5"/>
  <c r="T101" i="5"/>
  <c r="S101" i="5"/>
  <c r="R101" i="5"/>
  <c r="Q101" i="5"/>
  <c r="P101" i="5"/>
  <c r="T100" i="5"/>
  <c r="S100" i="5"/>
  <c r="R100" i="5"/>
  <c r="Q100" i="5"/>
  <c r="P100" i="5"/>
  <c r="T99" i="5"/>
  <c r="S99" i="5"/>
  <c r="R99" i="5"/>
  <c r="Q99" i="5"/>
  <c r="P99" i="5"/>
  <c r="T98" i="5"/>
  <c r="S98" i="5"/>
  <c r="R98" i="5"/>
  <c r="Q98" i="5"/>
  <c r="P98" i="5"/>
  <c r="T97" i="5"/>
  <c r="S97" i="5"/>
  <c r="R97" i="5"/>
  <c r="Q97" i="5"/>
  <c r="P97" i="5"/>
  <c r="T96" i="5"/>
  <c r="S96" i="5"/>
  <c r="R96" i="5"/>
  <c r="Q96" i="5"/>
  <c r="P96" i="5"/>
  <c r="T95" i="5"/>
  <c r="S95" i="5"/>
  <c r="R95" i="5"/>
  <c r="Q95" i="5"/>
  <c r="P95" i="5"/>
  <c r="T94" i="5"/>
  <c r="S94" i="5"/>
  <c r="R94" i="5"/>
  <c r="Q94" i="5"/>
  <c r="P94" i="5"/>
  <c r="T93" i="5"/>
  <c r="S93" i="5"/>
  <c r="R93" i="5"/>
  <c r="Q93" i="5"/>
  <c r="P93" i="5"/>
  <c r="T92" i="5"/>
  <c r="S92" i="5"/>
  <c r="R92" i="5"/>
  <c r="Q92" i="5"/>
  <c r="P92" i="5"/>
  <c r="T91" i="5"/>
  <c r="S91" i="5"/>
  <c r="R91" i="5"/>
  <c r="Q91" i="5"/>
  <c r="P91" i="5"/>
  <c r="T90" i="5"/>
  <c r="S90" i="5"/>
  <c r="R90" i="5"/>
  <c r="Q90" i="5"/>
  <c r="P90" i="5"/>
  <c r="T89" i="5"/>
  <c r="S89" i="5"/>
  <c r="R89" i="5"/>
  <c r="Q89" i="5"/>
  <c r="P89" i="5"/>
  <c r="T88" i="5"/>
  <c r="S88" i="5"/>
  <c r="R88" i="5"/>
  <c r="Q88" i="5"/>
  <c r="P88" i="5"/>
  <c r="T87" i="5"/>
  <c r="S87" i="5"/>
  <c r="R87" i="5"/>
  <c r="Q87" i="5"/>
  <c r="P87" i="5"/>
  <c r="T86" i="5"/>
  <c r="S86" i="5"/>
  <c r="R86" i="5"/>
  <c r="Q86" i="5"/>
  <c r="P86" i="5"/>
  <c r="T85" i="5"/>
  <c r="S85" i="5"/>
  <c r="R85" i="5"/>
  <c r="Q85" i="5"/>
  <c r="P85" i="5"/>
  <c r="T84" i="5"/>
  <c r="S84" i="5"/>
  <c r="R84" i="5"/>
  <c r="Q84" i="5"/>
  <c r="P84" i="5"/>
  <c r="T83" i="5"/>
  <c r="S83" i="5"/>
  <c r="R83" i="5"/>
  <c r="Q83" i="5"/>
  <c r="P83" i="5"/>
  <c r="T82" i="5"/>
  <c r="S82" i="5"/>
  <c r="R82" i="5"/>
  <c r="Q82" i="5"/>
  <c r="P82" i="5"/>
  <c r="T81" i="5"/>
  <c r="S81" i="5"/>
  <c r="R81" i="5"/>
  <c r="Q81" i="5"/>
  <c r="P81" i="5"/>
  <c r="T80" i="5"/>
  <c r="S80" i="5"/>
  <c r="R80" i="5"/>
  <c r="Q80" i="5"/>
  <c r="P80" i="5"/>
  <c r="T79" i="5"/>
  <c r="S79" i="5"/>
  <c r="R79" i="5"/>
  <c r="Q79" i="5"/>
  <c r="P79" i="5"/>
  <c r="T78" i="5"/>
  <c r="S78" i="5"/>
  <c r="R78" i="5"/>
  <c r="Q78" i="5"/>
  <c r="P78" i="5"/>
  <c r="T77" i="5"/>
  <c r="S77" i="5"/>
  <c r="R77" i="5"/>
  <c r="Q77" i="5"/>
  <c r="P77" i="5"/>
  <c r="T76" i="5"/>
  <c r="S76" i="5"/>
  <c r="R76" i="5"/>
  <c r="Q76" i="5"/>
  <c r="P76" i="5"/>
  <c r="T75" i="5"/>
  <c r="S75" i="5"/>
  <c r="R75" i="5"/>
  <c r="Q75" i="5"/>
  <c r="P75" i="5"/>
  <c r="T74" i="5"/>
  <c r="S74" i="5"/>
  <c r="R74" i="5"/>
  <c r="Q74" i="5"/>
  <c r="P74" i="5"/>
  <c r="T73" i="5"/>
  <c r="S73" i="5"/>
  <c r="R73" i="5"/>
  <c r="Q73" i="5"/>
  <c r="P73" i="5"/>
  <c r="T72" i="5"/>
  <c r="S72" i="5"/>
  <c r="R72" i="5"/>
  <c r="Q72" i="5"/>
  <c r="P72" i="5"/>
  <c r="T71" i="5"/>
  <c r="S71" i="5"/>
  <c r="R71" i="5"/>
  <c r="Q71" i="5"/>
  <c r="P71" i="5"/>
  <c r="T70" i="5"/>
  <c r="S70" i="5"/>
  <c r="R70" i="5"/>
  <c r="Q70" i="5"/>
  <c r="P70" i="5"/>
  <c r="T69" i="5"/>
  <c r="S69" i="5"/>
  <c r="R69" i="5"/>
  <c r="Q69" i="5"/>
  <c r="P69" i="5"/>
  <c r="T68" i="5"/>
  <c r="S68" i="5"/>
  <c r="R68" i="5"/>
  <c r="Q68" i="5"/>
  <c r="P68" i="5"/>
  <c r="T67" i="5"/>
  <c r="S67" i="5"/>
  <c r="R67" i="5"/>
  <c r="Q67" i="5"/>
  <c r="P67" i="5"/>
  <c r="T66" i="5"/>
  <c r="S66" i="5"/>
  <c r="R66" i="5"/>
  <c r="Q66" i="5"/>
  <c r="P66" i="5"/>
  <c r="T65" i="5"/>
  <c r="S65" i="5"/>
  <c r="R65" i="5"/>
  <c r="Q65" i="5"/>
  <c r="P65" i="5"/>
  <c r="T64" i="5"/>
  <c r="S64" i="5"/>
  <c r="R64" i="5"/>
  <c r="Q64" i="5"/>
  <c r="P64" i="5"/>
  <c r="T63" i="5"/>
  <c r="S63" i="5"/>
  <c r="R63" i="5"/>
  <c r="Q63" i="5"/>
  <c r="P63" i="5"/>
  <c r="T62" i="5"/>
  <c r="S62" i="5"/>
  <c r="R62" i="5"/>
  <c r="Q62" i="5"/>
  <c r="P62" i="5"/>
  <c r="T61" i="5"/>
  <c r="S61" i="5"/>
  <c r="R61" i="5"/>
  <c r="Q61" i="5"/>
  <c r="P61" i="5"/>
  <c r="T60" i="5"/>
  <c r="S60" i="5"/>
  <c r="R60" i="5"/>
  <c r="Q60" i="5"/>
  <c r="P60" i="5"/>
  <c r="T59" i="5"/>
  <c r="S59" i="5"/>
  <c r="R59" i="5"/>
  <c r="Q59" i="5"/>
  <c r="P59" i="5"/>
  <c r="T58" i="5"/>
  <c r="S58" i="5"/>
  <c r="R58" i="5"/>
  <c r="Q58" i="5"/>
  <c r="P58" i="5"/>
  <c r="T57" i="5"/>
  <c r="S57" i="5"/>
  <c r="R57" i="5"/>
  <c r="Q57" i="5"/>
  <c r="P57" i="5"/>
  <c r="T56" i="5"/>
  <c r="S56" i="5"/>
  <c r="R56" i="5"/>
  <c r="Q56" i="5"/>
  <c r="P56" i="5"/>
  <c r="T55" i="5"/>
  <c r="S55" i="5"/>
  <c r="R55" i="5"/>
  <c r="Q55" i="5"/>
  <c r="P55" i="5"/>
  <c r="T54" i="5"/>
  <c r="S54" i="5"/>
  <c r="R54" i="5"/>
  <c r="Q54" i="5"/>
  <c r="P54" i="5"/>
  <c r="T53" i="5"/>
  <c r="S53" i="5"/>
  <c r="R53" i="5"/>
  <c r="Q53" i="5"/>
  <c r="P53" i="5"/>
  <c r="T52" i="5"/>
  <c r="S52" i="5"/>
  <c r="R52" i="5"/>
  <c r="Q52" i="5"/>
  <c r="P52" i="5"/>
  <c r="T51" i="5"/>
  <c r="S51" i="5"/>
  <c r="R51" i="5"/>
  <c r="Q51" i="5"/>
  <c r="P51" i="5"/>
  <c r="T50" i="5"/>
  <c r="S50" i="5"/>
  <c r="R50" i="5"/>
  <c r="Q50" i="5"/>
  <c r="P50" i="5"/>
  <c r="T49" i="5"/>
  <c r="S49" i="5"/>
  <c r="R49" i="5"/>
  <c r="Q49" i="5"/>
  <c r="P49" i="5"/>
  <c r="T48" i="5"/>
  <c r="S48" i="5"/>
  <c r="R48" i="5"/>
  <c r="Q48" i="5"/>
  <c r="P48" i="5"/>
  <c r="T47" i="5"/>
  <c r="S47" i="5"/>
  <c r="R47" i="5"/>
  <c r="Q47" i="5"/>
  <c r="P47" i="5"/>
  <c r="T46" i="5"/>
  <c r="S46" i="5"/>
  <c r="R46" i="5"/>
  <c r="Q46" i="5"/>
  <c r="P46" i="5"/>
  <c r="T45" i="5"/>
  <c r="S45" i="5"/>
  <c r="R45" i="5"/>
  <c r="Q45" i="5"/>
  <c r="P45" i="5"/>
  <c r="T44" i="5"/>
  <c r="S44" i="5"/>
  <c r="R44" i="5"/>
  <c r="Q44" i="5"/>
  <c r="P44" i="5"/>
  <c r="T43" i="5"/>
  <c r="S43" i="5"/>
  <c r="R43" i="5"/>
  <c r="Q43" i="5"/>
  <c r="P43" i="5"/>
  <c r="T42" i="5"/>
  <c r="S42" i="5"/>
  <c r="R42" i="5"/>
  <c r="Q42" i="5"/>
  <c r="P42" i="5"/>
  <c r="T41" i="5"/>
  <c r="S41" i="5"/>
  <c r="R41" i="5"/>
  <c r="Q41" i="5"/>
  <c r="P41" i="5"/>
  <c r="T40" i="5"/>
  <c r="S40" i="5"/>
  <c r="R40" i="5"/>
  <c r="Q40" i="5"/>
  <c r="P40" i="5"/>
  <c r="T39" i="5"/>
  <c r="S39" i="5"/>
  <c r="R39" i="5"/>
  <c r="Q39" i="5"/>
  <c r="P39" i="5"/>
  <c r="T38" i="5"/>
  <c r="S38" i="5"/>
  <c r="R38" i="5"/>
  <c r="Q38" i="5"/>
  <c r="P38" i="5"/>
  <c r="T37" i="5"/>
  <c r="S37" i="5"/>
  <c r="R37" i="5"/>
  <c r="Q37" i="5"/>
  <c r="P37" i="5"/>
  <c r="T36" i="5"/>
  <c r="S36" i="5"/>
  <c r="R36" i="5"/>
  <c r="Q36" i="5"/>
  <c r="P36" i="5"/>
  <c r="T35" i="5"/>
  <c r="S35" i="5"/>
  <c r="R35" i="5"/>
  <c r="Q35" i="5"/>
  <c r="P35" i="5"/>
  <c r="T34" i="5"/>
  <c r="S34" i="5"/>
  <c r="R34" i="5"/>
  <c r="Q34" i="5"/>
  <c r="P34" i="5"/>
  <c r="T33" i="5"/>
  <c r="S33" i="5"/>
  <c r="R33" i="5"/>
  <c r="Q33" i="5"/>
  <c r="P33" i="5"/>
  <c r="T32" i="5"/>
  <c r="S32" i="5"/>
  <c r="R32" i="5"/>
  <c r="Q32" i="5"/>
  <c r="P32" i="5"/>
  <c r="T31" i="5"/>
  <c r="S31" i="5"/>
  <c r="R31" i="5"/>
  <c r="Q31" i="5"/>
  <c r="P31" i="5"/>
  <c r="T30" i="5"/>
  <c r="S30" i="5"/>
  <c r="R30" i="5"/>
  <c r="Q30" i="5"/>
  <c r="P30" i="5"/>
  <c r="T29" i="5"/>
  <c r="S29" i="5"/>
  <c r="R29" i="5"/>
  <c r="Q29" i="5"/>
  <c r="P29" i="5"/>
  <c r="T28" i="5"/>
  <c r="S28" i="5"/>
  <c r="R28" i="5"/>
  <c r="Q28" i="5"/>
  <c r="P28" i="5"/>
  <c r="T27" i="5"/>
  <c r="S27" i="5"/>
  <c r="R27" i="5"/>
  <c r="Q27" i="5"/>
  <c r="P27" i="5"/>
  <c r="T26" i="5"/>
  <c r="S26" i="5"/>
  <c r="R26" i="5"/>
  <c r="Q26" i="5"/>
  <c r="P26" i="5"/>
  <c r="T25" i="5"/>
  <c r="S25" i="5"/>
  <c r="R25" i="5"/>
  <c r="Q25" i="5"/>
  <c r="P25" i="5"/>
  <c r="T24" i="5"/>
  <c r="S24" i="5"/>
  <c r="R24" i="5"/>
  <c r="Q24" i="5"/>
  <c r="P24" i="5"/>
  <c r="T23" i="5"/>
  <c r="S23" i="5"/>
  <c r="R23" i="5"/>
  <c r="Q23" i="5"/>
  <c r="P23" i="5"/>
  <c r="T22" i="5"/>
  <c r="S22" i="5"/>
  <c r="R22" i="5"/>
  <c r="Q22" i="5"/>
  <c r="P22" i="5"/>
  <c r="T21" i="5"/>
  <c r="S21" i="5"/>
  <c r="R21" i="5"/>
  <c r="Q21" i="5"/>
  <c r="P21" i="5"/>
  <c r="T20" i="5"/>
  <c r="S20" i="5"/>
  <c r="R20" i="5"/>
  <c r="Q20" i="5"/>
  <c r="P20" i="5"/>
  <c r="T19" i="5"/>
  <c r="S19" i="5"/>
  <c r="R19" i="5"/>
  <c r="Q19" i="5"/>
  <c r="P19" i="5"/>
  <c r="T18" i="5"/>
  <c r="S18" i="5"/>
  <c r="R18" i="5"/>
  <c r="Q18" i="5"/>
  <c r="P18" i="5"/>
  <c r="T17" i="5"/>
  <c r="S17" i="5"/>
  <c r="R17" i="5"/>
  <c r="Q17" i="5"/>
  <c r="P17" i="5"/>
  <c r="T16" i="5"/>
  <c r="S16" i="5"/>
  <c r="R16" i="5"/>
  <c r="Q16" i="5"/>
  <c r="P16" i="5"/>
  <c r="T15" i="5"/>
  <c r="S15" i="5"/>
  <c r="R15" i="5"/>
  <c r="Q15" i="5"/>
  <c r="P15" i="5"/>
  <c r="T14" i="5"/>
  <c r="S14" i="5"/>
  <c r="R14" i="5"/>
  <c r="Q14" i="5"/>
  <c r="P14" i="5"/>
  <c r="T13" i="5"/>
  <c r="S13" i="5"/>
  <c r="R13" i="5"/>
  <c r="Q13" i="5"/>
  <c r="P13" i="5"/>
  <c r="T12" i="5"/>
  <c r="S12" i="5"/>
  <c r="R12" i="5"/>
  <c r="Q12" i="5"/>
  <c r="P12" i="5"/>
  <c r="T11" i="5"/>
  <c r="S11" i="5"/>
  <c r="R11" i="5"/>
  <c r="Q11" i="5"/>
  <c r="P11" i="5"/>
  <c r="T10" i="5"/>
  <c r="S10" i="5"/>
  <c r="R10" i="5"/>
  <c r="Q10" i="5"/>
  <c r="P10" i="5"/>
  <c r="T9" i="5"/>
  <c r="S9" i="5"/>
  <c r="R9" i="5"/>
  <c r="Q9" i="5"/>
  <c r="P9" i="5"/>
  <c r="T8" i="5"/>
  <c r="S8" i="5"/>
  <c r="R8" i="5"/>
  <c r="Q8" i="5"/>
  <c r="P8" i="5"/>
  <c r="T7" i="5"/>
  <c r="S7" i="5"/>
  <c r="R7" i="5"/>
  <c r="Q7" i="5"/>
  <c r="P7" i="5"/>
  <c r="T6" i="5"/>
  <c r="S6" i="5"/>
  <c r="R6" i="5"/>
  <c r="Q6" i="5"/>
  <c r="P6" i="5"/>
  <c r="T5" i="5"/>
  <c r="S5" i="5"/>
  <c r="R5" i="5"/>
  <c r="Q5" i="5"/>
  <c r="P5" i="5"/>
  <c r="T4" i="5"/>
  <c r="S4" i="5"/>
  <c r="R4" i="5"/>
  <c r="Q4" i="5"/>
  <c r="P4" i="5"/>
  <c r="U3" i="5"/>
  <c r="T3" i="5"/>
  <c r="S3" i="5"/>
  <c r="R3" i="5"/>
  <c r="Q3" i="5"/>
  <c r="P3" i="5"/>
  <c r="S2" i="5"/>
  <c r="R2" i="5"/>
  <c r="Q2" i="5"/>
  <c r="T2" i="5"/>
  <c r="U2" i="5"/>
  <c r="P2" i="5"/>
  <c r="K4" i="5"/>
  <c r="U140" i="7" l="1"/>
  <c r="U148" i="7"/>
  <c r="U164" i="7"/>
  <c r="U134" i="7"/>
  <c r="U142" i="7"/>
  <c r="U150" i="7"/>
  <c r="U158" i="7"/>
  <c r="U166" i="7"/>
  <c r="U156" i="7"/>
  <c r="U136" i="7"/>
  <c r="U144" i="7"/>
  <c r="U152" i="7"/>
  <c r="U160" i="7"/>
  <c r="U168" i="7"/>
  <c r="U135" i="7"/>
  <c r="U139" i="7"/>
  <c r="U143" i="7"/>
  <c r="U147" i="7"/>
  <c r="U151" i="7"/>
  <c r="U155" i="7"/>
  <c r="U159" i="7"/>
  <c r="U163" i="7"/>
  <c r="U167" i="7"/>
  <c r="U137" i="7"/>
  <c r="U141" i="7"/>
  <c r="U145" i="7"/>
  <c r="U149" i="7"/>
  <c r="U153" i="7"/>
  <c r="U157" i="7"/>
  <c r="U161" i="7"/>
  <c r="U165" i="7"/>
  <c r="Z3" i="5"/>
  <c r="Z2" i="5"/>
  <c r="K5" i="5"/>
  <c r="U4" i="5"/>
  <c r="F24" i="7"/>
  <c r="P24" i="7" s="1"/>
  <c r="P12" i="7"/>
  <c r="F20" i="7"/>
  <c r="F32" i="7" s="1"/>
  <c r="P8" i="7"/>
  <c r="F16" i="7"/>
  <c r="P16" i="7" s="1"/>
  <c r="P4" i="7"/>
  <c r="H157" i="7"/>
  <c r="H169" i="7" s="1"/>
  <c r="R169" i="7" s="1"/>
  <c r="W169" i="7" s="1"/>
  <c r="H155" i="7"/>
  <c r="H167" i="7" s="1"/>
  <c r="H156" i="7"/>
  <c r="H168" i="7" s="1"/>
  <c r="R146" i="7"/>
  <c r="W146" i="7" s="1"/>
  <c r="R161" i="7"/>
  <c r="W161" i="7" s="1"/>
  <c r="R149" i="7"/>
  <c r="W149" i="7" s="1"/>
  <c r="R164" i="7"/>
  <c r="W164" i="7" s="1"/>
  <c r="R152" i="7"/>
  <c r="W152" i="7" s="1"/>
  <c r="R165" i="7"/>
  <c r="W165" i="7" s="1"/>
  <c r="R153" i="7"/>
  <c r="W153" i="7" s="1"/>
  <c r="R162" i="7"/>
  <c r="W162" i="7" s="1"/>
  <c r="R150" i="7"/>
  <c r="W150" i="7" s="1"/>
  <c r="R166" i="7"/>
  <c r="W166" i="7" s="1"/>
  <c r="R154" i="7"/>
  <c r="W154" i="7" s="1"/>
  <c r="P3" i="7"/>
  <c r="Q144" i="7"/>
  <c r="Q146" i="7"/>
  <c r="G158" i="7"/>
  <c r="Q158" i="7" s="1"/>
  <c r="P11" i="7"/>
  <c r="O13" i="7"/>
  <c r="Q140" i="7"/>
  <c r="P9" i="7"/>
  <c r="P13" i="7"/>
  <c r="Q136" i="7"/>
  <c r="G160" i="7"/>
  <c r="Q160" i="7" s="1"/>
  <c r="Q148" i="7"/>
  <c r="G164" i="7"/>
  <c r="Q164" i="7" s="1"/>
  <c r="Q152" i="7"/>
  <c r="G168" i="7"/>
  <c r="Q168" i="7" s="1"/>
  <c r="Q156" i="7"/>
  <c r="G161" i="7"/>
  <c r="Q161" i="7" s="1"/>
  <c r="Q149" i="7"/>
  <c r="G169" i="7"/>
  <c r="Q169" i="7" s="1"/>
  <c r="Q157" i="7"/>
  <c r="G162" i="7"/>
  <c r="Q162" i="7" s="1"/>
  <c r="Q150" i="7"/>
  <c r="G166" i="7"/>
  <c r="Q166" i="7" s="1"/>
  <c r="Q154" i="7"/>
  <c r="G165" i="7"/>
  <c r="Q165" i="7" s="1"/>
  <c r="Q153" i="7"/>
  <c r="G147" i="7"/>
  <c r="G151" i="7"/>
  <c r="G155" i="7"/>
  <c r="O2" i="7"/>
  <c r="E26" i="7"/>
  <c r="O14" i="7"/>
  <c r="O25" i="7"/>
  <c r="E37" i="7"/>
  <c r="E49" i="7" s="1"/>
  <c r="F27" i="7"/>
  <c r="P15" i="7"/>
  <c r="F33" i="7"/>
  <c r="P21" i="7"/>
  <c r="F35" i="7"/>
  <c r="P23" i="7"/>
  <c r="F37" i="7"/>
  <c r="P25" i="7"/>
  <c r="E15" i="7"/>
  <c r="E17" i="7"/>
  <c r="E29" i="7" s="1"/>
  <c r="E41" i="7" s="1"/>
  <c r="E19" i="7"/>
  <c r="E21" i="7"/>
  <c r="E23" i="7"/>
  <c r="F17" i="7"/>
  <c r="F19" i="7"/>
  <c r="E16" i="7"/>
  <c r="E18" i="7"/>
  <c r="E20" i="7"/>
  <c r="E22" i="7"/>
  <c r="E24" i="7"/>
  <c r="F14" i="7"/>
  <c r="F18" i="7"/>
  <c r="F30" i="7" s="1"/>
  <c r="F22" i="7"/>
  <c r="F36" i="7"/>
  <c r="I5" i="7"/>
  <c r="K133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T4" i="3"/>
  <c r="T5" i="3" s="1"/>
  <c r="T6" i="3" s="1"/>
  <c r="T7" i="3" s="1"/>
  <c r="T8" i="3" s="1"/>
  <c r="T9" i="3" s="1"/>
  <c r="T10" i="3" s="1"/>
  <c r="T11" i="3" s="1"/>
  <c r="T12" i="3" s="1"/>
  <c r="T13" i="3" s="1"/>
  <c r="T14" i="3" s="1"/>
  <c r="T15" i="3" s="1"/>
  <c r="T16" i="3" s="1"/>
  <c r="T17" i="3" s="1"/>
  <c r="T18" i="3" s="1"/>
  <c r="T19" i="3" s="1"/>
  <c r="T20" i="3" s="1"/>
  <c r="T21" i="3" s="1"/>
  <c r="T22" i="3" s="1"/>
  <c r="T23" i="3" s="1"/>
  <c r="T24" i="3" s="1"/>
  <c r="T25" i="3" s="1"/>
  <c r="T26" i="3" s="1"/>
  <c r="T27" i="3" s="1"/>
  <c r="T28" i="3" s="1"/>
  <c r="T29" i="3" s="1"/>
  <c r="T30" i="3" s="1"/>
  <c r="T31" i="3" s="1"/>
  <c r="T32" i="3" s="1"/>
  <c r="T33" i="3" s="1"/>
  <c r="T34" i="3" s="1"/>
  <c r="T35" i="3" s="1"/>
  <c r="T36" i="3" s="1"/>
  <c r="T37" i="3" s="1"/>
  <c r="T38" i="3" s="1"/>
  <c r="T39" i="3" s="1"/>
  <c r="T40" i="3" s="1"/>
  <c r="T41" i="3" s="1"/>
  <c r="T42" i="3" s="1"/>
  <c r="T43" i="3" s="1"/>
  <c r="T44" i="3" s="1"/>
  <c r="T45" i="3" s="1"/>
  <c r="T46" i="3" s="1"/>
  <c r="T47" i="3" s="1"/>
  <c r="T48" i="3" s="1"/>
  <c r="T49" i="3" s="1"/>
  <c r="T50" i="3" s="1"/>
  <c r="T51" i="3" s="1"/>
  <c r="T52" i="3" s="1"/>
  <c r="T53" i="3" s="1"/>
  <c r="T54" i="3" s="1"/>
  <c r="T55" i="3" s="1"/>
  <c r="T56" i="3" s="1"/>
  <c r="T57" i="3" s="1"/>
  <c r="T58" i="3" s="1"/>
  <c r="T59" i="3" s="1"/>
  <c r="T60" i="3" s="1"/>
  <c r="T61" i="3" s="1"/>
  <c r="T62" i="3" s="1"/>
  <c r="T63" i="3" s="1"/>
  <c r="T64" i="3" s="1"/>
  <c r="T65" i="3" s="1"/>
  <c r="T66" i="3" s="1"/>
  <c r="T67" i="3" s="1"/>
  <c r="T68" i="3" s="1"/>
  <c r="T69" i="3" s="1"/>
  <c r="T70" i="3" s="1"/>
  <c r="T71" i="3" s="1"/>
  <c r="T72" i="3" s="1"/>
  <c r="T73" i="3" s="1"/>
  <c r="T74" i="3" s="1"/>
  <c r="T75" i="3" s="1"/>
  <c r="T76" i="3" s="1"/>
  <c r="T77" i="3" s="1"/>
  <c r="T78" i="3" s="1"/>
  <c r="T79" i="3" s="1"/>
  <c r="T80" i="3" s="1"/>
  <c r="T81" i="3" s="1"/>
  <c r="T82" i="3" s="1"/>
  <c r="T83" i="3" s="1"/>
  <c r="T84" i="3" s="1"/>
  <c r="T85" i="3" s="1"/>
  <c r="T86" i="3" s="1"/>
  <c r="T87" i="3" s="1"/>
  <c r="T88" i="3" s="1"/>
  <c r="T89" i="3" s="1"/>
  <c r="T90" i="3" s="1"/>
  <c r="T91" i="3" s="1"/>
  <c r="T92" i="3" s="1"/>
  <c r="T93" i="3" s="1"/>
  <c r="T94" i="3" s="1"/>
  <c r="T95" i="3" s="1"/>
  <c r="T96" i="3" s="1"/>
  <c r="T97" i="3" s="1"/>
  <c r="T98" i="3" s="1"/>
  <c r="T99" i="3" s="1"/>
  <c r="T100" i="3" s="1"/>
  <c r="T101" i="3" s="1"/>
  <c r="T102" i="3" s="1"/>
  <c r="T103" i="3" s="1"/>
  <c r="T104" i="3" s="1"/>
  <c r="T105" i="3" s="1"/>
  <c r="T106" i="3" s="1"/>
  <c r="T107" i="3" s="1"/>
  <c r="T108" i="3" s="1"/>
  <c r="T109" i="3" s="1"/>
  <c r="T110" i="3" s="1"/>
  <c r="T111" i="3" s="1"/>
  <c r="T112" i="3" s="1"/>
  <c r="T113" i="3" s="1"/>
  <c r="T114" i="3" s="1"/>
  <c r="T115" i="3" s="1"/>
  <c r="T116" i="3" s="1"/>
  <c r="T117" i="3" s="1"/>
  <c r="T118" i="3" s="1"/>
  <c r="T119" i="3" s="1"/>
  <c r="T120" i="3" s="1"/>
  <c r="T121" i="3" s="1"/>
  <c r="T122" i="3" s="1"/>
  <c r="T123" i="3" s="1"/>
  <c r="T124" i="3" s="1"/>
  <c r="T125" i="3" s="1"/>
  <c r="T126" i="3" s="1"/>
  <c r="T127" i="3" s="1"/>
  <c r="T128" i="3" s="1"/>
  <c r="T129" i="3" s="1"/>
  <c r="T130" i="3" s="1"/>
  <c r="T131" i="3" s="1"/>
  <c r="T132" i="3" s="1"/>
  <c r="T133" i="3" s="1"/>
  <c r="E4" i="3"/>
  <c r="E3" i="3"/>
  <c r="E2" i="3" s="1"/>
  <c r="D2" i="3"/>
  <c r="C2" i="3"/>
  <c r="Z4" i="5" l="1"/>
  <c r="K6" i="5"/>
  <c r="U5" i="5"/>
  <c r="O29" i="7"/>
  <c r="F28" i="7"/>
  <c r="P20" i="7"/>
  <c r="R157" i="7"/>
  <c r="W157" i="7" s="1"/>
  <c r="R151" i="7"/>
  <c r="W151" i="7" s="1"/>
  <c r="R163" i="7"/>
  <c r="W163" i="7" s="1"/>
  <c r="R168" i="7"/>
  <c r="W168" i="7" s="1"/>
  <c r="R156" i="7"/>
  <c r="W156" i="7" s="1"/>
  <c r="R148" i="7"/>
  <c r="W148" i="7" s="1"/>
  <c r="R160" i="7"/>
  <c r="W160" i="7" s="1"/>
  <c r="R155" i="7"/>
  <c r="W155" i="7" s="1"/>
  <c r="R167" i="7"/>
  <c r="W167" i="7" s="1"/>
  <c r="R147" i="7"/>
  <c r="W147" i="7" s="1"/>
  <c r="R159" i="7"/>
  <c r="W159" i="7" s="1"/>
  <c r="O17" i="7"/>
  <c r="P18" i="7"/>
  <c r="O37" i="7"/>
  <c r="Q155" i="7"/>
  <c r="G167" i="7"/>
  <c r="Q167" i="7" s="1"/>
  <c r="Q151" i="7"/>
  <c r="G163" i="7"/>
  <c r="Q163" i="7" s="1"/>
  <c r="Q147" i="7"/>
  <c r="Q159" i="7"/>
  <c r="O24" i="7"/>
  <c r="E36" i="7"/>
  <c r="F34" i="7"/>
  <c r="P22" i="7"/>
  <c r="E34" i="7"/>
  <c r="O22" i="7"/>
  <c r="F31" i="7"/>
  <c r="P19" i="7"/>
  <c r="E31" i="7"/>
  <c r="O19" i="7"/>
  <c r="F45" i="7"/>
  <c r="P33" i="7"/>
  <c r="F42" i="7"/>
  <c r="P30" i="7"/>
  <c r="E32" i="7"/>
  <c r="O20" i="7"/>
  <c r="F29" i="7"/>
  <c r="P17" i="7"/>
  <c r="O16" i="7"/>
  <c r="E28" i="7"/>
  <c r="O21" i="7"/>
  <c r="E33" i="7"/>
  <c r="F49" i="7"/>
  <c r="P37" i="7"/>
  <c r="F26" i="7"/>
  <c r="P14" i="7"/>
  <c r="O18" i="7"/>
  <c r="E30" i="7"/>
  <c r="E35" i="7"/>
  <c r="O23" i="7"/>
  <c r="E27" i="7"/>
  <c r="O15" i="7"/>
  <c r="F47" i="7"/>
  <c r="P35" i="7"/>
  <c r="F39" i="7"/>
  <c r="P27" i="7"/>
  <c r="E38" i="7"/>
  <c r="O26" i="7"/>
  <c r="F44" i="7"/>
  <c r="P32" i="7"/>
  <c r="E61" i="7"/>
  <c r="O49" i="7"/>
  <c r="O41" i="7"/>
  <c r="E53" i="7"/>
  <c r="P36" i="7"/>
  <c r="F48" i="7"/>
  <c r="P28" i="7"/>
  <c r="F40" i="7"/>
  <c r="I6" i="7"/>
  <c r="S5" i="7"/>
  <c r="U4" i="2"/>
  <c r="U5" i="2" s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U49" i="2" s="1"/>
  <c r="U50" i="2" s="1"/>
  <c r="U51" i="2" s="1"/>
  <c r="U52" i="2" s="1"/>
  <c r="U53" i="2" s="1"/>
  <c r="U54" i="2" s="1"/>
  <c r="U55" i="2" s="1"/>
  <c r="U56" i="2" s="1"/>
  <c r="U57" i="2" s="1"/>
  <c r="U58" i="2" s="1"/>
  <c r="U59" i="2" s="1"/>
  <c r="U60" i="2" s="1"/>
  <c r="U61" i="2" s="1"/>
  <c r="U62" i="2" s="1"/>
  <c r="U63" i="2" s="1"/>
  <c r="U64" i="2" s="1"/>
  <c r="U65" i="2" s="1"/>
  <c r="U66" i="2" s="1"/>
  <c r="U67" i="2" s="1"/>
  <c r="U68" i="2" s="1"/>
  <c r="U69" i="2" s="1"/>
  <c r="U70" i="2" s="1"/>
  <c r="U71" i="2" s="1"/>
  <c r="U72" i="2" s="1"/>
  <c r="U73" i="2" s="1"/>
  <c r="U74" i="2" s="1"/>
  <c r="U75" i="2" s="1"/>
  <c r="U76" i="2" s="1"/>
  <c r="U77" i="2" s="1"/>
  <c r="U78" i="2" s="1"/>
  <c r="U79" i="2" s="1"/>
  <c r="U80" i="2" s="1"/>
  <c r="U81" i="2" s="1"/>
  <c r="U82" i="2" s="1"/>
  <c r="U83" i="2" s="1"/>
  <c r="U84" i="2" s="1"/>
  <c r="U85" i="2" s="1"/>
  <c r="U86" i="2" s="1"/>
  <c r="U87" i="2" s="1"/>
  <c r="U88" i="2" s="1"/>
  <c r="U89" i="2" s="1"/>
  <c r="U90" i="2" s="1"/>
  <c r="U91" i="2" s="1"/>
  <c r="U92" i="2" s="1"/>
  <c r="U93" i="2" s="1"/>
  <c r="U94" i="2" s="1"/>
  <c r="U95" i="2" s="1"/>
  <c r="U96" i="2" s="1"/>
  <c r="U97" i="2" s="1"/>
  <c r="U98" i="2" s="1"/>
  <c r="U99" i="2" s="1"/>
  <c r="U100" i="2" s="1"/>
  <c r="U101" i="2" s="1"/>
  <c r="U102" i="2" s="1"/>
  <c r="U103" i="2" s="1"/>
  <c r="U104" i="2" s="1"/>
  <c r="U105" i="2" s="1"/>
  <c r="U106" i="2" s="1"/>
  <c r="U107" i="2" s="1"/>
  <c r="U108" i="2" s="1"/>
  <c r="U109" i="2" s="1"/>
  <c r="U110" i="2" s="1"/>
  <c r="U111" i="2" s="1"/>
  <c r="U112" i="2" s="1"/>
  <c r="U113" i="2" s="1"/>
  <c r="U114" i="2" s="1"/>
  <c r="U115" i="2" s="1"/>
  <c r="U116" i="2" s="1"/>
  <c r="U117" i="2" s="1"/>
  <c r="U118" i="2" s="1"/>
  <c r="U119" i="2" s="1"/>
  <c r="U120" i="2" s="1"/>
  <c r="U121" i="2" s="1"/>
  <c r="U122" i="2" s="1"/>
  <c r="U123" i="2" s="1"/>
  <c r="U124" i="2" s="1"/>
  <c r="U125" i="2" s="1"/>
  <c r="U126" i="2" s="1"/>
  <c r="U127" i="2" s="1"/>
  <c r="U128" i="2" s="1"/>
  <c r="U129" i="2" s="1"/>
  <c r="U130" i="2" s="1"/>
  <c r="U131" i="2" s="1"/>
  <c r="U132" i="2" s="1"/>
  <c r="U133" i="2" s="1"/>
  <c r="Z5" i="5" l="1"/>
  <c r="K7" i="5"/>
  <c r="U6" i="5"/>
  <c r="E42" i="7"/>
  <c r="O30" i="7"/>
  <c r="E40" i="7"/>
  <c r="O28" i="7"/>
  <c r="F51" i="7"/>
  <c r="P39" i="7"/>
  <c r="E39" i="7"/>
  <c r="O27" i="7"/>
  <c r="P49" i="7"/>
  <c r="F61" i="7"/>
  <c r="E44" i="7"/>
  <c r="O32" i="7"/>
  <c r="F57" i="7"/>
  <c r="P45" i="7"/>
  <c r="F43" i="7"/>
  <c r="P31" i="7"/>
  <c r="F46" i="7"/>
  <c r="P34" i="7"/>
  <c r="E45" i="7"/>
  <c r="O33" i="7"/>
  <c r="O36" i="7"/>
  <c r="E48" i="7"/>
  <c r="E50" i="7"/>
  <c r="O38" i="7"/>
  <c r="F59" i="7"/>
  <c r="P47" i="7"/>
  <c r="E47" i="7"/>
  <c r="O35" i="7"/>
  <c r="F38" i="7"/>
  <c r="P26" i="7"/>
  <c r="F41" i="7"/>
  <c r="P29" i="7"/>
  <c r="F54" i="7"/>
  <c r="P42" i="7"/>
  <c r="E43" i="7"/>
  <c r="O31" i="7"/>
  <c r="E46" i="7"/>
  <c r="O34" i="7"/>
  <c r="F52" i="7"/>
  <c r="P40" i="7"/>
  <c r="E65" i="7"/>
  <c r="O53" i="7"/>
  <c r="P44" i="7"/>
  <c r="F56" i="7"/>
  <c r="F60" i="7"/>
  <c r="P48" i="7"/>
  <c r="E73" i="7"/>
  <c r="O61" i="7"/>
  <c r="I7" i="7"/>
  <c r="S6" i="7"/>
  <c r="L133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D2" i="2"/>
  <c r="E2" i="2" s="1"/>
  <c r="Z6" i="5" l="1"/>
  <c r="K8" i="5"/>
  <c r="U7" i="5"/>
  <c r="O50" i="7"/>
  <c r="E62" i="7"/>
  <c r="F53" i="7"/>
  <c r="P41" i="7"/>
  <c r="O45" i="7"/>
  <c r="E57" i="7"/>
  <c r="E56" i="7"/>
  <c r="O44" i="7"/>
  <c r="E52" i="7"/>
  <c r="O40" i="7"/>
  <c r="E60" i="7"/>
  <c r="O48" i="7"/>
  <c r="P61" i="7"/>
  <c r="F73" i="7"/>
  <c r="E55" i="7"/>
  <c r="O43" i="7"/>
  <c r="E59" i="7"/>
  <c r="O47" i="7"/>
  <c r="F55" i="7"/>
  <c r="P43" i="7"/>
  <c r="O39" i="7"/>
  <c r="E51" i="7"/>
  <c r="O46" i="7"/>
  <c r="E58" i="7"/>
  <c r="P54" i="7"/>
  <c r="F66" i="7"/>
  <c r="F50" i="7"/>
  <c r="P38" i="7"/>
  <c r="F71" i="7"/>
  <c r="P59" i="7"/>
  <c r="F58" i="7"/>
  <c r="P46" i="7"/>
  <c r="P57" i="7"/>
  <c r="F69" i="7"/>
  <c r="F63" i="7"/>
  <c r="P51" i="7"/>
  <c r="E54" i="7"/>
  <c r="O42" i="7"/>
  <c r="F68" i="7"/>
  <c r="P56" i="7"/>
  <c r="E85" i="7"/>
  <c r="O73" i="7"/>
  <c r="F72" i="7"/>
  <c r="P60" i="7"/>
  <c r="O65" i="7"/>
  <c r="E77" i="7"/>
  <c r="F64" i="7"/>
  <c r="P52" i="7"/>
  <c r="I8" i="7"/>
  <c r="S7" i="7"/>
  <c r="F2" i="2"/>
  <c r="C11" i="1"/>
  <c r="C3" i="1"/>
  <c r="C4" i="1"/>
  <c r="C5" i="1"/>
  <c r="C6" i="1"/>
  <c r="C7" i="1"/>
  <c r="C8" i="1"/>
  <c r="C9" i="1"/>
  <c r="C10" i="1"/>
  <c r="Z7" i="5" l="1"/>
  <c r="K9" i="5"/>
  <c r="U8" i="5"/>
  <c r="O58" i="7"/>
  <c r="E70" i="7"/>
  <c r="F75" i="7"/>
  <c r="P63" i="7"/>
  <c r="P58" i="7"/>
  <c r="F70" i="7"/>
  <c r="P50" i="7"/>
  <c r="F62" i="7"/>
  <c r="F67" i="7"/>
  <c r="P55" i="7"/>
  <c r="E67" i="7"/>
  <c r="O55" i="7"/>
  <c r="O60" i="7"/>
  <c r="E72" i="7"/>
  <c r="O56" i="7"/>
  <c r="E68" i="7"/>
  <c r="P53" i="7"/>
  <c r="F65" i="7"/>
  <c r="F81" i="7"/>
  <c r="P69" i="7"/>
  <c r="F78" i="7"/>
  <c r="P66" i="7"/>
  <c r="E63" i="7"/>
  <c r="O51" i="7"/>
  <c r="P73" i="7"/>
  <c r="F85" i="7"/>
  <c r="O57" i="7"/>
  <c r="E69" i="7"/>
  <c r="E74" i="7"/>
  <c r="O62" i="7"/>
  <c r="O54" i="7"/>
  <c r="E66" i="7"/>
  <c r="F83" i="7"/>
  <c r="P71" i="7"/>
  <c r="E71" i="7"/>
  <c r="O59" i="7"/>
  <c r="O52" i="7"/>
  <c r="E64" i="7"/>
  <c r="F84" i="7"/>
  <c r="P72" i="7"/>
  <c r="F76" i="7"/>
  <c r="P64" i="7"/>
  <c r="O85" i="7"/>
  <c r="E97" i="7"/>
  <c r="O77" i="7"/>
  <c r="E89" i="7"/>
  <c r="F80" i="7"/>
  <c r="P68" i="7"/>
  <c r="S8" i="7"/>
  <c r="I9" i="7"/>
  <c r="D11" i="1"/>
  <c r="E22" i="1"/>
  <c r="E21" i="1"/>
  <c r="E20" i="1"/>
  <c r="E19" i="1"/>
  <c r="E18" i="1"/>
  <c r="E17" i="1"/>
  <c r="E16" i="1"/>
  <c r="E15" i="1"/>
  <c r="E14" i="1"/>
  <c r="E13" i="1"/>
  <c r="E12" i="1"/>
  <c r="E11" i="1" s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147" i="1"/>
  <c r="K147" i="1"/>
  <c r="K146" i="1"/>
  <c r="K145" i="1"/>
  <c r="K144" i="1"/>
  <c r="K142" i="1"/>
  <c r="K143" i="1"/>
  <c r="Z8" i="5" l="1"/>
  <c r="K10" i="5"/>
  <c r="U9" i="5"/>
  <c r="E81" i="7"/>
  <c r="O69" i="7"/>
  <c r="F74" i="7"/>
  <c r="P62" i="7"/>
  <c r="O71" i="7"/>
  <c r="E83" i="7"/>
  <c r="O67" i="7"/>
  <c r="E79" i="7"/>
  <c r="F87" i="7"/>
  <c r="P75" i="7"/>
  <c r="O64" i="7"/>
  <c r="E76" i="7"/>
  <c r="F97" i="7"/>
  <c r="P85" i="7"/>
  <c r="F77" i="7"/>
  <c r="P65" i="7"/>
  <c r="O72" i="7"/>
  <c r="E84" i="7"/>
  <c r="F82" i="7"/>
  <c r="P70" i="7"/>
  <c r="E82" i="7"/>
  <c r="O70" i="7"/>
  <c r="O66" i="7"/>
  <c r="E78" i="7"/>
  <c r="O68" i="7"/>
  <c r="E80" i="7"/>
  <c r="E75" i="7"/>
  <c r="O63" i="7"/>
  <c r="F93" i="7"/>
  <c r="P81" i="7"/>
  <c r="F95" i="7"/>
  <c r="P83" i="7"/>
  <c r="O74" i="7"/>
  <c r="E86" i="7"/>
  <c r="F90" i="7"/>
  <c r="P78" i="7"/>
  <c r="F79" i="7"/>
  <c r="P67" i="7"/>
  <c r="O89" i="7"/>
  <c r="E101" i="7"/>
  <c r="E109" i="7"/>
  <c r="O97" i="7"/>
  <c r="P76" i="7"/>
  <c r="F88" i="7"/>
  <c r="P84" i="7"/>
  <c r="F96" i="7"/>
  <c r="F92" i="7"/>
  <c r="P80" i="7"/>
  <c r="I10" i="7"/>
  <c r="S9" i="7"/>
  <c r="Z9" i="5" l="1"/>
  <c r="K11" i="5"/>
  <c r="U10" i="5"/>
  <c r="E90" i="7"/>
  <c r="O78" i="7"/>
  <c r="P90" i="7"/>
  <c r="F102" i="7"/>
  <c r="E87" i="7"/>
  <c r="O75" i="7"/>
  <c r="P82" i="7"/>
  <c r="F94" i="7"/>
  <c r="E98" i="7"/>
  <c r="O86" i="7"/>
  <c r="O80" i="7"/>
  <c r="E92" i="7"/>
  <c r="O84" i="7"/>
  <c r="E96" i="7"/>
  <c r="E95" i="7"/>
  <c r="O83" i="7"/>
  <c r="O76" i="7"/>
  <c r="E88" i="7"/>
  <c r="E91" i="7"/>
  <c r="O79" i="7"/>
  <c r="F107" i="7"/>
  <c r="P95" i="7"/>
  <c r="F89" i="7"/>
  <c r="P77" i="7"/>
  <c r="P74" i="7"/>
  <c r="F86" i="7"/>
  <c r="P79" i="7"/>
  <c r="F91" i="7"/>
  <c r="F105" i="7"/>
  <c r="P93" i="7"/>
  <c r="O82" i="7"/>
  <c r="E94" i="7"/>
  <c r="P97" i="7"/>
  <c r="F109" i="7"/>
  <c r="P87" i="7"/>
  <c r="F99" i="7"/>
  <c r="E93" i="7"/>
  <c r="O81" i="7"/>
  <c r="F100" i="7"/>
  <c r="P88" i="7"/>
  <c r="O101" i="7"/>
  <c r="E113" i="7"/>
  <c r="F108" i="7"/>
  <c r="P96" i="7"/>
  <c r="O109" i="7"/>
  <c r="E121" i="7"/>
  <c r="P92" i="7"/>
  <c r="F104" i="7"/>
  <c r="S10" i="7"/>
  <c r="I11" i="7"/>
  <c r="Z10" i="5" l="1"/>
  <c r="K12" i="5"/>
  <c r="U11" i="5"/>
  <c r="E106" i="7"/>
  <c r="O94" i="7"/>
  <c r="F101" i="7"/>
  <c r="P89" i="7"/>
  <c r="F121" i="7"/>
  <c r="P109" i="7"/>
  <c r="F98" i="7"/>
  <c r="P86" i="7"/>
  <c r="O88" i="7"/>
  <c r="E100" i="7"/>
  <c r="O96" i="7"/>
  <c r="E108" i="7"/>
  <c r="P99" i="7"/>
  <c r="F111" i="7"/>
  <c r="F103" i="7"/>
  <c r="P91" i="7"/>
  <c r="E104" i="7"/>
  <c r="O92" i="7"/>
  <c r="F106" i="7"/>
  <c r="P94" i="7"/>
  <c r="F114" i="7"/>
  <c r="P102" i="7"/>
  <c r="E103" i="7"/>
  <c r="O91" i="7"/>
  <c r="E107" i="7"/>
  <c r="O95" i="7"/>
  <c r="O93" i="7"/>
  <c r="E105" i="7"/>
  <c r="F117" i="7"/>
  <c r="P105" i="7"/>
  <c r="F119" i="7"/>
  <c r="P107" i="7"/>
  <c r="E110" i="7"/>
  <c r="O98" i="7"/>
  <c r="E99" i="7"/>
  <c r="O87" i="7"/>
  <c r="O90" i="7"/>
  <c r="E102" i="7"/>
  <c r="E125" i="7"/>
  <c r="O113" i="7"/>
  <c r="P108" i="7"/>
  <c r="F120" i="7"/>
  <c r="P100" i="7"/>
  <c r="F112" i="7"/>
  <c r="O121" i="7"/>
  <c r="E133" i="7"/>
  <c r="F116" i="7"/>
  <c r="P104" i="7"/>
  <c r="I12" i="7"/>
  <c r="S11" i="7"/>
  <c r="Z11" i="5" l="1"/>
  <c r="K13" i="5"/>
  <c r="U12" i="5"/>
  <c r="O133" i="7"/>
  <c r="E145" i="7"/>
  <c r="O125" i="7"/>
  <c r="E137" i="7"/>
  <c r="E111" i="7"/>
  <c r="O99" i="7"/>
  <c r="F131" i="7"/>
  <c r="P119" i="7"/>
  <c r="O103" i="7"/>
  <c r="E115" i="7"/>
  <c r="P106" i="7"/>
  <c r="F118" i="7"/>
  <c r="F115" i="7"/>
  <c r="P103" i="7"/>
  <c r="P98" i="7"/>
  <c r="F110" i="7"/>
  <c r="P101" i="7"/>
  <c r="F113" i="7"/>
  <c r="E114" i="7"/>
  <c r="O102" i="7"/>
  <c r="F123" i="7"/>
  <c r="P111" i="7"/>
  <c r="O100" i="7"/>
  <c r="E112" i="7"/>
  <c r="E117" i="7"/>
  <c r="O105" i="7"/>
  <c r="O108" i="7"/>
  <c r="E120" i="7"/>
  <c r="E122" i="7"/>
  <c r="O110" i="7"/>
  <c r="F129" i="7"/>
  <c r="P117" i="7"/>
  <c r="E119" i="7"/>
  <c r="O107" i="7"/>
  <c r="P114" i="7"/>
  <c r="F126" i="7"/>
  <c r="E116" i="7"/>
  <c r="O104" i="7"/>
  <c r="F133" i="7"/>
  <c r="P121" i="7"/>
  <c r="E118" i="7"/>
  <c r="O106" i="7"/>
  <c r="P116" i="7"/>
  <c r="F128" i="7"/>
  <c r="F132" i="7"/>
  <c r="P120" i="7"/>
  <c r="F124" i="7"/>
  <c r="P112" i="7"/>
  <c r="S12" i="7"/>
  <c r="I13" i="7"/>
  <c r="K14" i="5" l="1"/>
  <c r="U13" i="5"/>
  <c r="Z12" i="5"/>
  <c r="O122" i="7"/>
  <c r="E134" i="7"/>
  <c r="P123" i="7"/>
  <c r="F135" i="7"/>
  <c r="E149" i="7"/>
  <c r="O137" i="7"/>
  <c r="P132" i="7"/>
  <c r="F144" i="7"/>
  <c r="P128" i="7"/>
  <c r="F140" i="7"/>
  <c r="P126" i="7"/>
  <c r="F138" i="7"/>
  <c r="E157" i="7"/>
  <c r="O145" i="7"/>
  <c r="P124" i="7"/>
  <c r="F136" i="7"/>
  <c r="P133" i="7"/>
  <c r="F145" i="7"/>
  <c r="P129" i="7"/>
  <c r="F141" i="7"/>
  <c r="P131" i="7"/>
  <c r="F143" i="7"/>
  <c r="O112" i="7"/>
  <c r="E124" i="7"/>
  <c r="F122" i="7"/>
  <c r="P110" i="7"/>
  <c r="O114" i="7"/>
  <c r="E126" i="7"/>
  <c r="O120" i="7"/>
  <c r="E132" i="7"/>
  <c r="F130" i="7"/>
  <c r="P118" i="7"/>
  <c r="F125" i="7"/>
  <c r="P113" i="7"/>
  <c r="O115" i="7"/>
  <c r="E127" i="7"/>
  <c r="E130" i="7"/>
  <c r="O118" i="7"/>
  <c r="O116" i="7"/>
  <c r="E128" i="7"/>
  <c r="E131" i="7"/>
  <c r="O119" i="7"/>
  <c r="O117" i="7"/>
  <c r="E129" i="7"/>
  <c r="F127" i="7"/>
  <c r="P115" i="7"/>
  <c r="E123" i="7"/>
  <c r="O111" i="7"/>
  <c r="I14" i="7"/>
  <c r="S13" i="7"/>
  <c r="C2" i="6" l="1"/>
  <c r="D2" i="6" s="1"/>
  <c r="K15" i="5"/>
  <c r="U14" i="5"/>
  <c r="O131" i="7"/>
  <c r="E143" i="7"/>
  <c r="O132" i="7"/>
  <c r="E144" i="7"/>
  <c r="F153" i="7"/>
  <c r="P141" i="7"/>
  <c r="F148" i="7"/>
  <c r="P136" i="7"/>
  <c r="F150" i="7"/>
  <c r="P138" i="7"/>
  <c r="F156" i="7"/>
  <c r="P144" i="7"/>
  <c r="F147" i="7"/>
  <c r="P135" i="7"/>
  <c r="O130" i="7"/>
  <c r="E142" i="7"/>
  <c r="O129" i="7"/>
  <c r="E141" i="7"/>
  <c r="O128" i="7"/>
  <c r="E140" i="7"/>
  <c r="O127" i="7"/>
  <c r="E139" i="7"/>
  <c r="O126" i="7"/>
  <c r="E138" i="7"/>
  <c r="O124" i="7"/>
  <c r="E136" i="7"/>
  <c r="F155" i="7"/>
  <c r="P143" i="7"/>
  <c r="F157" i="7"/>
  <c r="P145" i="7"/>
  <c r="F152" i="7"/>
  <c r="P140" i="7"/>
  <c r="O134" i="7"/>
  <c r="E146" i="7"/>
  <c r="P127" i="7"/>
  <c r="F139" i="7"/>
  <c r="P125" i="7"/>
  <c r="F137" i="7"/>
  <c r="P122" i="7"/>
  <c r="F134" i="7"/>
  <c r="O123" i="7"/>
  <c r="E135" i="7"/>
  <c r="P130" i="7"/>
  <c r="F142" i="7"/>
  <c r="O157" i="7"/>
  <c r="E169" i="7"/>
  <c r="O169" i="7" s="1"/>
  <c r="O149" i="7"/>
  <c r="E161" i="7"/>
  <c r="O161" i="7" s="1"/>
  <c r="S14" i="7"/>
  <c r="I15" i="7"/>
  <c r="Z13" i="5" l="1"/>
  <c r="Z14" i="5"/>
  <c r="K16" i="5"/>
  <c r="U15" i="5"/>
  <c r="F164" i="7"/>
  <c r="P164" i="7" s="1"/>
  <c r="P152" i="7"/>
  <c r="F168" i="7"/>
  <c r="P168" i="7" s="1"/>
  <c r="P156" i="7"/>
  <c r="F154" i="7"/>
  <c r="P142" i="7"/>
  <c r="F146" i="7"/>
  <c r="P134" i="7"/>
  <c r="F151" i="7"/>
  <c r="P139" i="7"/>
  <c r="E150" i="7"/>
  <c r="O138" i="7"/>
  <c r="O140" i="7"/>
  <c r="E152" i="7"/>
  <c r="O142" i="7"/>
  <c r="E154" i="7"/>
  <c r="E156" i="7"/>
  <c r="O144" i="7"/>
  <c r="E147" i="7"/>
  <c r="O135" i="7"/>
  <c r="F149" i="7"/>
  <c r="P137" i="7"/>
  <c r="E158" i="7"/>
  <c r="O158" i="7" s="1"/>
  <c r="O146" i="7"/>
  <c r="E148" i="7"/>
  <c r="O136" i="7"/>
  <c r="E151" i="7"/>
  <c r="O139" i="7"/>
  <c r="E153" i="7"/>
  <c r="O141" i="7"/>
  <c r="E155" i="7"/>
  <c r="O143" i="7"/>
  <c r="P155" i="7"/>
  <c r="F167" i="7"/>
  <c r="P167" i="7" s="1"/>
  <c r="F160" i="7"/>
  <c r="P160" i="7" s="1"/>
  <c r="P148" i="7"/>
  <c r="F169" i="7"/>
  <c r="P169" i="7" s="1"/>
  <c r="P157" i="7"/>
  <c r="F159" i="7"/>
  <c r="P159" i="7" s="1"/>
  <c r="P147" i="7"/>
  <c r="P150" i="7"/>
  <c r="F162" i="7"/>
  <c r="P162" i="7" s="1"/>
  <c r="F165" i="7"/>
  <c r="P165" i="7" s="1"/>
  <c r="P153" i="7"/>
  <c r="I16" i="7"/>
  <c r="S15" i="7"/>
  <c r="Z15" i="5" l="1"/>
  <c r="K17" i="5"/>
  <c r="U16" i="5"/>
  <c r="E164" i="7"/>
  <c r="O164" i="7" s="1"/>
  <c r="O152" i="7"/>
  <c r="E165" i="7"/>
  <c r="O165" i="7" s="1"/>
  <c r="O153" i="7"/>
  <c r="O148" i="7"/>
  <c r="E160" i="7"/>
  <c r="O160" i="7" s="1"/>
  <c r="F161" i="7"/>
  <c r="P161" i="7" s="1"/>
  <c r="P149" i="7"/>
  <c r="E168" i="7"/>
  <c r="O168" i="7" s="1"/>
  <c r="O156" i="7"/>
  <c r="F163" i="7"/>
  <c r="P163" i="7" s="1"/>
  <c r="P151" i="7"/>
  <c r="F166" i="7"/>
  <c r="P166" i="7" s="1"/>
  <c r="P154" i="7"/>
  <c r="E166" i="7"/>
  <c r="O166" i="7" s="1"/>
  <c r="O154" i="7"/>
  <c r="E167" i="7"/>
  <c r="O167" i="7" s="1"/>
  <c r="O155" i="7"/>
  <c r="O151" i="7"/>
  <c r="E163" i="7"/>
  <c r="O163" i="7" s="1"/>
  <c r="E159" i="7"/>
  <c r="O159" i="7" s="1"/>
  <c r="O147" i="7"/>
  <c r="O150" i="7"/>
  <c r="E162" i="7"/>
  <c r="O162" i="7" s="1"/>
  <c r="F158" i="7"/>
  <c r="P158" i="7" s="1"/>
  <c r="P146" i="7"/>
  <c r="S16" i="7"/>
  <c r="I17" i="7"/>
  <c r="Z16" i="5" l="1"/>
  <c r="K18" i="5"/>
  <c r="U17" i="5"/>
  <c r="S17" i="7"/>
  <c r="I18" i="7"/>
  <c r="Z17" i="5" l="1"/>
  <c r="K19" i="5"/>
  <c r="U18" i="5"/>
  <c r="S18" i="7"/>
  <c r="I19" i="7"/>
  <c r="Z18" i="5" l="1"/>
  <c r="K20" i="5"/>
  <c r="U19" i="5"/>
  <c r="I20" i="7"/>
  <c r="S19" i="7"/>
  <c r="Z19" i="5" l="1"/>
  <c r="K21" i="5"/>
  <c r="U20" i="5"/>
  <c r="S20" i="7"/>
  <c r="I21" i="7"/>
  <c r="Z20" i="5" l="1"/>
  <c r="K22" i="5"/>
  <c r="U21" i="5"/>
  <c r="S21" i="7"/>
  <c r="I22" i="7"/>
  <c r="Z21" i="5" l="1"/>
  <c r="K23" i="5"/>
  <c r="U22" i="5"/>
  <c r="S22" i="7"/>
  <c r="I23" i="7"/>
  <c r="Z22" i="5" l="1"/>
  <c r="K24" i="5"/>
  <c r="U23" i="5"/>
  <c r="I24" i="7"/>
  <c r="S23" i="7"/>
  <c r="Z23" i="5" l="1"/>
  <c r="K25" i="5"/>
  <c r="U24" i="5"/>
  <c r="S24" i="7"/>
  <c r="I25" i="7"/>
  <c r="Z24" i="5" l="1"/>
  <c r="K26" i="5"/>
  <c r="U25" i="5"/>
  <c r="S25" i="7"/>
  <c r="I26" i="7"/>
  <c r="Z25" i="5" l="1"/>
  <c r="K27" i="5"/>
  <c r="U26" i="5"/>
  <c r="S26" i="7"/>
  <c r="I27" i="7"/>
  <c r="Z26" i="5" l="1"/>
  <c r="K28" i="5"/>
  <c r="U27" i="5"/>
  <c r="I28" i="7"/>
  <c r="S27" i="7"/>
  <c r="Z27" i="5" l="1"/>
  <c r="K29" i="5"/>
  <c r="U28" i="5"/>
  <c r="S28" i="7"/>
  <c r="I29" i="7"/>
  <c r="Z28" i="5" l="1"/>
  <c r="K30" i="5"/>
  <c r="U29" i="5"/>
  <c r="S29" i="7"/>
  <c r="I30" i="7"/>
  <c r="Z29" i="5" l="1"/>
  <c r="K31" i="5"/>
  <c r="U30" i="5"/>
  <c r="S30" i="7"/>
  <c r="I31" i="7"/>
  <c r="Z30" i="5" l="1"/>
  <c r="K32" i="5"/>
  <c r="U31" i="5"/>
  <c r="I32" i="7"/>
  <c r="S31" i="7"/>
  <c r="Z31" i="5" l="1"/>
  <c r="K33" i="5"/>
  <c r="U32" i="5"/>
  <c r="S32" i="7"/>
  <c r="I33" i="7"/>
  <c r="Z32" i="5" l="1"/>
  <c r="K34" i="5"/>
  <c r="U33" i="5"/>
  <c r="S33" i="7"/>
  <c r="I34" i="7"/>
  <c r="Z33" i="5" l="1"/>
  <c r="K35" i="5"/>
  <c r="U34" i="5"/>
  <c r="S34" i="7"/>
  <c r="I35" i="7"/>
  <c r="Z34" i="5" l="1"/>
  <c r="K36" i="5"/>
  <c r="U35" i="5"/>
  <c r="I36" i="7"/>
  <c r="S35" i="7"/>
  <c r="Z35" i="5" l="1"/>
  <c r="K37" i="5"/>
  <c r="U36" i="5"/>
  <c r="S36" i="7"/>
  <c r="I37" i="7"/>
  <c r="Z36" i="5" l="1"/>
  <c r="K38" i="5"/>
  <c r="U37" i="5"/>
  <c r="S37" i="7"/>
  <c r="I38" i="7"/>
  <c r="Z37" i="5" l="1"/>
  <c r="K39" i="5"/>
  <c r="U38" i="5"/>
  <c r="S38" i="7"/>
  <c r="I39" i="7"/>
  <c r="Z38" i="5" l="1"/>
  <c r="K40" i="5"/>
  <c r="U39" i="5"/>
  <c r="I40" i="7"/>
  <c r="S39" i="7"/>
  <c r="Z39" i="5" l="1"/>
  <c r="K41" i="5"/>
  <c r="U40" i="5"/>
  <c r="S40" i="7"/>
  <c r="I41" i="7"/>
  <c r="Z40" i="5" l="1"/>
  <c r="K42" i="5"/>
  <c r="U41" i="5"/>
  <c r="S41" i="7"/>
  <c r="I42" i="7"/>
  <c r="Z41" i="5" l="1"/>
  <c r="K43" i="5"/>
  <c r="U42" i="5"/>
  <c r="S42" i="7"/>
  <c r="I43" i="7"/>
  <c r="Z42" i="5" l="1"/>
  <c r="K44" i="5"/>
  <c r="U43" i="5"/>
  <c r="I44" i="7"/>
  <c r="S43" i="7"/>
  <c r="Z43" i="5" l="1"/>
  <c r="K45" i="5"/>
  <c r="U44" i="5"/>
  <c r="S44" i="7"/>
  <c r="I45" i="7"/>
  <c r="K46" i="5" l="1"/>
  <c r="U45" i="5"/>
  <c r="Z44" i="5"/>
  <c r="S45" i="7"/>
  <c r="I46" i="7"/>
  <c r="Z45" i="5" l="1"/>
  <c r="K47" i="5"/>
  <c r="U46" i="5"/>
  <c r="S46" i="7"/>
  <c r="I47" i="7"/>
  <c r="K48" i="5" l="1"/>
  <c r="U47" i="5"/>
  <c r="Z46" i="5"/>
  <c r="I48" i="7"/>
  <c r="S47" i="7"/>
  <c r="Z47" i="5" l="1"/>
  <c r="K49" i="5"/>
  <c r="U48" i="5"/>
  <c r="S48" i="7"/>
  <c r="I49" i="7"/>
  <c r="Z48" i="5" l="1"/>
  <c r="K50" i="5"/>
  <c r="U49" i="5"/>
  <c r="I50" i="7"/>
  <c r="S49" i="7"/>
  <c r="Z49" i="5" l="1"/>
  <c r="K51" i="5"/>
  <c r="U50" i="5"/>
  <c r="S50" i="7"/>
  <c r="I51" i="7"/>
  <c r="K52" i="5" l="1"/>
  <c r="U51" i="5"/>
  <c r="Z50" i="5"/>
  <c r="S51" i="7"/>
  <c r="I52" i="7"/>
  <c r="Z51" i="5" l="1"/>
  <c r="K53" i="5"/>
  <c r="U52" i="5"/>
  <c r="S52" i="7"/>
  <c r="I53" i="7"/>
  <c r="K54" i="5" l="1"/>
  <c r="U53" i="5"/>
  <c r="Z52" i="5"/>
  <c r="I54" i="7"/>
  <c r="S53" i="7"/>
  <c r="Z53" i="5" l="1"/>
  <c r="K55" i="5"/>
  <c r="U54" i="5"/>
  <c r="S54" i="7"/>
  <c r="I55" i="7"/>
  <c r="K56" i="5" l="1"/>
  <c r="U55" i="5"/>
  <c r="Z54" i="5"/>
  <c r="S55" i="7"/>
  <c r="I56" i="7"/>
  <c r="Z55" i="5" l="1"/>
  <c r="K57" i="5"/>
  <c r="U56" i="5"/>
  <c r="S56" i="7"/>
  <c r="I57" i="7"/>
  <c r="K58" i="5" l="1"/>
  <c r="U57" i="5"/>
  <c r="Z56" i="5"/>
  <c r="I58" i="7"/>
  <c r="S57" i="7"/>
  <c r="Z57" i="5" l="1"/>
  <c r="K59" i="5"/>
  <c r="U58" i="5"/>
  <c r="S58" i="7"/>
  <c r="I59" i="7"/>
  <c r="K60" i="5" l="1"/>
  <c r="U59" i="5"/>
  <c r="Z58" i="5"/>
  <c r="S59" i="7"/>
  <c r="I60" i="7"/>
  <c r="Z59" i="5" l="1"/>
  <c r="K61" i="5"/>
  <c r="U60" i="5"/>
  <c r="S60" i="7"/>
  <c r="I61" i="7"/>
  <c r="Z60" i="5" l="1"/>
  <c r="K62" i="5"/>
  <c r="U61" i="5"/>
  <c r="I62" i="7"/>
  <c r="S61" i="7"/>
  <c r="Z61" i="5" l="1"/>
  <c r="K63" i="5"/>
  <c r="U62" i="5"/>
  <c r="S62" i="7"/>
  <c r="I63" i="7"/>
  <c r="K64" i="5" l="1"/>
  <c r="U63" i="5"/>
  <c r="Z62" i="5"/>
  <c r="S63" i="7"/>
  <c r="I64" i="7"/>
  <c r="Z63" i="5" l="1"/>
  <c r="K65" i="5"/>
  <c r="U64" i="5"/>
  <c r="S64" i="7"/>
  <c r="I65" i="7"/>
  <c r="K66" i="5" l="1"/>
  <c r="U65" i="5"/>
  <c r="Z64" i="5"/>
  <c r="I66" i="7"/>
  <c r="S65" i="7"/>
  <c r="Z65" i="5" l="1"/>
  <c r="K67" i="5"/>
  <c r="U66" i="5"/>
  <c r="S66" i="7"/>
  <c r="I67" i="7"/>
  <c r="K68" i="5" l="1"/>
  <c r="U67" i="5"/>
  <c r="Z66" i="5"/>
  <c r="S67" i="7"/>
  <c r="I68" i="7"/>
  <c r="Z67" i="5" l="1"/>
  <c r="K69" i="5"/>
  <c r="U68" i="5"/>
  <c r="S68" i="7"/>
  <c r="I69" i="7"/>
  <c r="K70" i="5" l="1"/>
  <c r="U69" i="5"/>
  <c r="Z68" i="5"/>
  <c r="I70" i="7"/>
  <c r="S69" i="7"/>
  <c r="Z69" i="5" l="1"/>
  <c r="K71" i="5"/>
  <c r="U70" i="5"/>
  <c r="S70" i="7"/>
  <c r="I71" i="7"/>
  <c r="K72" i="5" l="1"/>
  <c r="U71" i="5"/>
  <c r="Z70" i="5"/>
  <c r="S71" i="7"/>
  <c r="I72" i="7"/>
  <c r="Z71" i="5" l="1"/>
  <c r="K73" i="5"/>
  <c r="U72" i="5"/>
  <c r="S72" i="7"/>
  <c r="I73" i="7"/>
  <c r="Z72" i="5" l="1"/>
  <c r="K74" i="5"/>
  <c r="U73" i="5"/>
  <c r="I74" i="7"/>
  <c r="S73" i="7"/>
  <c r="Z73" i="5" l="1"/>
  <c r="K75" i="5"/>
  <c r="U74" i="5"/>
  <c r="S74" i="7"/>
  <c r="I75" i="7"/>
  <c r="K76" i="5" l="1"/>
  <c r="U75" i="5"/>
  <c r="Z74" i="5"/>
  <c r="S75" i="7"/>
  <c r="I76" i="7"/>
  <c r="Z75" i="5" l="1"/>
  <c r="K77" i="5"/>
  <c r="U76" i="5"/>
  <c r="S76" i="7"/>
  <c r="I77" i="7"/>
  <c r="K78" i="5" l="1"/>
  <c r="U77" i="5"/>
  <c r="Z76" i="5"/>
  <c r="I78" i="7"/>
  <c r="S77" i="7"/>
  <c r="Z77" i="5" l="1"/>
  <c r="K79" i="5"/>
  <c r="U78" i="5"/>
  <c r="S78" i="7"/>
  <c r="I79" i="7"/>
  <c r="K80" i="5" l="1"/>
  <c r="U79" i="5"/>
  <c r="Z78" i="5"/>
  <c r="S79" i="7"/>
  <c r="I80" i="7"/>
  <c r="Z79" i="5" l="1"/>
  <c r="K81" i="5"/>
  <c r="U80" i="5"/>
  <c r="S80" i="7"/>
  <c r="I81" i="7"/>
  <c r="K82" i="5" l="1"/>
  <c r="U81" i="5"/>
  <c r="Z80" i="5"/>
  <c r="I82" i="7"/>
  <c r="S81" i="7"/>
  <c r="Z81" i="5" l="1"/>
  <c r="K83" i="5"/>
  <c r="U82" i="5"/>
  <c r="S82" i="7"/>
  <c r="I83" i="7"/>
  <c r="K84" i="5" l="1"/>
  <c r="U83" i="5"/>
  <c r="Z82" i="5"/>
  <c r="S83" i="7"/>
  <c r="I84" i="7"/>
  <c r="Z83" i="5" l="1"/>
  <c r="K85" i="5"/>
  <c r="U84" i="5"/>
  <c r="S84" i="7"/>
  <c r="I85" i="7"/>
  <c r="Z84" i="5" l="1"/>
  <c r="K86" i="5"/>
  <c r="U85" i="5"/>
  <c r="I86" i="7"/>
  <c r="S85" i="7"/>
  <c r="Z85" i="5" l="1"/>
  <c r="K87" i="5"/>
  <c r="U86" i="5"/>
  <c r="S86" i="7"/>
  <c r="I87" i="7"/>
  <c r="K88" i="5" l="1"/>
  <c r="U87" i="5"/>
  <c r="Z86" i="5"/>
  <c r="S87" i="7"/>
  <c r="I88" i="7"/>
  <c r="Z87" i="5" l="1"/>
  <c r="K89" i="5"/>
  <c r="U88" i="5"/>
  <c r="S88" i="7"/>
  <c r="I89" i="7"/>
  <c r="K90" i="5" l="1"/>
  <c r="U89" i="5"/>
  <c r="Z88" i="5"/>
  <c r="I90" i="7"/>
  <c r="S89" i="7"/>
  <c r="Z89" i="5" l="1"/>
  <c r="K91" i="5"/>
  <c r="U90" i="5"/>
  <c r="S90" i="7"/>
  <c r="I91" i="7"/>
  <c r="K92" i="5" l="1"/>
  <c r="U91" i="5"/>
  <c r="Z90" i="5"/>
  <c r="S91" i="7"/>
  <c r="I92" i="7"/>
  <c r="Z91" i="5" l="1"/>
  <c r="K93" i="5"/>
  <c r="U92" i="5"/>
  <c r="S92" i="7"/>
  <c r="I93" i="7"/>
  <c r="K94" i="5" l="1"/>
  <c r="U93" i="5"/>
  <c r="Z92" i="5"/>
  <c r="I94" i="7"/>
  <c r="S93" i="7"/>
  <c r="Z93" i="5" l="1"/>
  <c r="K95" i="5"/>
  <c r="U94" i="5"/>
  <c r="S94" i="7"/>
  <c r="I95" i="7"/>
  <c r="K96" i="5" l="1"/>
  <c r="U95" i="5"/>
  <c r="Z94" i="5"/>
  <c r="S95" i="7"/>
  <c r="I96" i="7"/>
  <c r="Z95" i="5" l="1"/>
  <c r="K97" i="5"/>
  <c r="U96" i="5"/>
  <c r="S96" i="7"/>
  <c r="I97" i="7"/>
  <c r="Z96" i="5" l="1"/>
  <c r="K98" i="5"/>
  <c r="U97" i="5"/>
  <c r="I98" i="7"/>
  <c r="S97" i="7"/>
  <c r="Z97" i="5" l="1"/>
  <c r="K99" i="5"/>
  <c r="U98" i="5"/>
  <c r="S98" i="7"/>
  <c r="I99" i="7"/>
  <c r="K100" i="5" l="1"/>
  <c r="U99" i="5"/>
  <c r="Z98" i="5"/>
  <c r="S99" i="7"/>
  <c r="I100" i="7"/>
  <c r="Z99" i="5" l="1"/>
  <c r="K101" i="5"/>
  <c r="U100" i="5"/>
  <c r="S100" i="7"/>
  <c r="I101" i="7"/>
  <c r="K102" i="5" l="1"/>
  <c r="U101" i="5"/>
  <c r="Z100" i="5"/>
  <c r="I102" i="7"/>
  <c r="S101" i="7"/>
  <c r="Z101" i="5" l="1"/>
  <c r="K103" i="5"/>
  <c r="U102" i="5"/>
  <c r="S102" i="7"/>
  <c r="I103" i="7"/>
  <c r="K104" i="5" l="1"/>
  <c r="U103" i="5"/>
  <c r="Z102" i="5"/>
  <c r="S103" i="7"/>
  <c r="I104" i="7"/>
  <c r="Z103" i="5" l="1"/>
  <c r="K105" i="5"/>
  <c r="U104" i="5"/>
  <c r="S104" i="7"/>
  <c r="I105" i="7"/>
  <c r="K106" i="5" l="1"/>
  <c r="U105" i="5"/>
  <c r="Z104" i="5"/>
  <c r="I106" i="7"/>
  <c r="S105" i="7"/>
  <c r="Z105" i="5" l="1"/>
  <c r="K107" i="5"/>
  <c r="U106" i="5"/>
  <c r="S106" i="7"/>
  <c r="I107" i="7"/>
  <c r="K108" i="5" l="1"/>
  <c r="U107" i="5"/>
  <c r="Z106" i="5"/>
  <c r="S107" i="7"/>
  <c r="I108" i="7"/>
  <c r="Z107" i="5" l="1"/>
  <c r="K109" i="5"/>
  <c r="U108" i="5"/>
  <c r="S108" i="7"/>
  <c r="I109" i="7"/>
  <c r="Z108" i="5" l="1"/>
  <c r="K110" i="5"/>
  <c r="U109" i="5"/>
  <c r="I110" i="7"/>
  <c r="S109" i="7"/>
  <c r="Z109" i="5" l="1"/>
  <c r="K111" i="5"/>
  <c r="U110" i="5"/>
  <c r="S110" i="7"/>
  <c r="I111" i="7"/>
  <c r="K112" i="5" l="1"/>
  <c r="U111" i="5"/>
  <c r="Z110" i="5"/>
  <c r="S111" i="7"/>
  <c r="I112" i="7"/>
  <c r="Z111" i="5" l="1"/>
  <c r="K113" i="5"/>
  <c r="U112" i="5"/>
  <c r="S112" i="7"/>
  <c r="I113" i="7"/>
  <c r="K114" i="5" l="1"/>
  <c r="U113" i="5"/>
  <c r="Z112" i="5"/>
  <c r="I114" i="7"/>
  <c r="S113" i="7"/>
  <c r="Z113" i="5" l="1"/>
  <c r="K115" i="5"/>
  <c r="U114" i="5"/>
  <c r="S114" i="7"/>
  <c r="I115" i="7"/>
  <c r="K116" i="5" l="1"/>
  <c r="U115" i="5"/>
  <c r="Z114" i="5"/>
  <c r="S115" i="7"/>
  <c r="I116" i="7"/>
  <c r="Z115" i="5" l="1"/>
  <c r="K117" i="5"/>
  <c r="U116" i="5"/>
  <c r="S116" i="7"/>
  <c r="I117" i="7"/>
  <c r="K118" i="5" l="1"/>
  <c r="U117" i="5"/>
  <c r="Z116" i="5"/>
  <c r="I118" i="7"/>
  <c r="S117" i="7"/>
  <c r="Z117" i="5" l="1"/>
  <c r="K119" i="5"/>
  <c r="U118" i="5"/>
  <c r="S118" i="7"/>
  <c r="I119" i="7"/>
  <c r="K120" i="5" l="1"/>
  <c r="U119" i="5"/>
  <c r="Z118" i="5"/>
  <c r="S119" i="7"/>
  <c r="I120" i="7"/>
  <c r="Z119" i="5" l="1"/>
  <c r="K121" i="5"/>
  <c r="U120" i="5"/>
  <c r="S120" i="7"/>
  <c r="I121" i="7"/>
  <c r="Z120" i="5" l="1"/>
  <c r="K122" i="5"/>
  <c r="U121" i="5"/>
  <c r="I122" i="7"/>
  <c r="S121" i="7"/>
  <c r="Z121" i="5" l="1"/>
  <c r="K123" i="5"/>
  <c r="U122" i="5"/>
  <c r="S122" i="7"/>
  <c r="I123" i="7"/>
  <c r="K124" i="5" l="1"/>
  <c r="U123" i="5"/>
  <c r="Z122" i="5"/>
  <c r="S123" i="7"/>
  <c r="I124" i="7"/>
  <c r="Z123" i="5" l="1"/>
  <c r="K125" i="5"/>
  <c r="U124" i="5"/>
  <c r="S124" i="7"/>
  <c r="I125" i="7"/>
  <c r="K126" i="5" l="1"/>
  <c r="U125" i="5"/>
  <c r="Z124" i="5"/>
  <c r="I126" i="7"/>
  <c r="S125" i="7"/>
  <c r="Z125" i="5" l="1"/>
  <c r="K127" i="5"/>
  <c r="U126" i="5"/>
  <c r="S126" i="7"/>
  <c r="I127" i="7"/>
  <c r="K128" i="5" l="1"/>
  <c r="U127" i="5"/>
  <c r="Z126" i="5"/>
  <c r="S127" i="7"/>
  <c r="I128" i="7"/>
  <c r="Z127" i="5" l="1"/>
  <c r="K129" i="5"/>
  <c r="U128" i="5"/>
  <c r="S128" i="7"/>
  <c r="I129" i="7"/>
  <c r="K130" i="5" l="1"/>
  <c r="U129" i="5"/>
  <c r="Z128" i="5"/>
  <c r="I130" i="7"/>
  <c r="S129" i="7"/>
  <c r="Z129" i="5" l="1"/>
  <c r="K131" i="5"/>
  <c r="U130" i="5"/>
  <c r="S130" i="7"/>
  <c r="I131" i="7"/>
  <c r="K132" i="5" l="1"/>
  <c r="U131" i="5"/>
  <c r="Z130" i="5"/>
  <c r="S131" i="7"/>
  <c r="I132" i="7"/>
  <c r="Z131" i="5" l="1"/>
  <c r="K133" i="5"/>
  <c r="U133" i="5" s="1"/>
  <c r="U132" i="5"/>
  <c r="S132" i="7"/>
  <c r="I133" i="7"/>
  <c r="Z132" i="5" l="1"/>
  <c r="Z133" i="5"/>
  <c r="C3" i="6"/>
  <c r="D3" i="6" s="1"/>
  <c r="C4" i="6"/>
  <c r="D4" i="6" s="1"/>
  <c r="C5" i="6"/>
  <c r="D5" i="6" s="1"/>
  <c r="C6" i="6"/>
  <c r="D6" i="6" s="1"/>
  <c r="C7" i="6"/>
  <c r="D7" i="6" s="1"/>
  <c r="C8" i="6"/>
  <c r="D8" i="6" s="1"/>
  <c r="C9" i="6"/>
  <c r="D9" i="6" s="1"/>
  <c r="C10" i="6"/>
  <c r="D10" i="6" s="1"/>
  <c r="C11" i="6"/>
  <c r="D11" i="6" s="1"/>
  <c r="S133" i="7"/>
  <c r="I134" i="7"/>
  <c r="Z135" i="5" l="1"/>
  <c r="D14" i="6" s="1"/>
  <c r="C12" i="6"/>
  <c r="D12" i="6" s="1"/>
  <c r="D13" i="6" s="1"/>
  <c r="I135" i="7"/>
  <c r="S134" i="7"/>
  <c r="I136" i="7" l="1"/>
  <c r="S135" i="7"/>
  <c r="I137" i="7" l="1"/>
  <c r="S136" i="7"/>
  <c r="S137" i="7" l="1"/>
  <c r="I138" i="7"/>
  <c r="I139" i="7" l="1"/>
  <c r="S138" i="7"/>
  <c r="I140" i="7" l="1"/>
  <c r="S139" i="7"/>
  <c r="I141" i="7" l="1"/>
  <c r="S140" i="7"/>
  <c r="I142" i="7" l="1"/>
  <c r="S141" i="7"/>
  <c r="S142" i="7" l="1"/>
  <c r="I143" i="7"/>
  <c r="I144" i="7" l="1"/>
  <c r="S143" i="7"/>
  <c r="S144" i="7" l="1"/>
  <c r="I145" i="7"/>
  <c r="S145" i="7" l="1"/>
  <c r="I146" i="7"/>
  <c r="S146" i="7" l="1"/>
  <c r="I147" i="7"/>
  <c r="I148" i="7" l="1"/>
  <c r="S147" i="7"/>
  <c r="I149" i="7" l="1"/>
  <c r="S148" i="7"/>
  <c r="I150" i="7" l="1"/>
  <c r="S149" i="7"/>
  <c r="S150" i="7" l="1"/>
  <c r="I151" i="7"/>
  <c r="I152" i="7" l="1"/>
  <c r="S151" i="7"/>
  <c r="I153" i="7" l="1"/>
  <c r="S152" i="7"/>
  <c r="I154" i="7" l="1"/>
  <c r="S153" i="7"/>
  <c r="S154" i="7" l="1"/>
  <c r="I155" i="7"/>
  <c r="I156" i="7" l="1"/>
  <c r="S155" i="7"/>
  <c r="I157" i="7" l="1"/>
  <c r="S156" i="7"/>
  <c r="I158" i="7" l="1"/>
  <c r="S157" i="7"/>
  <c r="S158" i="7" l="1"/>
  <c r="I159" i="7"/>
  <c r="I160" i="7" l="1"/>
  <c r="S159" i="7"/>
  <c r="I161" i="7" l="1"/>
  <c r="S160" i="7"/>
  <c r="I162" i="7" l="1"/>
  <c r="S161" i="7"/>
  <c r="I163" i="7" l="1"/>
  <c r="S162" i="7"/>
  <c r="I164" i="7" l="1"/>
  <c r="S163" i="7"/>
  <c r="I165" i="7" l="1"/>
  <c r="S164" i="7"/>
  <c r="I166" i="7" l="1"/>
  <c r="S165" i="7"/>
  <c r="I167" i="7" l="1"/>
  <c r="S166" i="7"/>
  <c r="I168" i="7" l="1"/>
  <c r="S167" i="7"/>
  <c r="I169" i="7" l="1"/>
  <c r="S169" i="7" s="1"/>
  <c r="S168" i="7"/>
  <c r="C3" i="8" l="1"/>
  <c r="C4" i="8"/>
  <c r="C5" i="8"/>
  <c r="C6" i="8"/>
  <c r="C7" i="8"/>
  <c r="C8" i="8"/>
  <c r="C9" i="8"/>
  <c r="C10" i="8"/>
  <c r="C11" i="8"/>
  <c r="C12" i="8"/>
  <c r="C13" i="8"/>
  <c r="C14" i="8"/>
  <c r="B34" i="8" s="1"/>
  <c r="D34" i="8" s="1"/>
  <c r="C15" i="8"/>
  <c r="B35" i="8" s="1"/>
  <c r="D35" i="8" s="1"/>
  <c r="C16" i="8"/>
  <c r="B36" i="8" s="1"/>
  <c r="D36" i="8" s="1"/>
  <c r="D13" i="8" l="1"/>
  <c r="D9" i="8"/>
  <c r="D5" i="8"/>
  <c r="D8" i="8"/>
  <c r="D4" i="8"/>
  <c r="D16" i="8"/>
  <c r="D11" i="8"/>
  <c r="D7" i="8"/>
  <c r="D10" i="8"/>
  <c r="D6" i="8"/>
  <c r="D12" i="8"/>
  <c r="D15" i="8"/>
  <c r="D14" i="8"/>
</calcChain>
</file>

<file path=xl/sharedStrings.xml><?xml version="1.0" encoding="utf-8"?>
<sst xmlns="http://schemas.openxmlformats.org/spreadsheetml/2006/main" count="169" uniqueCount="95">
  <si>
    <t>Total System Load</t>
  </si>
  <si>
    <t>kWh</t>
  </si>
  <si>
    <t>kW Peak</t>
  </si>
  <si>
    <t>kVA Peak</t>
  </si>
  <si>
    <t>ST17</t>
  </si>
  <si>
    <t>ST18 (TB1+TB2)</t>
  </si>
  <si>
    <t>Total_System_kWh</t>
  </si>
  <si>
    <t>Total_System_kW_Peak</t>
  </si>
  <si>
    <t>Total_System_kVA_Peak</t>
  </si>
  <si>
    <t>ST17_kWh</t>
  </si>
  <si>
    <t>ST17_kW Peak</t>
  </si>
  <si>
    <t>ST17_kVA</t>
  </si>
  <si>
    <t>ST18_kWh</t>
  </si>
  <si>
    <t>ST18_kW_Peak</t>
  </si>
  <si>
    <t>ST18_kVA_Peak</t>
  </si>
  <si>
    <t>Monthdays</t>
  </si>
  <si>
    <t>Peakdays</t>
  </si>
  <si>
    <t>OntEmpl</t>
  </si>
  <si>
    <t>OntFTE</t>
  </si>
  <si>
    <t>Port_Colborne_HDD</t>
  </si>
  <si>
    <t>Port_Colborne_CDD</t>
  </si>
  <si>
    <t>Trend</t>
  </si>
  <si>
    <t>St. Catherines Niagara FTE</t>
  </si>
  <si>
    <t>St. Catherines Niagara Empl</t>
  </si>
  <si>
    <t>Month</t>
  </si>
  <si>
    <t>Year</t>
  </si>
  <si>
    <t>Dependent variable: Total_System_kW</t>
  </si>
  <si>
    <t>coefficient</t>
  </si>
  <si>
    <t>std. error</t>
  </si>
  <si>
    <t>t-ratio</t>
  </si>
  <si>
    <t>p-value</t>
  </si>
  <si>
    <t>const</t>
  </si>
  <si>
    <t>Port_Colborne_H</t>
  </si>
  <si>
    <t>Port_Colborne_C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</si>
  <si>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</si>
  <si>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</si>
  <si>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</si>
  <si>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</si>
  <si>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</si>
  <si>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</si>
  <si>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</si>
  <si>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</si>
  <si>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</si>
  <si>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</si>
  <si>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</si>
  <si>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</si>
  <si>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</si>
  <si>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Total</t>
  </si>
  <si>
    <t>variance</t>
  </si>
  <si>
    <t>Actual</t>
  </si>
  <si>
    <t>Predicted</t>
  </si>
  <si>
    <t>average monthly variance</t>
  </si>
  <si>
    <t>average variance</t>
  </si>
  <si>
    <t>10-year average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</si>
  <si>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</si>
  <si>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</si>
  <si>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</si>
  <si>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</si>
  <si>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</si>
  <si>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</si>
  <si>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</si>
  <si>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</si>
  <si>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</si>
  <si>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</si>
  <si>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</si>
  <si>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</si>
  <si>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HDD</t>
  </si>
  <si>
    <t>CDD</t>
  </si>
  <si>
    <t>Normalized</t>
  </si>
  <si>
    <t>Growth</t>
  </si>
  <si>
    <t>BMO</t>
  </si>
  <si>
    <t>RBC</t>
  </si>
  <si>
    <t>TD</t>
  </si>
  <si>
    <t>Scotia</t>
  </si>
  <si>
    <t>Date</t>
  </si>
  <si>
    <t>Shoulder</t>
  </si>
  <si>
    <t>Spring</t>
  </si>
  <si>
    <t>Model 1: OLS, using observations 2003:01-2013:12 (T = 132)</t>
  </si>
  <si>
    <t>OLG Closed</t>
  </si>
  <si>
    <t>Printing Closure</t>
  </si>
  <si>
    <t>DMI</t>
  </si>
  <si>
    <t>DMI closure</t>
  </si>
  <si>
    <t>Custom Pharm</t>
  </si>
  <si>
    <t>Printing_Closur</t>
  </si>
  <si>
    <t>DMI_closure</t>
  </si>
  <si>
    <t>F(8, 123)</t>
  </si>
  <si>
    <t>Printing</t>
  </si>
  <si>
    <t>Theil's U</t>
  </si>
  <si>
    <t>kWh Forecast</t>
  </si>
  <si>
    <t>kW Forecast</t>
  </si>
  <si>
    <t>Ratio</t>
  </si>
  <si>
    <t>kW</t>
  </si>
  <si>
    <t>A</t>
  </si>
  <si>
    <t>B</t>
  </si>
  <si>
    <t>C = A *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</si>
</sst>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00%"/>
    <numFmt numFmtId="170" formatCode="_-* #,##0.000000_-;\-* #,##0.000000_-;_-* &quot;-&quot;??_-;_-@_-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8">
    <xf numFmtId="0" fontId="0" fillId="0" borderId="0" xfId="0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0" fillId="0" borderId="2" xfId="0" applyNumberFormat="1" applyFill="1" applyBorder="1"/>
    <xf numFmtId="4" fontId="0" fillId="0" borderId="0" xfId="0" applyNumberFormat="1"/>
    <xf numFmtId="0" fontId="1" fillId="0" borderId="0" xfId="0" applyFont="1" applyAlignment="1">
      <alignment horizontal="right"/>
    </xf>
    <xf numFmtId="11" fontId="0" fillId="0" borderId="0" xfId="0" applyNumberFormat="1"/>
    <xf numFmtId="10" fontId="0" fillId="0" borderId="0" xfId="2" applyNumberFormat="1" applyFont="1"/>
    <xf numFmtId="164" fontId="0" fillId="0" borderId="0" xfId="1" applyNumberFormat="1" applyFont="1"/>
    <xf numFmtId="10" fontId="0" fillId="0" borderId="0" xfId="0" applyNumberFormat="1"/>
    <xf numFmtId="0" fontId="3" fillId="0" borderId="0" xfId="0" applyFont="1"/>
    <xf numFmtId="164" fontId="3" fillId="0" borderId="0" xfId="1" applyNumberFormat="1" applyFont="1"/>
    <xf numFmtId="10" fontId="3" fillId="0" borderId="0" xfId="2" applyNumberFormat="1" applyFont="1"/>
    <xf numFmtId="9" fontId="0" fillId="0" borderId="0" xfId="0" applyNumberFormat="1"/>
    <xf numFmtId="14" fontId="0" fillId="0" borderId="0" xfId="0" applyNumberFormat="1"/>
    <xf numFmtId="17" fontId="0" fillId="0" borderId="0" xfId="0" applyNumberFormat="1"/>
    <xf numFmtId="3" fontId="0" fillId="2" borderId="1" xfId="0" applyNumberFormat="1" applyFill="1" applyBorder="1"/>
    <xf numFmtId="0" fontId="1" fillId="0" borderId="0" xfId="0" applyFont="1" applyFill="1" applyBorder="1" applyAlignment="1">
      <alignment horizontal="right"/>
    </xf>
    <xf numFmtId="0" fontId="0" fillId="0" borderId="0" xfId="0" applyNumberFormat="1"/>
    <xf numFmtId="165" fontId="0" fillId="0" borderId="0" xfId="0" applyNumberFormat="1"/>
    <xf numFmtId="4" fontId="0" fillId="2" borderId="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164" fontId="3" fillId="0" borderId="0" xfId="0" applyNumberFormat="1" applyFont="1"/>
    <xf numFmtId="170" fontId="0" fillId="0" borderId="0" xfId="1" applyNumberFormat="1" applyFont="1"/>
    <xf numFmtId="170" fontId="3" fillId="0" borderId="0" xfId="1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'Predicted Monthly'!$D$1</c:f>
              <c:strCache>
                <c:ptCount val="1"/>
                <c:pt idx="0">
                  <c:v>Total_System_kWh</c:v>
                </c:pt>
              </c:strCache>
            </c:strRef>
          </c:tx>
          <c:marker>
            <c:symbol val="none"/>
          </c:marker>
          <c:cat>
            <c:numRef>
              <c:f>'Predicted Monthly'!$C$2:$C$135</c:f>
              <c:numCache>
                <c:formatCode>mmm\-yy</c:formatCode>
                <c:ptCount val="13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</c:numCache>
            </c:numRef>
          </c:cat>
          <c:val>
            <c:numRef>
              <c:f>'Predicted Monthly'!$D$2:$D$135</c:f>
              <c:numCache>
                <c:formatCode>#,##0</c:formatCode>
                <c:ptCount val="134"/>
                <c:pt idx="0">
                  <c:v>27757800.699999999</c:v>
                </c:pt>
                <c:pt idx="1">
                  <c:v>24852114.699999999</c:v>
                </c:pt>
                <c:pt idx="2">
                  <c:v>25471413.100000001</c:v>
                </c:pt>
                <c:pt idx="3">
                  <c:v>23252254.899999999</c:v>
                </c:pt>
                <c:pt idx="4">
                  <c:v>22729224.699999999</c:v>
                </c:pt>
                <c:pt idx="5">
                  <c:v>23265052.300000001</c:v>
                </c:pt>
                <c:pt idx="6">
                  <c:v>27173341.300000001</c:v>
                </c:pt>
                <c:pt idx="7">
                  <c:v>27908857.899999999</c:v>
                </c:pt>
                <c:pt idx="8">
                  <c:v>23755125.100000001</c:v>
                </c:pt>
                <c:pt idx="9">
                  <c:v>23853900.5</c:v>
                </c:pt>
                <c:pt idx="10">
                  <c:v>24269720.800000001</c:v>
                </c:pt>
                <c:pt idx="11">
                  <c:v>26852234.5</c:v>
                </c:pt>
                <c:pt idx="12">
                  <c:v>28693640.5</c:v>
                </c:pt>
                <c:pt idx="13">
                  <c:v>25822995.100000001</c:v>
                </c:pt>
                <c:pt idx="14">
                  <c:v>26131564.899999999</c:v>
                </c:pt>
                <c:pt idx="15">
                  <c:v>23274372.100000001</c:v>
                </c:pt>
                <c:pt idx="16">
                  <c:v>23273960.5</c:v>
                </c:pt>
                <c:pt idx="17">
                  <c:v>23671360.300000001</c:v>
                </c:pt>
                <c:pt idx="18">
                  <c:v>26178025.300000001</c:v>
                </c:pt>
                <c:pt idx="19">
                  <c:v>26422717.300000001</c:v>
                </c:pt>
                <c:pt idx="20">
                  <c:v>24912922.300000001</c:v>
                </c:pt>
                <c:pt idx="21">
                  <c:v>23326241.899999999</c:v>
                </c:pt>
                <c:pt idx="22">
                  <c:v>24138244.899999999</c:v>
                </c:pt>
                <c:pt idx="23">
                  <c:v>27201972.699999999</c:v>
                </c:pt>
                <c:pt idx="24">
                  <c:v>27664602.699999999</c:v>
                </c:pt>
                <c:pt idx="25">
                  <c:v>24448314.100000001</c:v>
                </c:pt>
                <c:pt idx="26">
                  <c:v>25957433.399999999</c:v>
                </c:pt>
                <c:pt idx="27">
                  <c:v>22475955.899999999</c:v>
                </c:pt>
                <c:pt idx="28">
                  <c:v>22324785.399999999</c:v>
                </c:pt>
                <c:pt idx="29">
                  <c:v>27306039.899999999</c:v>
                </c:pt>
                <c:pt idx="30">
                  <c:v>29382212.699999999</c:v>
                </c:pt>
                <c:pt idx="31">
                  <c:v>29143992.199999999</c:v>
                </c:pt>
                <c:pt idx="32">
                  <c:v>24602503.699999999</c:v>
                </c:pt>
                <c:pt idx="33">
                  <c:v>23546882.800000001</c:v>
                </c:pt>
                <c:pt idx="34">
                  <c:v>24110762.699999999</c:v>
                </c:pt>
                <c:pt idx="35">
                  <c:v>27072392.5</c:v>
                </c:pt>
                <c:pt idx="36">
                  <c:v>25852276.800000001</c:v>
                </c:pt>
                <c:pt idx="37">
                  <c:v>24258714.600000001</c:v>
                </c:pt>
                <c:pt idx="38">
                  <c:v>25514695.199999999</c:v>
                </c:pt>
                <c:pt idx="39">
                  <c:v>22283329.600000001</c:v>
                </c:pt>
                <c:pt idx="40">
                  <c:v>23319131</c:v>
                </c:pt>
                <c:pt idx="41">
                  <c:v>24778221.800000001</c:v>
                </c:pt>
                <c:pt idx="42">
                  <c:v>29630152.699999999</c:v>
                </c:pt>
                <c:pt idx="43">
                  <c:v>28137475</c:v>
                </c:pt>
                <c:pt idx="44">
                  <c:v>23068262.399999999</c:v>
                </c:pt>
                <c:pt idx="45">
                  <c:v>22925914.899999999</c:v>
                </c:pt>
                <c:pt idx="46">
                  <c:v>23665916.399999999</c:v>
                </c:pt>
                <c:pt idx="47">
                  <c:v>26031493.300000001</c:v>
                </c:pt>
                <c:pt idx="48">
                  <c:v>27202240.399999999</c:v>
                </c:pt>
                <c:pt idx="49">
                  <c:v>26547440.800000001</c:v>
                </c:pt>
                <c:pt idx="50">
                  <c:v>26077763.5</c:v>
                </c:pt>
                <c:pt idx="51">
                  <c:v>23595534.100000001</c:v>
                </c:pt>
                <c:pt idx="52">
                  <c:v>23220583.5</c:v>
                </c:pt>
                <c:pt idx="53">
                  <c:v>25873714.300000001</c:v>
                </c:pt>
                <c:pt idx="54">
                  <c:v>26665076.5</c:v>
                </c:pt>
                <c:pt idx="55">
                  <c:v>28987687.600000001</c:v>
                </c:pt>
                <c:pt idx="56">
                  <c:v>24657693.300000001</c:v>
                </c:pt>
                <c:pt idx="57">
                  <c:v>24044266.699999999</c:v>
                </c:pt>
                <c:pt idx="58">
                  <c:v>24615024.5</c:v>
                </c:pt>
                <c:pt idx="59">
                  <c:v>26626013.100000001</c:v>
                </c:pt>
                <c:pt idx="60">
                  <c:v>26834623.800000001</c:v>
                </c:pt>
                <c:pt idx="61">
                  <c:v>25912689.399999999</c:v>
                </c:pt>
                <c:pt idx="62">
                  <c:v>25612511.399999999</c:v>
                </c:pt>
                <c:pt idx="63">
                  <c:v>22532227.5</c:v>
                </c:pt>
                <c:pt idx="64">
                  <c:v>22515732.100000001</c:v>
                </c:pt>
                <c:pt idx="65">
                  <c:v>24821126.100000001</c:v>
                </c:pt>
                <c:pt idx="66">
                  <c:v>28570814.5</c:v>
                </c:pt>
                <c:pt idx="67">
                  <c:v>26538105.300000001</c:v>
                </c:pt>
                <c:pt idx="68">
                  <c:v>24402815.399999999</c:v>
                </c:pt>
                <c:pt idx="69">
                  <c:v>23564590.800000001</c:v>
                </c:pt>
                <c:pt idx="70">
                  <c:v>24501133</c:v>
                </c:pt>
                <c:pt idx="71">
                  <c:v>27248631</c:v>
                </c:pt>
                <c:pt idx="72">
                  <c:v>28176601.800000001</c:v>
                </c:pt>
                <c:pt idx="73">
                  <c:v>24278506.899999999</c:v>
                </c:pt>
                <c:pt idx="74">
                  <c:v>24782457.600000001</c:v>
                </c:pt>
                <c:pt idx="75">
                  <c:v>22158416.699999999</c:v>
                </c:pt>
                <c:pt idx="76">
                  <c:v>21554380.100000001</c:v>
                </c:pt>
                <c:pt idx="77">
                  <c:v>22809700.899999999</c:v>
                </c:pt>
                <c:pt idx="78">
                  <c:v>24213473.600000001</c:v>
                </c:pt>
                <c:pt idx="79">
                  <c:v>26831981</c:v>
                </c:pt>
                <c:pt idx="80">
                  <c:v>22526996.600000001</c:v>
                </c:pt>
                <c:pt idx="81">
                  <c:v>22778839.100000001</c:v>
                </c:pt>
                <c:pt idx="82">
                  <c:v>22681845.800000001</c:v>
                </c:pt>
                <c:pt idx="83">
                  <c:v>26176555.699999999</c:v>
                </c:pt>
                <c:pt idx="84">
                  <c:v>26810992.800000001</c:v>
                </c:pt>
                <c:pt idx="85">
                  <c:v>23866440.699999999</c:v>
                </c:pt>
                <c:pt idx="86">
                  <c:v>24268317.300000001</c:v>
                </c:pt>
                <c:pt idx="87">
                  <c:v>21343054.399999999</c:v>
                </c:pt>
                <c:pt idx="88">
                  <c:v>23010297.600000001</c:v>
                </c:pt>
                <c:pt idx="89">
                  <c:v>24560033.199999999</c:v>
                </c:pt>
                <c:pt idx="90">
                  <c:v>28917504.5</c:v>
                </c:pt>
                <c:pt idx="91">
                  <c:v>28083810.199999999</c:v>
                </c:pt>
                <c:pt idx="92">
                  <c:v>22872345.300000001</c:v>
                </c:pt>
                <c:pt idx="93">
                  <c:v>22409417.899999999</c:v>
                </c:pt>
                <c:pt idx="94">
                  <c:v>23099859.100000001</c:v>
                </c:pt>
                <c:pt idx="95">
                  <c:v>26229120.800000001</c:v>
                </c:pt>
                <c:pt idx="96">
                  <c:v>26754133</c:v>
                </c:pt>
                <c:pt idx="97">
                  <c:v>23916650.199999999</c:v>
                </c:pt>
                <c:pt idx="98">
                  <c:v>25112956.899999999</c:v>
                </c:pt>
                <c:pt idx="99">
                  <c:v>22170184.399999999</c:v>
                </c:pt>
                <c:pt idx="100">
                  <c:v>22025936.399999999</c:v>
                </c:pt>
                <c:pt idx="101">
                  <c:v>23510291.600000001</c:v>
                </c:pt>
                <c:pt idx="102">
                  <c:v>28730630.199999999</c:v>
                </c:pt>
                <c:pt idx="103">
                  <c:v>26889917</c:v>
                </c:pt>
                <c:pt idx="104">
                  <c:v>23087927.399999999</c:v>
                </c:pt>
                <c:pt idx="105">
                  <c:v>22204246.199999999</c:v>
                </c:pt>
                <c:pt idx="106">
                  <c:v>22232614.300000001</c:v>
                </c:pt>
                <c:pt idx="107">
                  <c:v>23823799.399999999</c:v>
                </c:pt>
                <c:pt idx="108">
                  <c:v>24355483.399999999</c:v>
                </c:pt>
                <c:pt idx="109">
                  <c:v>22280811.399999999</c:v>
                </c:pt>
                <c:pt idx="110">
                  <c:v>22016131</c:v>
                </c:pt>
                <c:pt idx="111">
                  <c:v>20653278.100000001</c:v>
                </c:pt>
                <c:pt idx="112">
                  <c:v>21633235.800000001</c:v>
                </c:pt>
                <c:pt idx="113">
                  <c:v>23352284.100000001</c:v>
                </c:pt>
                <c:pt idx="114">
                  <c:v>28164075.199999999</c:v>
                </c:pt>
                <c:pt idx="115">
                  <c:v>26123824</c:v>
                </c:pt>
                <c:pt idx="116">
                  <c:v>22008632.699999999</c:v>
                </c:pt>
                <c:pt idx="117">
                  <c:v>21249261.399999999</c:v>
                </c:pt>
                <c:pt idx="118">
                  <c:v>22212185</c:v>
                </c:pt>
                <c:pt idx="119">
                  <c:v>22908523.699999999</c:v>
                </c:pt>
                <c:pt idx="120">
                  <c:v>24293680.899999999</c:v>
                </c:pt>
                <c:pt idx="121">
                  <c:v>21801413.699999999</c:v>
                </c:pt>
                <c:pt idx="122">
                  <c:v>22487293.199999999</c:v>
                </c:pt>
                <c:pt idx="123">
                  <c:v>19898605.600000001</c:v>
                </c:pt>
                <c:pt idx="124">
                  <c:v>20070876.199999999</c:v>
                </c:pt>
                <c:pt idx="125">
                  <c:v>20881564.100000001</c:v>
                </c:pt>
                <c:pt idx="126">
                  <c:v>25576402.5</c:v>
                </c:pt>
                <c:pt idx="127">
                  <c:v>23414297.199999999</c:v>
                </c:pt>
                <c:pt idx="128">
                  <c:v>20207623.100000001</c:v>
                </c:pt>
                <c:pt idx="129">
                  <c:v>20204546.399999999</c:v>
                </c:pt>
                <c:pt idx="130">
                  <c:v>21407681.800000001</c:v>
                </c:pt>
                <c:pt idx="131">
                  <c:v>23836136.399999999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'Predicted Monthly'!$Y$1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'Predicted Monthly'!$C$2:$C$135</c:f>
              <c:numCache>
                <c:formatCode>mmm\-yy</c:formatCode>
                <c:ptCount val="13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</c:numCache>
            </c:numRef>
          </c:cat>
          <c:val>
            <c:numRef>
              <c:f>'Predicted Monthly'!$Y$2:$Y$135</c:f>
              <c:numCache>
                <c:formatCode>_-* #,##0_-;\-* #,##0_-;_-* "-"??_-;_-@_-</c:formatCode>
                <c:ptCount val="134"/>
                <c:pt idx="0">
                  <c:v>28129753.45905976</c:v>
                </c:pt>
                <c:pt idx="1">
                  <c:v>25549399.031676166</c:v>
                </c:pt>
                <c:pt idx="2">
                  <c:v>25535771.818710476</c:v>
                </c:pt>
                <c:pt idx="3">
                  <c:v>23700104.271021243</c:v>
                </c:pt>
                <c:pt idx="4">
                  <c:v>22859773.273434445</c:v>
                </c:pt>
                <c:pt idx="5">
                  <c:v>23380954.476582821</c:v>
                </c:pt>
                <c:pt idx="6">
                  <c:v>26972539.557684019</c:v>
                </c:pt>
                <c:pt idx="7">
                  <c:v>28240248.653649788</c:v>
                </c:pt>
                <c:pt idx="8">
                  <c:v>22947812.881435167</c:v>
                </c:pt>
                <c:pt idx="9">
                  <c:v>23873095.725566391</c:v>
                </c:pt>
                <c:pt idx="10">
                  <c:v>23910023.405016284</c:v>
                </c:pt>
                <c:pt idx="11">
                  <c:v>26664471.210255258</c:v>
                </c:pt>
                <c:pt idx="12">
                  <c:v>28564403.674747229</c:v>
                </c:pt>
                <c:pt idx="13">
                  <c:v>25788395.099222109</c:v>
                </c:pt>
                <c:pt idx="14">
                  <c:v>25368548.032858439</c:v>
                </c:pt>
                <c:pt idx="15">
                  <c:v>23361407.134147137</c:v>
                </c:pt>
                <c:pt idx="16">
                  <c:v>23055937.95754588</c:v>
                </c:pt>
                <c:pt idx="17">
                  <c:v>23913676.766113464</c:v>
                </c:pt>
                <c:pt idx="18">
                  <c:v>26727521.732843343</c:v>
                </c:pt>
                <c:pt idx="19">
                  <c:v>25736912.820625383</c:v>
                </c:pt>
                <c:pt idx="20">
                  <c:v>24079413.789829638</c:v>
                </c:pt>
                <c:pt idx="21">
                  <c:v>23446075.592872359</c:v>
                </c:pt>
                <c:pt idx="22">
                  <c:v>24040266.589253139</c:v>
                </c:pt>
                <c:pt idx="23">
                  <c:v>27032063.173123069</c:v>
                </c:pt>
                <c:pt idx="24">
                  <c:v>27786845.054572456</c:v>
                </c:pt>
                <c:pt idx="25">
                  <c:v>24860264.658582047</c:v>
                </c:pt>
                <c:pt idx="26">
                  <c:v>25969550.14984538</c:v>
                </c:pt>
                <c:pt idx="27">
                  <c:v>23218082.15704748</c:v>
                </c:pt>
                <c:pt idx="28">
                  <c:v>23157519.373952165</c:v>
                </c:pt>
                <c:pt idx="29">
                  <c:v>27284245.861937188</c:v>
                </c:pt>
                <c:pt idx="30">
                  <c:v>30731669.884689286</c:v>
                </c:pt>
                <c:pt idx="31">
                  <c:v>29269302.415288154</c:v>
                </c:pt>
                <c:pt idx="32">
                  <c:v>24371160.478602156</c:v>
                </c:pt>
                <c:pt idx="33">
                  <c:v>24088790.452719551</c:v>
                </c:pt>
                <c:pt idx="34">
                  <c:v>24008441.734911811</c:v>
                </c:pt>
                <c:pt idx="35">
                  <c:v>27411003.390932776</c:v>
                </c:pt>
                <c:pt idx="36">
                  <c:v>26304641.815105695</c:v>
                </c:pt>
                <c:pt idx="37">
                  <c:v>24644119.302851476</c:v>
                </c:pt>
                <c:pt idx="38">
                  <c:v>25326306.4448338</c:v>
                </c:pt>
                <c:pt idx="39">
                  <c:v>22952665.810382504</c:v>
                </c:pt>
                <c:pt idx="40">
                  <c:v>23472869.009657171</c:v>
                </c:pt>
                <c:pt idx="41">
                  <c:v>24843475.314962242</c:v>
                </c:pt>
                <c:pt idx="42">
                  <c:v>29608629.381810337</c:v>
                </c:pt>
                <c:pt idx="43">
                  <c:v>27514157.959664308</c:v>
                </c:pt>
                <c:pt idx="44">
                  <c:v>22584395.120180648</c:v>
                </c:pt>
                <c:pt idx="45">
                  <c:v>23790046.690157302</c:v>
                </c:pt>
                <c:pt idx="46">
                  <c:v>23742054.849743523</c:v>
                </c:pt>
                <c:pt idx="47">
                  <c:v>25998093.760493964</c:v>
                </c:pt>
                <c:pt idx="48">
                  <c:v>26734558.157644741</c:v>
                </c:pt>
                <c:pt idx="49">
                  <c:v>24983419.469214682</c:v>
                </c:pt>
                <c:pt idx="50">
                  <c:v>24667347.555970766</c:v>
                </c:pt>
                <c:pt idx="51">
                  <c:v>23510943.909731809</c:v>
                </c:pt>
                <c:pt idx="52">
                  <c:v>22978027.542015128</c:v>
                </c:pt>
                <c:pt idx="53">
                  <c:v>26002925.363353446</c:v>
                </c:pt>
                <c:pt idx="54">
                  <c:v>26963043.82882075</c:v>
                </c:pt>
                <c:pt idx="55">
                  <c:v>28512745.63158061</c:v>
                </c:pt>
                <c:pt idx="56">
                  <c:v>24727230.462712027</c:v>
                </c:pt>
                <c:pt idx="57">
                  <c:v>24191858.16793089</c:v>
                </c:pt>
                <c:pt idx="58">
                  <c:v>24479491.272935882</c:v>
                </c:pt>
                <c:pt idx="59">
                  <c:v>26683667.208472423</c:v>
                </c:pt>
                <c:pt idx="60">
                  <c:v>27109063.501201145</c:v>
                </c:pt>
                <c:pt idx="61">
                  <c:v>26006756.918531336</c:v>
                </c:pt>
                <c:pt idx="62">
                  <c:v>25779782.788188081</c:v>
                </c:pt>
                <c:pt idx="63">
                  <c:v>22911917.094666988</c:v>
                </c:pt>
                <c:pt idx="64">
                  <c:v>23306583.55629956</c:v>
                </c:pt>
                <c:pt idx="65">
                  <c:v>25122337.138786148</c:v>
                </c:pt>
                <c:pt idx="66">
                  <c:v>28232520.479419686</c:v>
                </c:pt>
                <c:pt idx="67">
                  <c:v>25828963.170145322</c:v>
                </c:pt>
                <c:pt idx="68">
                  <c:v>23327935.637471091</c:v>
                </c:pt>
                <c:pt idx="69">
                  <c:v>24009447.899855927</c:v>
                </c:pt>
                <c:pt idx="70">
                  <c:v>24219327.462004103</c:v>
                </c:pt>
                <c:pt idx="71">
                  <c:v>26875129.586850666</c:v>
                </c:pt>
                <c:pt idx="72">
                  <c:v>27467377.5916363</c:v>
                </c:pt>
                <c:pt idx="73">
                  <c:v>24439616.538319606</c:v>
                </c:pt>
                <c:pt idx="74">
                  <c:v>24468405.186606281</c:v>
                </c:pt>
                <c:pt idx="75">
                  <c:v>22068308.97545591</c:v>
                </c:pt>
                <c:pt idx="76">
                  <c:v>22041974.991862625</c:v>
                </c:pt>
                <c:pt idx="77">
                  <c:v>22531216.418348633</c:v>
                </c:pt>
                <c:pt idx="78">
                  <c:v>24328066.374076404</c:v>
                </c:pt>
                <c:pt idx="79">
                  <c:v>25897715.862872437</c:v>
                </c:pt>
                <c:pt idx="80">
                  <c:v>21971870.050774027</c:v>
                </c:pt>
                <c:pt idx="81">
                  <c:v>22806709.764530338</c:v>
                </c:pt>
                <c:pt idx="82">
                  <c:v>22589818.522457149</c:v>
                </c:pt>
                <c:pt idx="83">
                  <c:v>25927425.574025661</c:v>
                </c:pt>
                <c:pt idx="84">
                  <c:v>26777686.103488043</c:v>
                </c:pt>
                <c:pt idx="85">
                  <c:v>23640023.875362501</c:v>
                </c:pt>
                <c:pt idx="86">
                  <c:v>23768886.129954208</c:v>
                </c:pt>
                <c:pt idx="87">
                  <c:v>21845706.382785119</c:v>
                </c:pt>
                <c:pt idx="88">
                  <c:v>23094928.438049734</c:v>
                </c:pt>
                <c:pt idx="89">
                  <c:v>24161269.085508611</c:v>
                </c:pt>
                <c:pt idx="90">
                  <c:v>28144782.885645699</c:v>
                </c:pt>
                <c:pt idx="91">
                  <c:v>28149559.746841352</c:v>
                </c:pt>
                <c:pt idx="92">
                  <c:v>23050022.568286508</c:v>
                </c:pt>
                <c:pt idx="93">
                  <c:v>22585821.378161199</c:v>
                </c:pt>
                <c:pt idx="94">
                  <c:v>23049399.360575762</c:v>
                </c:pt>
                <c:pt idx="95">
                  <c:v>26430486.194255888</c:v>
                </c:pt>
                <c:pt idx="96">
                  <c:v>26733868.757100217</c:v>
                </c:pt>
                <c:pt idx="97">
                  <c:v>24390027.216870815</c:v>
                </c:pt>
                <c:pt idx="98">
                  <c:v>24502837.048214227</c:v>
                </c:pt>
                <c:pt idx="99">
                  <c:v>22683709.016024631</c:v>
                </c:pt>
                <c:pt idx="100">
                  <c:v>22612499.530532472</c:v>
                </c:pt>
                <c:pt idx="101">
                  <c:v>23806526.678714521</c:v>
                </c:pt>
                <c:pt idx="102">
                  <c:v>29325159.679949153</c:v>
                </c:pt>
                <c:pt idx="103">
                  <c:v>25696103.608977806</c:v>
                </c:pt>
                <c:pt idx="104">
                  <c:v>23628639.88444886</c:v>
                </c:pt>
                <c:pt idx="105">
                  <c:v>22588636.615728099</c:v>
                </c:pt>
                <c:pt idx="106">
                  <c:v>22586593.917956762</c:v>
                </c:pt>
                <c:pt idx="107">
                  <c:v>24985190.241608344</c:v>
                </c:pt>
                <c:pt idx="108">
                  <c:v>24461368.774093766</c:v>
                </c:pt>
                <c:pt idx="109">
                  <c:v>22909376.542273495</c:v>
                </c:pt>
                <c:pt idx="110">
                  <c:v>20847390.632292576</c:v>
                </c:pt>
                <c:pt idx="111">
                  <c:v>20688436.830476221</c:v>
                </c:pt>
                <c:pt idx="112">
                  <c:v>21476789.002901781</c:v>
                </c:pt>
                <c:pt idx="113">
                  <c:v>23154399.578210194</c:v>
                </c:pt>
                <c:pt idx="114">
                  <c:v>28390335.909316745</c:v>
                </c:pt>
                <c:pt idx="115">
                  <c:v>26008130.055230286</c:v>
                </c:pt>
                <c:pt idx="116">
                  <c:v>22005692.774407808</c:v>
                </c:pt>
                <c:pt idx="117">
                  <c:v>21266198.970956214</c:v>
                </c:pt>
                <c:pt idx="118">
                  <c:v>21909527.091239501</c:v>
                </c:pt>
                <c:pt idx="119">
                  <c:v>23840079.638601881</c:v>
                </c:pt>
                <c:pt idx="120">
                  <c:v>23058681.057539541</c:v>
                </c:pt>
                <c:pt idx="121">
                  <c:v>20953480.952996694</c:v>
                </c:pt>
                <c:pt idx="122">
                  <c:v>21675415.49094848</c:v>
                </c:pt>
                <c:pt idx="123">
                  <c:v>20162032.679765563</c:v>
                </c:pt>
                <c:pt idx="124">
                  <c:v>20554768.974119917</c:v>
                </c:pt>
                <c:pt idx="125">
                  <c:v>21452968.078853935</c:v>
                </c:pt>
                <c:pt idx="126">
                  <c:v>25907704.264476381</c:v>
                </c:pt>
                <c:pt idx="127">
                  <c:v>23638762.223234851</c:v>
                </c:pt>
                <c:pt idx="128">
                  <c:v>20597497.074084327</c:v>
                </c:pt>
                <c:pt idx="129">
                  <c:v>20723132.73176606</c:v>
                </c:pt>
                <c:pt idx="130">
                  <c:v>21072182.191134594</c:v>
                </c:pt>
                <c:pt idx="131">
                  <c:v>24283495.381080225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19104"/>
        <c:axId val="167990912"/>
      </c:lineChart>
      <c:dateAx>
        <c:axId val="1263191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7990912"/>
        <c:crosses val="autoZero"/>
        <c:auto val="1"/>
        <c:lblOffset val="100"/>
        <c:baseTimeUnit val="months"/>
      </c:dateAx>
      <c:valAx>
        <c:axId val="167990912"/>
        <c:scaling>
          <c:orientation val="minMax"/>
          <c:min val="18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6319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Annual'!$B$1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'Predicted Annual'!$A$2:$A$12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'Predicted Annual'!$B$2:$B$12</c:f>
              <c:numCache>
                <c:formatCode>_-* #,##0_-;\-* #,##0_-;_-* "-"??_-;_-@_-</c:formatCode>
                <c:ptCount val="11"/>
                <c:pt idx="0">
                  <c:v>301141040.5</c:v>
                </c:pt>
                <c:pt idx="1">
                  <c:v>303048017.80000001</c:v>
                </c:pt>
                <c:pt idx="2">
                  <c:v>308035878</c:v>
                </c:pt>
                <c:pt idx="3">
                  <c:v>299465583.70000005</c:v>
                </c:pt>
                <c:pt idx="4">
                  <c:v>308113038.30000007</c:v>
                </c:pt>
                <c:pt idx="5">
                  <c:v>303055000.30000001</c:v>
                </c:pt>
                <c:pt idx="6">
                  <c:v>288969755.80000001</c:v>
                </c:pt>
                <c:pt idx="7">
                  <c:v>295471193.80000001</c:v>
                </c:pt>
                <c:pt idx="8">
                  <c:v>290459287</c:v>
                </c:pt>
                <c:pt idx="9">
                  <c:v>276957725.80000001</c:v>
                </c:pt>
                <c:pt idx="10">
                  <c:v>264080121.10000002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'Predicted Annual'!$C$1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'Predicted Annual'!$A$2:$A$12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'Predicted Annual'!$C$2:$C$12</c:f>
              <c:numCache>
                <c:formatCode>_-* #,##0_-;\-* #,##0_-;_-* "-"??_-;_-@_-</c:formatCode>
                <c:ptCount val="11"/>
                <c:pt idx="0">
                  <c:v>301763947.76409179</c:v>
                </c:pt>
                <c:pt idx="1">
                  <c:v>301114622.36318117</c:v>
                </c:pt>
                <c:pt idx="2">
                  <c:v>312156875.6130805</c:v>
                </c:pt>
                <c:pt idx="3">
                  <c:v>300781455.45984292</c:v>
                </c:pt>
                <c:pt idx="4">
                  <c:v>304435258.57038319</c:v>
                </c:pt>
                <c:pt idx="5">
                  <c:v>302729765.23342001</c:v>
                </c:pt>
                <c:pt idx="6">
                  <c:v>286538505.85096538</c:v>
                </c:pt>
                <c:pt idx="7">
                  <c:v>294698572.14891458</c:v>
                </c:pt>
                <c:pt idx="8">
                  <c:v>293539792.19612586</c:v>
                </c:pt>
                <c:pt idx="9">
                  <c:v>276957725.80000049</c:v>
                </c:pt>
                <c:pt idx="10">
                  <c:v>264080121.10000062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95264"/>
        <c:axId val="168058880"/>
      </c:lineChart>
      <c:catAx>
        <c:axId val="1267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8058880"/>
        <c:crosses val="autoZero"/>
        <c:auto val="1"/>
        <c:lblAlgn val="ctr"/>
        <c:lblOffset val="100"/>
        <c:noMultiLvlLbl val="0"/>
      </c:catAx>
      <c:valAx>
        <c:axId val="16805888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26795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'Predicted Monthly'!$D$1</c:f>
              <c:strCache>
                <c:ptCount val="1"/>
                <c:pt idx="0">
                  <c:v>Total_System_kWh</c:v>
                </c:pt>
              </c:strCache>
            </c:strRef>
          </c:tx>
          <c:marker>
            <c:symbol val="none"/>
          </c:marker>
          <c:cat>
            <c:numRef>
              <c:f>'Normalized Monthly'!$C$2:$C$171</c:f>
              <c:numCache>
                <c:formatCode>mmm\-yy</c:formatCode>
                <c:ptCount val="17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</c:numCache>
            </c:numRef>
          </c:cat>
          <c:val>
            <c:numRef>
              <c:f>'Predicted Monthly'!$D$2:$D$135</c:f>
              <c:numCache>
                <c:formatCode>#,##0</c:formatCode>
                <c:ptCount val="134"/>
                <c:pt idx="0">
                  <c:v>27757800.699999999</c:v>
                </c:pt>
                <c:pt idx="1">
                  <c:v>24852114.699999999</c:v>
                </c:pt>
                <c:pt idx="2">
                  <c:v>25471413.100000001</c:v>
                </c:pt>
                <c:pt idx="3">
                  <c:v>23252254.899999999</c:v>
                </c:pt>
                <c:pt idx="4">
                  <c:v>22729224.699999999</c:v>
                </c:pt>
                <c:pt idx="5">
                  <c:v>23265052.300000001</c:v>
                </c:pt>
                <c:pt idx="6">
                  <c:v>27173341.300000001</c:v>
                </c:pt>
                <c:pt idx="7">
                  <c:v>27908857.899999999</c:v>
                </c:pt>
                <c:pt idx="8">
                  <c:v>23755125.100000001</c:v>
                </c:pt>
                <c:pt idx="9">
                  <c:v>23853900.5</c:v>
                </c:pt>
                <c:pt idx="10">
                  <c:v>24269720.800000001</c:v>
                </c:pt>
                <c:pt idx="11">
                  <c:v>26852234.5</c:v>
                </c:pt>
                <c:pt idx="12">
                  <c:v>28693640.5</c:v>
                </c:pt>
                <c:pt idx="13">
                  <c:v>25822995.100000001</c:v>
                </c:pt>
                <c:pt idx="14">
                  <c:v>26131564.899999999</c:v>
                </c:pt>
                <c:pt idx="15">
                  <c:v>23274372.100000001</c:v>
                </c:pt>
                <c:pt idx="16">
                  <c:v>23273960.5</c:v>
                </c:pt>
                <c:pt idx="17">
                  <c:v>23671360.300000001</c:v>
                </c:pt>
                <c:pt idx="18">
                  <c:v>26178025.300000001</c:v>
                </c:pt>
                <c:pt idx="19">
                  <c:v>26422717.300000001</c:v>
                </c:pt>
                <c:pt idx="20">
                  <c:v>24912922.300000001</c:v>
                </c:pt>
                <c:pt idx="21">
                  <c:v>23326241.899999999</c:v>
                </c:pt>
                <c:pt idx="22">
                  <c:v>24138244.899999999</c:v>
                </c:pt>
                <c:pt idx="23">
                  <c:v>27201972.699999999</c:v>
                </c:pt>
                <c:pt idx="24">
                  <c:v>27664602.699999999</c:v>
                </c:pt>
                <c:pt idx="25">
                  <c:v>24448314.100000001</c:v>
                </c:pt>
                <c:pt idx="26">
                  <c:v>25957433.399999999</c:v>
                </c:pt>
                <c:pt idx="27">
                  <c:v>22475955.899999999</c:v>
                </c:pt>
                <c:pt idx="28">
                  <c:v>22324785.399999999</c:v>
                </c:pt>
                <c:pt idx="29">
                  <c:v>27306039.899999999</c:v>
                </c:pt>
                <c:pt idx="30">
                  <c:v>29382212.699999999</c:v>
                </c:pt>
                <c:pt idx="31">
                  <c:v>29143992.199999999</c:v>
                </c:pt>
                <c:pt idx="32">
                  <c:v>24602503.699999999</c:v>
                </c:pt>
                <c:pt idx="33">
                  <c:v>23546882.800000001</c:v>
                </c:pt>
                <c:pt idx="34">
                  <c:v>24110762.699999999</c:v>
                </c:pt>
                <c:pt idx="35">
                  <c:v>27072392.5</c:v>
                </c:pt>
                <c:pt idx="36">
                  <c:v>25852276.800000001</c:v>
                </c:pt>
                <c:pt idx="37">
                  <c:v>24258714.600000001</c:v>
                </c:pt>
                <c:pt idx="38">
                  <c:v>25514695.199999999</c:v>
                </c:pt>
                <c:pt idx="39">
                  <c:v>22283329.600000001</c:v>
                </c:pt>
                <c:pt idx="40">
                  <c:v>23319131</c:v>
                </c:pt>
                <c:pt idx="41">
                  <c:v>24778221.800000001</c:v>
                </c:pt>
                <c:pt idx="42">
                  <c:v>29630152.699999999</c:v>
                </c:pt>
                <c:pt idx="43">
                  <c:v>28137475</c:v>
                </c:pt>
                <c:pt idx="44">
                  <c:v>23068262.399999999</c:v>
                </c:pt>
                <c:pt idx="45">
                  <c:v>22925914.899999999</c:v>
                </c:pt>
                <c:pt idx="46">
                  <c:v>23665916.399999999</c:v>
                </c:pt>
                <c:pt idx="47">
                  <c:v>26031493.300000001</c:v>
                </c:pt>
                <c:pt idx="48">
                  <c:v>27202240.399999999</c:v>
                </c:pt>
                <c:pt idx="49">
                  <c:v>26547440.800000001</c:v>
                </c:pt>
                <c:pt idx="50">
                  <c:v>26077763.5</c:v>
                </c:pt>
                <c:pt idx="51">
                  <c:v>23595534.100000001</c:v>
                </c:pt>
                <c:pt idx="52">
                  <c:v>23220583.5</c:v>
                </c:pt>
                <c:pt idx="53">
                  <c:v>25873714.300000001</c:v>
                </c:pt>
                <c:pt idx="54">
                  <c:v>26665076.5</c:v>
                </c:pt>
                <c:pt idx="55">
                  <c:v>28987687.600000001</c:v>
                </c:pt>
                <c:pt idx="56">
                  <c:v>24657693.300000001</c:v>
                </c:pt>
                <c:pt idx="57">
                  <c:v>24044266.699999999</c:v>
                </c:pt>
                <c:pt idx="58">
                  <c:v>24615024.5</c:v>
                </c:pt>
                <c:pt idx="59">
                  <c:v>26626013.100000001</c:v>
                </c:pt>
                <c:pt idx="60">
                  <c:v>26834623.800000001</c:v>
                </c:pt>
                <c:pt idx="61">
                  <c:v>25912689.399999999</c:v>
                </c:pt>
                <c:pt idx="62">
                  <c:v>25612511.399999999</c:v>
                </c:pt>
                <c:pt idx="63">
                  <c:v>22532227.5</c:v>
                </c:pt>
                <c:pt idx="64">
                  <c:v>22515732.100000001</c:v>
                </c:pt>
                <c:pt idx="65">
                  <c:v>24821126.100000001</c:v>
                </c:pt>
                <c:pt idx="66">
                  <c:v>28570814.5</c:v>
                </c:pt>
                <c:pt idx="67">
                  <c:v>26538105.300000001</c:v>
                </c:pt>
                <c:pt idx="68">
                  <c:v>24402815.399999999</c:v>
                </c:pt>
                <c:pt idx="69">
                  <c:v>23564590.800000001</c:v>
                </c:pt>
                <c:pt idx="70">
                  <c:v>24501133</c:v>
                </c:pt>
                <c:pt idx="71">
                  <c:v>27248631</c:v>
                </c:pt>
                <c:pt idx="72">
                  <c:v>28176601.800000001</c:v>
                </c:pt>
                <c:pt idx="73">
                  <c:v>24278506.899999999</c:v>
                </c:pt>
                <c:pt idx="74">
                  <c:v>24782457.600000001</c:v>
                </c:pt>
                <c:pt idx="75">
                  <c:v>22158416.699999999</c:v>
                </c:pt>
                <c:pt idx="76">
                  <c:v>21554380.100000001</c:v>
                </c:pt>
                <c:pt idx="77">
                  <c:v>22809700.899999999</c:v>
                </c:pt>
                <c:pt idx="78">
                  <c:v>24213473.600000001</c:v>
                </c:pt>
                <c:pt idx="79">
                  <c:v>26831981</c:v>
                </c:pt>
                <c:pt idx="80">
                  <c:v>22526996.600000001</c:v>
                </c:pt>
                <c:pt idx="81">
                  <c:v>22778839.100000001</c:v>
                </c:pt>
                <c:pt idx="82">
                  <c:v>22681845.800000001</c:v>
                </c:pt>
                <c:pt idx="83">
                  <c:v>26176555.699999999</c:v>
                </c:pt>
                <c:pt idx="84">
                  <c:v>26810992.800000001</c:v>
                </c:pt>
                <c:pt idx="85">
                  <c:v>23866440.699999999</c:v>
                </c:pt>
                <c:pt idx="86">
                  <c:v>24268317.300000001</c:v>
                </c:pt>
                <c:pt idx="87">
                  <c:v>21343054.399999999</c:v>
                </c:pt>
                <c:pt idx="88">
                  <c:v>23010297.600000001</c:v>
                </c:pt>
                <c:pt idx="89">
                  <c:v>24560033.199999999</c:v>
                </c:pt>
                <c:pt idx="90">
                  <c:v>28917504.5</c:v>
                </c:pt>
                <c:pt idx="91">
                  <c:v>28083810.199999999</c:v>
                </c:pt>
                <c:pt idx="92">
                  <c:v>22872345.300000001</c:v>
                </c:pt>
                <c:pt idx="93">
                  <c:v>22409417.899999999</c:v>
                </c:pt>
                <c:pt idx="94">
                  <c:v>23099859.100000001</c:v>
                </c:pt>
                <c:pt idx="95">
                  <c:v>26229120.800000001</c:v>
                </c:pt>
                <c:pt idx="96">
                  <c:v>26754133</c:v>
                </c:pt>
                <c:pt idx="97">
                  <c:v>23916650.199999999</c:v>
                </c:pt>
                <c:pt idx="98">
                  <c:v>25112956.899999999</c:v>
                </c:pt>
                <c:pt idx="99">
                  <c:v>22170184.399999999</c:v>
                </c:pt>
                <c:pt idx="100">
                  <c:v>22025936.399999999</c:v>
                </c:pt>
                <c:pt idx="101">
                  <c:v>23510291.600000001</c:v>
                </c:pt>
                <c:pt idx="102">
                  <c:v>28730630.199999999</c:v>
                </c:pt>
                <c:pt idx="103">
                  <c:v>26889917</c:v>
                </c:pt>
                <c:pt idx="104">
                  <c:v>23087927.399999999</c:v>
                </c:pt>
                <c:pt idx="105">
                  <c:v>22204246.199999999</c:v>
                </c:pt>
                <c:pt idx="106">
                  <c:v>22232614.300000001</c:v>
                </c:pt>
                <c:pt idx="107">
                  <c:v>23823799.399999999</c:v>
                </c:pt>
                <c:pt idx="108">
                  <c:v>24355483.399999999</c:v>
                </c:pt>
                <c:pt idx="109">
                  <c:v>22280811.399999999</c:v>
                </c:pt>
                <c:pt idx="110">
                  <c:v>22016131</c:v>
                </c:pt>
                <c:pt idx="111">
                  <c:v>20653278.100000001</c:v>
                </c:pt>
                <c:pt idx="112">
                  <c:v>21633235.800000001</c:v>
                </c:pt>
                <c:pt idx="113">
                  <c:v>23352284.100000001</c:v>
                </c:pt>
                <c:pt idx="114">
                  <c:v>28164075.199999999</c:v>
                </c:pt>
                <c:pt idx="115">
                  <c:v>26123824</c:v>
                </c:pt>
                <c:pt idx="116">
                  <c:v>22008632.699999999</c:v>
                </c:pt>
                <c:pt idx="117">
                  <c:v>21249261.399999999</c:v>
                </c:pt>
                <c:pt idx="118">
                  <c:v>22212185</c:v>
                </c:pt>
                <c:pt idx="119">
                  <c:v>22908523.699999999</c:v>
                </c:pt>
                <c:pt idx="120">
                  <c:v>24293680.899999999</c:v>
                </c:pt>
                <c:pt idx="121">
                  <c:v>21801413.699999999</c:v>
                </c:pt>
                <c:pt idx="122">
                  <c:v>22487293.199999999</c:v>
                </c:pt>
                <c:pt idx="123">
                  <c:v>19898605.600000001</c:v>
                </c:pt>
                <c:pt idx="124">
                  <c:v>20070876.199999999</c:v>
                </c:pt>
                <c:pt idx="125">
                  <c:v>20881564.100000001</c:v>
                </c:pt>
                <c:pt idx="126">
                  <c:v>25576402.5</c:v>
                </c:pt>
                <c:pt idx="127">
                  <c:v>23414297.199999999</c:v>
                </c:pt>
                <c:pt idx="128">
                  <c:v>20207623.100000001</c:v>
                </c:pt>
                <c:pt idx="129">
                  <c:v>20204546.399999999</c:v>
                </c:pt>
                <c:pt idx="130">
                  <c:v>21407681.800000001</c:v>
                </c:pt>
                <c:pt idx="131">
                  <c:v>23836136.399999999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'Normalized Monthly'!$W$1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'Normalized Monthly'!$C$2:$C$171</c:f>
              <c:numCache>
                <c:formatCode>mmm\-yy</c:formatCode>
                <c:ptCount val="17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</c:numCache>
            </c:numRef>
          </c:cat>
          <c:val>
            <c:numRef>
              <c:f>'Normalized Monthly'!$W$2:$W$171</c:f>
              <c:numCache>
                <c:formatCode>_-* #,##0_-;\-* #,##0_-;_-* "-"??_-;_-@_-</c:formatCode>
                <c:ptCount val="170"/>
                <c:pt idx="0">
                  <c:v>26996171.910834517</c:v>
                </c:pt>
                <c:pt idx="1">
                  <c:v>24663904.269587733</c:v>
                </c:pt>
                <c:pt idx="2">
                  <c:v>24922809.775277097</c:v>
                </c:pt>
                <c:pt idx="3">
                  <c:v>23008370.408756461</c:v>
                </c:pt>
                <c:pt idx="4">
                  <c:v>23187418.394560758</c:v>
                </c:pt>
                <c:pt idx="5">
                  <c:v>24759959.085421328</c:v>
                </c:pt>
                <c:pt idx="6">
                  <c:v>28388086.75706739</c:v>
                </c:pt>
                <c:pt idx="7">
                  <c:v>27241344.500360928</c:v>
                </c:pt>
                <c:pt idx="8">
                  <c:v>23684737.979174364</c:v>
                </c:pt>
                <c:pt idx="9">
                  <c:v>23606932.331845298</c:v>
                </c:pt>
                <c:pt idx="10">
                  <c:v>23817759.724221602</c:v>
                </c:pt>
                <c:pt idx="11">
                  <c:v>26652879.106770799</c:v>
                </c:pt>
                <c:pt idx="12">
                  <c:v>27212385.890794411</c:v>
                </c:pt>
                <c:pt idx="13">
                  <c:v>25444653.744876798</c:v>
                </c:pt>
                <c:pt idx="14">
                  <c:v>24995313.843797565</c:v>
                </c:pt>
                <c:pt idx="15">
                  <c:v>23055288.142896019</c:v>
                </c:pt>
                <c:pt idx="16">
                  <c:v>23242438.467920933</c:v>
                </c:pt>
                <c:pt idx="17">
                  <c:v>24898987.62333215</c:v>
                </c:pt>
                <c:pt idx="18">
                  <c:v>28554833.823890861</c:v>
                </c:pt>
                <c:pt idx="19">
                  <c:v>27359051.092954334</c:v>
                </c:pt>
                <c:pt idx="20">
                  <c:v>23739758.052534547</c:v>
                </c:pt>
                <c:pt idx="21">
                  <c:v>23619734.953476984</c:v>
                </c:pt>
                <c:pt idx="22">
                  <c:v>23845487.707575478</c:v>
                </c:pt>
                <c:pt idx="23">
                  <c:v>26649050.611054894</c:v>
                </c:pt>
                <c:pt idx="24">
                  <c:v>27091713.13473903</c:v>
                </c:pt>
                <c:pt idx="25">
                  <c:v>24664776.056282885</c:v>
                </c:pt>
                <c:pt idx="26">
                  <c:v>24818777.59101053</c:v>
                </c:pt>
                <c:pt idx="27">
                  <c:v>22942717.726061255</c:v>
                </c:pt>
                <c:pt idx="28">
                  <c:v>23203641.981884453</c:v>
                </c:pt>
                <c:pt idx="29">
                  <c:v>24861044.015108366</c:v>
                </c:pt>
                <c:pt idx="30">
                  <c:v>28489171.686754435</c:v>
                </c:pt>
                <c:pt idx="31">
                  <c:v>27275052.082844917</c:v>
                </c:pt>
                <c:pt idx="32">
                  <c:v>23700108.688685369</c:v>
                </c:pt>
                <c:pt idx="33">
                  <c:v>23639787.036516588</c:v>
                </c:pt>
                <c:pt idx="34">
                  <c:v>23862554.718270648</c:v>
                </c:pt>
                <c:pt idx="35">
                  <c:v>26617930.025332686</c:v>
                </c:pt>
                <c:pt idx="36">
                  <c:v>27080208.738708846</c:v>
                </c:pt>
                <c:pt idx="37">
                  <c:v>24616597.914306737</c:v>
                </c:pt>
                <c:pt idx="38">
                  <c:v>24800876.611385122</c:v>
                </c:pt>
                <c:pt idx="39">
                  <c:v>22905200.556743823</c:v>
                </c:pt>
                <c:pt idx="40">
                  <c:v>23233928.598676421</c:v>
                </c:pt>
                <c:pt idx="41">
                  <c:v>24912226.138311412</c:v>
                </c:pt>
                <c:pt idx="42">
                  <c:v>28573616.044652652</c:v>
                </c:pt>
                <c:pt idx="43">
                  <c:v>27323249.133703519</c:v>
                </c:pt>
                <c:pt idx="44">
                  <c:v>23674531.808745693</c:v>
                </c:pt>
                <c:pt idx="45">
                  <c:v>23500777.407488223</c:v>
                </c:pt>
                <c:pt idx="46">
                  <c:v>23697105.877048675</c:v>
                </c:pt>
                <c:pt idx="47">
                  <c:v>26568472.56663749</c:v>
                </c:pt>
                <c:pt idx="48">
                  <c:v>27139493.20113251</c:v>
                </c:pt>
                <c:pt idx="49">
                  <c:v>24791873.759257179</c:v>
                </c:pt>
                <c:pt idx="50">
                  <c:v>24966770.800395899</c:v>
                </c:pt>
                <c:pt idx="51">
                  <c:v>23051052.117156222</c:v>
                </c:pt>
                <c:pt idx="52">
                  <c:v>23285963.599692162</c:v>
                </c:pt>
                <c:pt idx="53">
                  <c:v>24907971.203689154</c:v>
                </c:pt>
                <c:pt idx="54">
                  <c:v>28574478.376906581</c:v>
                </c:pt>
                <c:pt idx="55">
                  <c:v>27395753.202223986</c:v>
                </c:pt>
                <c:pt idx="56">
                  <c:v>23837014.48650568</c:v>
                </c:pt>
                <c:pt idx="57">
                  <c:v>23800999.851998754</c:v>
                </c:pt>
                <c:pt idx="58">
                  <c:v>24048927.429227371</c:v>
                </c:pt>
                <c:pt idx="59">
                  <c:v>26849505.260362349</c:v>
                </c:pt>
                <c:pt idx="60">
                  <c:v>27305813.829049632</c:v>
                </c:pt>
                <c:pt idx="61">
                  <c:v>25532111.538443144</c:v>
                </c:pt>
                <c:pt idx="62">
                  <c:v>25162089.273944721</c:v>
                </c:pt>
                <c:pt idx="63">
                  <c:v>23299675.453998595</c:v>
                </c:pt>
                <c:pt idx="64">
                  <c:v>23543542.153567854</c:v>
                </c:pt>
                <c:pt idx="65">
                  <c:v>25156594.540531531</c:v>
                </c:pt>
                <c:pt idx="66">
                  <c:v>28725447.204195157</c:v>
                </c:pt>
                <c:pt idx="67">
                  <c:v>27470815.904182535</c:v>
                </c:pt>
                <c:pt idx="68">
                  <c:v>23920605.966591202</c:v>
                </c:pt>
                <c:pt idx="69">
                  <c:v>23896958.060368385</c:v>
                </c:pt>
                <c:pt idx="70">
                  <c:v>24034011.521946408</c:v>
                </c:pt>
                <c:pt idx="71">
                  <c:v>26695570.269611787</c:v>
                </c:pt>
                <c:pt idx="72">
                  <c:v>26933115.679342318</c:v>
                </c:pt>
                <c:pt idx="73">
                  <c:v>24335603.038346794</c:v>
                </c:pt>
                <c:pt idx="74">
                  <c:v>24299412.820843033</c:v>
                </c:pt>
                <c:pt idx="75">
                  <c:v>22288171.822581306</c:v>
                </c:pt>
                <c:pt idx="76">
                  <c:v>22378520.515865117</c:v>
                </c:pt>
                <c:pt idx="77">
                  <c:v>23898182.782338485</c:v>
                </c:pt>
                <c:pt idx="78">
                  <c:v>27440596.233808506</c:v>
                </c:pt>
                <c:pt idx="79">
                  <c:v>26267414.764908444</c:v>
                </c:pt>
                <c:pt idx="80">
                  <c:v>22759848.717951953</c:v>
                </c:pt>
                <c:pt idx="81">
                  <c:v>22749420.417825941</c:v>
                </c:pt>
                <c:pt idx="82">
                  <c:v>23036153.935532268</c:v>
                </c:pt>
                <c:pt idx="83">
                  <c:v>25808586.798848238</c:v>
                </c:pt>
                <c:pt idx="84">
                  <c:v>26293893.21316722</c:v>
                </c:pt>
                <c:pt idx="85">
                  <c:v>23870367.645961866</c:v>
                </c:pt>
                <c:pt idx="86">
                  <c:v>24058057.85429104</c:v>
                </c:pt>
                <c:pt idx="87">
                  <c:v>22190953.206375085</c:v>
                </c:pt>
                <c:pt idx="88">
                  <c:v>22456994.72907446</c:v>
                </c:pt>
                <c:pt idx="89">
                  <c:v>24202243.177006155</c:v>
                </c:pt>
                <c:pt idx="90">
                  <c:v>27838046.748966493</c:v>
                </c:pt>
                <c:pt idx="91">
                  <c:v>26661880.207721986</c:v>
                </c:pt>
                <c:pt idx="92">
                  <c:v>23017427.271827646</c:v>
                </c:pt>
                <c:pt idx="93">
                  <c:v>22925975.579495426</c:v>
                </c:pt>
                <c:pt idx="94">
                  <c:v>23138508.727497119</c:v>
                </c:pt>
                <c:pt idx="95">
                  <c:v>25964672.893013</c:v>
                </c:pt>
                <c:pt idx="96">
                  <c:v>26528444.066100098</c:v>
                </c:pt>
                <c:pt idx="97">
                  <c:v>24153532.53421846</c:v>
                </c:pt>
                <c:pt idx="98">
                  <c:v>24332267.52551432</c:v>
                </c:pt>
                <c:pt idx="99">
                  <c:v>22469853.705568194</c:v>
                </c:pt>
                <c:pt idx="100">
                  <c:v>22732483.717016783</c:v>
                </c:pt>
                <c:pt idx="101">
                  <c:v>24453851.586192969</c:v>
                </c:pt>
                <c:pt idx="102">
                  <c:v>28023557.127669293</c:v>
                </c:pt>
                <c:pt idx="103">
                  <c:v>26805599.573602643</c:v>
                </c:pt>
                <c:pt idx="104">
                  <c:v>23171381.171460666</c:v>
                </c:pt>
                <c:pt idx="105">
                  <c:v>23036859.149587255</c:v>
                </c:pt>
                <c:pt idx="106">
                  <c:v>23228496.791177873</c:v>
                </c:pt>
                <c:pt idx="107">
                  <c:v>25987710.048397042</c:v>
                </c:pt>
                <c:pt idx="108">
                  <c:v>25072911.376284149</c:v>
                </c:pt>
                <c:pt idx="109">
                  <c:v>23239081.199882522</c:v>
                </c:pt>
                <c:pt idx="110">
                  <c:v>22843046.162096839</c:v>
                </c:pt>
                <c:pt idx="111">
                  <c:v>20988734.681371339</c:v>
                </c:pt>
                <c:pt idx="112">
                  <c:v>21211279.435623176</c:v>
                </c:pt>
                <c:pt idx="113">
                  <c:v>22824758.261493202</c:v>
                </c:pt>
                <c:pt idx="114">
                  <c:v>26382949.952498119</c:v>
                </c:pt>
                <c:pt idx="115">
                  <c:v>25147508.40327118</c:v>
                </c:pt>
                <c:pt idx="116">
                  <c:v>21557213.208483092</c:v>
                </c:pt>
                <c:pt idx="117">
                  <c:v>21456379.860211208</c:v>
                </c:pt>
                <c:pt idx="118">
                  <c:v>21748657.083700057</c:v>
                </c:pt>
                <c:pt idx="119">
                  <c:v>24580791.393904816</c:v>
                </c:pt>
                <c:pt idx="120">
                  <c:v>24340515.357810941</c:v>
                </c:pt>
                <c:pt idx="121">
                  <c:v>21966883.142648354</c:v>
                </c:pt>
                <c:pt idx="122">
                  <c:v>22097856.976433184</c:v>
                </c:pt>
                <c:pt idx="123">
                  <c:v>20211562.57773155</c:v>
                </c:pt>
                <c:pt idx="124">
                  <c:v>20463105.17761508</c:v>
                </c:pt>
                <c:pt idx="125">
                  <c:v>22157180.956784964</c:v>
                </c:pt>
                <c:pt idx="126">
                  <c:v>25756737.221705679</c:v>
                </c:pt>
                <c:pt idx="127">
                  <c:v>24546029.12904695</c:v>
                </c:pt>
                <c:pt idx="128">
                  <c:v>20965968.468011223</c:v>
                </c:pt>
                <c:pt idx="129">
                  <c:v>20869825.947709169</c:v>
                </c:pt>
                <c:pt idx="130">
                  <c:v>21057199.200236309</c:v>
                </c:pt>
                <c:pt idx="131">
                  <c:v>23744344.282282591</c:v>
                </c:pt>
                <c:pt idx="132">
                  <c:v>24211740.262534939</c:v>
                </c:pt>
                <c:pt idx="133">
                  <c:v>21761775.48313598</c:v>
                </c:pt>
                <c:pt idx="134">
                  <c:v>21958420.908498473</c:v>
                </c:pt>
                <c:pt idx="135">
                  <c:v>20107520.939023759</c:v>
                </c:pt>
                <c:pt idx="136">
                  <c:v>20372709.583910435</c:v>
                </c:pt>
                <c:pt idx="137">
                  <c:v>22008363.232910581</c:v>
                </c:pt>
                <c:pt idx="138">
                  <c:v>25603655.108767815</c:v>
                </c:pt>
                <c:pt idx="139">
                  <c:v>24357979.025788516</c:v>
                </c:pt>
                <c:pt idx="140">
                  <c:v>20818430.060855888</c:v>
                </c:pt>
                <c:pt idx="141">
                  <c:v>20728008.751531132</c:v>
                </c:pt>
                <c:pt idx="142">
                  <c:v>20914541.49297386</c:v>
                </c:pt>
                <c:pt idx="143">
                  <c:v>23601185.722524635</c:v>
                </c:pt>
                <c:pt idx="144">
                  <c:v>24184145.260470968</c:v>
                </c:pt>
                <c:pt idx="145">
                  <c:v>21732415.557048358</c:v>
                </c:pt>
                <c:pt idx="146">
                  <c:v>21928180.812508147</c:v>
                </c:pt>
                <c:pt idx="147">
                  <c:v>20078899.072073299</c:v>
                </c:pt>
                <c:pt idx="148">
                  <c:v>20347085.795691058</c:v>
                </c:pt>
                <c:pt idx="149">
                  <c:v>21986269.292738505</c:v>
                </c:pt>
                <c:pt idx="150">
                  <c:v>25583834.940844387</c:v>
                </c:pt>
                <c:pt idx="151">
                  <c:v>24338507.25845157</c:v>
                </c:pt>
                <c:pt idx="152">
                  <c:v>20797881.00223178</c:v>
                </c:pt>
                <c:pt idx="153">
                  <c:v>20706709.789295983</c:v>
                </c:pt>
                <c:pt idx="154">
                  <c:v>20891894.903517526</c:v>
                </c:pt>
                <c:pt idx="155">
                  <c:v>23577736.094929647</c:v>
                </c:pt>
                <c:pt idx="156">
                  <c:v>24167305.662763223</c:v>
                </c:pt>
                <c:pt idx="157">
                  <c:v>22306004.600649796</c:v>
                </c:pt>
                <c:pt idx="158">
                  <c:v>21908605.511028621</c:v>
                </c:pt>
                <c:pt idx="159">
                  <c:v>20060997.433386564</c:v>
                </c:pt>
                <c:pt idx="160">
                  <c:v>20332284.937362634</c:v>
                </c:pt>
                <c:pt idx="161">
                  <c:v>21975119.200275369</c:v>
                </c:pt>
                <c:pt idx="162">
                  <c:v>25575036.510549027</c:v>
                </c:pt>
                <c:pt idx="163">
                  <c:v>24330069.163488366</c:v>
                </c:pt>
                <c:pt idx="164">
                  <c:v>20788328.712491512</c:v>
                </c:pt>
                <c:pt idx="165">
                  <c:v>20696381.907386079</c:v>
                </c:pt>
                <c:pt idx="166">
                  <c:v>20880173.230319068</c:v>
                </c:pt>
                <c:pt idx="167">
                  <c:v>23565183.874867465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91936"/>
        <c:axId val="168061760"/>
      </c:lineChart>
      <c:dateAx>
        <c:axId val="1275919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8061760"/>
        <c:crosses val="autoZero"/>
        <c:auto val="1"/>
        <c:lblOffset val="100"/>
        <c:baseTimeUnit val="months"/>
      </c:dateAx>
      <c:valAx>
        <c:axId val="168061760"/>
        <c:scaling>
          <c:orientation val="minMax"/>
          <c:min val="14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7591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Annual'!$B$2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Annual'!$A$3:$A$16</c:f>
              <c:numCache>
                <c:formatCode>General</c:formatCode>
                <c:ptCount val="1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</c:numCache>
            </c:numRef>
          </c:cat>
          <c:val>
            <c:numRef>
              <c:f>'Normalized Annual'!$B$3:$B$16</c:f>
              <c:numCache>
                <c:formatCode>_-* #,##0_-;\-* #,##0_-;_-* "-"??_-;_-@_-</c:formatCode>
                <c:ptCount val="14"/>
                <c:pt idx="0">
                  <c:v>301141040.5</c:v>
                </c:pt>
                <c:pt idx="1">
                  <c:v>303048017.80000001</c:v>
                </c:pt>
                <c:pt idx="2">
                  <c:v>308035878</c:v>
                </c:pt>
                <c:pt idx="3">
                  <c:v>299465583.70000005</c:v>
                </c:pt>
                <c:pt idx="4">
                  <c:v>308113038.30000007</c:v>
                </c:pt>
                <c:pt idx="5">
                  <c:v>303055000.30000001</c:v>
                </c:pt>
                <c:pt idx="6">
                  <c:v>288969755.80000001</c:v>
                </c:pt>
                <c:pt idx="7">
                  <c:v>295471193.80000001</c:v>
                </c:pt>
                <c:pt idx="8">
                  <c:v>290459287</c:v>
                </c:pt>
                <c:pt idx="9">
                  <c:v>276957725.80000001</c:v>
                </c:pt>
                <c:pt idx="10">
                  <c:v>264080121.10000002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Annual'!$C$2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Annual'!$A$3:$A$16</c:f>
              <c:numCache>
                <c:formatCode>General</c:formatCode>
                <c:ptCount val="1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</c:numCache>
            </c:numRef>
          </c:cat>
          <c:val>
            <c:numRef>
              <c:f>'Normalized Annual'!$C$3:$C$16</c:f>
              <c:numCache>
                <c:formatCode>_-* #,##0_-;\-* #,##0_-;_-* "-"??_-;_-@_-</c:formatCode>
                <c:ptCount val="14"/>
                <c:pt idx="0">
                  <c:v>300930374.2438783</c:v>
                </c:pt>
                <c:pt idx="1">
                  <c:v>302616983.95510501</c:v>
                </c:pt>
                <c:pt idx="2">
                  <c:v>301167274.74349111</c:v>
                </c:pt>
                <c:pt idx="3">
                  <c:v>300886791.39640862</c:v>
                </c:pt>
                <c:pt idx="4">
                  <c:v>302649803.28854781</c:v>
                </c:pt>
                <c:pt idx="5">
                  <c:v>304743235.7164309</c:v>
                </c:pt>
                <c:pt idx="6">
                  <c:v>292195027.5281924</c:v>
                </c:pt>
                <c:pt idx="7">
                  <c:v>292619021.25439751</c:v>
                </c:pt>
                <c:pt idx="8">
                  <c:v>294924036.99650562</c:v>
                </c:pt>
                <c:pt idx="9">
                  <c:v>277053311.01881969</c:v>
                </c:pt>
                <c:pt idx="10">
                  <c:v>268177208.43801603</c:v>
                </c:pt>
                <c:pt idx="11">
                  <c:v>266444330.572456</c:v>
                </c:pt>
                <c:pt idx="12">
                  <c:v>266153559.77980119</c:v>
                </c:pt>
                <c:pt idx="13">
                  <c:v>266585490.74456772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93984"/>
        <c:axId val="168063488"/>
      </c:lineChart>
      <c:catAx>
        <c:axId val="1275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8063488"/>
        <c:crosses val="autoZero"/>
        <c:auto val="1"/>
        <c:lblAlgn val="ctr"/>
        <c:lblOffset val="100"/>
        <c:noMultiLvlLbl val="0"/>
      </c:catAx>
      <c:valAx>
        <c:axId val="16806348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275939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495299</xdr:colOff>
      <xdr:row>6</xdr:row>
      <xdr:rowOff>0</xdr:rowOff>
    </xdr:from>
    <xdr:to>
      <xdr:col>38</xdr:col>
      <xdr:colOff>114300</xdr:colOff>
      <xdr:row>27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304800</xdr:colOff>
      <xdr:row>17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9</xdr:row>
      <xdr:rowOff>0</xdr:rowOff>
    </xdr:from>
    <xdr:to>
      <xdr:col>35</xdr:col>
      <xdr:colOff>228601</xdr:colOff>
      <xdr:row>30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</xdr:row>
      <xdr:rowOff>85725</xdr:rowOff>
    </xdr:from>
    <xdr:to>
      <xdr:col>12</xdr:col>
      <xdr:colOff>485775</xdr:colOff>
      <xdr:row>15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3"/>
  <sheetViews>
    <sheetView topLeftCell="A92" workbookViewId="0">
      <selection activeCell="U140" sqref="F30:U140"/>
    </sheetView>
  </sheetViews>
  <sheetFormatPr defaultRowHeight="15" x14ac:dyDescent="0.25"/>
  <cols>
    <col min="1" max="1" width="10.7109375" bestFit="1" customWidth="1"/>
    <col min="2" max="2" width="5" bestFit="1" customWidth="1"/>
    <col min="3" max="3" width="3" bestFit="1" customWidth="1"/>
    <col min="4" max="4" width="18.140625" style="1" bestFit="1" customWidth="1"/>
    <col min="5" max="5" width="22.42578125" style="1" bestFit="1" customWidth="1"/>
    <col min="6" max="6" width="23.140625" style="1" bestFit="1" customWidth="1"/>
    <col min="7" max="7" width="12.7109375" style="2" bestFit="1" customWidth="1"/>
    <col min="8" max="8" width="13.7109375" style="2" bestFit="1" customWidth="1"/>
    <col min="9" max="9" width="9.5703125" style="2" bestFit="1" customWidth="1"/>
    <col min="10" max="10" width="12.7109375" style="3" bestFit="1" customWidth="1"/>
    <col min="11" max="11" width="14.28515625" style="3" bestFit="1" customWidth="1"/>
    <col min="12" max="12" width="15" style="3" bestFit="1" customWidth="1"/>
    <col min="13" max="13" width="18.42578125" customWidth="1"/>
    <col min="15" max="15" width="14.85546875" bestFit="1" customWidth="1"/>
    <col min="24" max="24" width="10.140625" bestFit="1" customWidth="1"/>
  </cols>
  <sheetData>
    <row r="1" spans="1:27" x14ac:dyDescent="0.25">
      <c r="A1" t="s">
        <v>74</v>
      </c>
      <c r="B1" t="s">
        <v>25</v>
      </c>
      <c r="C1" t="s">
        <v>24</v>
      </c>
      <c r="D1" s="1" t="s">
        <v>6</v>
      </c>
      <c r="E1" s="1" t="s">
        <v>7</v>
      </c>
      <c r="F1" s="1" t="s">
        <v>8</v>
      </c>
      <c r="G1" s="2" t="s">
        <v>9</v>
      </c>
      <c r="H1" s="2" t="s">
        <v>10</v>
      </c>
      <c r="I1" s="2" t="s">
        <v>11</v>
      </c>
      <c r="J1" s="3" t="s">
        <v>12</v>
      </c>
      <c r="K1" s="3" t="s">
        <v>13</v>
      </c>
      <c r="L1" s="3" t="s">
        <v>14</v>
      </c>
      <c r="M1" s="6" t="s">
        <v>19</v>
      </c>
      <c r="N1" s="6" t="s">
        <v>20</v>
      </c>
      <c r="O1" s="6" t="s">
        <v>15</v>
      </c>
      <c r="P1" s="6" t="s">
        <v>16</v>
      </c>
      <c r="Q1" s="6" t="s">
        <v>17</v>
      </c>
      <c r="R1" s="6" t="s">
        <v>18</v>
      </c>
      <c r="S1" s="6" t="s">
        <v>23</v>
      </c>
      <c r="T1" s="6" t="s">
        <v>22</v>
      </c>
      <c r="U1" s="6" t="s">
        <v>21</v>
      </c>
      <c r="V1" s="6" t="s">
        <v>75</v>
      </c>
      <c r="W1" s="6" t="s">
        <v>76</v>
      </c>
      <c r="X1" s="6" t="s">
        <v>78</v>
      </c>
      <c r="Y1" s="6" t="s">
        <v>79</v>
      </c>
      <c r="Z1" s="6" t="s">
        <v>81</v>
      </c>
      <c r="AA1" s="6" t="s">
        <v>82</v>
      </c>
    </row>
    <row r="2" spans="1:27" x14ac:dyDescent="0.25">
      <c r="A2" s="15">
        <f t="shared" ref="A2:A33" si="0">DATE(B2,C2,1)</f>
        <v>37622</v>
      </c>
      <c r="B2">
        <v>2003</v>
      </c>
      <c r="C2">
        <v>1</v>
      </c>
      <c r="D2" s="1">
        <f>G2+J2</f>
        <v>27757800.699999999</v>
      </c>
      <c r="E2" s="1">
        <f>SUM(E3:E133)/SUM(D3:D133)*D2</f>
        <v>52323.551206633136</v>
      </c>
      <c r="F2" s="1">
        <f>SUM(F3:F133)/SUM(D3:D133)*D2</f>
        <v>52323.551206633136</v>
      </c>
      <c r="G2" s="2">
        <v>9928926</v>
      </c>
      <c r="H2" s="2">
        <v>17556</v>
      </c>
      <c r="I2" s="2">
        <v>18197.199799999999</v>
      </c>
      <c r="J2" s="3">
        <v>17828874.699999999</v>
      </c>
      <c r="K2" s="3">
        <v>29736.001</v>
      </c>
      <c r="L2" s="3">
        <v>31045.296399999999</v>
      </c>
      <c r="M2" s="5">
        <v>759.69999999999993</v>
      </c>
      <c r="N2">
        <v>0</v>
      </c>
      <c r="O2">
        <v>31</v>
      </c>
      <c r="P2">
        <v>22</v>
      </c>
      <c r="Q2">
        <v>6106.5</v>
      </c>
      <c r="R2">
        <f>R14</f>
        <v>5047.8999999999996</v>
      </c>
      <c r="S2">
        <v>184.2</v>
      </c>
      <c r="T2">
        <v>141.5</v>
      </c>
      <c r="U2">
        <v>1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</row>
    <row r="3" spans="1:27" x14ac:dyDescent="0.25">
      <c r="A3" s="15">
        <f t="shared" si="0"/>
        <v>37653</v>
      </c>
      <c r="B3">
        <v>2003</v>
      </c>
      <c r="C3">
        <v>2</v>
      </c>
      <c r="D3" s="1">
        <v>24852114.699999999</v>
      </c>
      <c r="E3" s="1">
        <v>46200.000999999997</v>
      </c>
      <c r="F3" s="1">
        <f>E3</f>
        <v>46200.000999999997</v>
      </c>
      <c r="G3" s="2">
        <v>8802549</v>
      </c>
      <c r="H3" s="2">
        <v>17472</v>
      </c>
      <c r="I3" s="2">
        <v>18072.498</v>
      </c>
      <c r="J3" s="3">
        <v>16049565.699999999</v>
      </c>
      <c r="K3" s="3">
        <v>29383.201000000001</v>
      </c>
      <c r="L3" s="3">
        <v>30766.713899999999</v>
      </c>
      <c r="M3">
        <v>667.3</v>
      </c>
      <c r="N3" s="4">
        <v>0</v>
      </c>
      <c r="O3">
        <v>28</v>
      </c>
      <c r="P3">
        <v>20</v>
      </c>
      <c r="Q3">
        <v>6095.6</v>
      </c>
      <c r="R3">
        <f t="shared" ref="R3:R13" si="1">R15</f>
        <v>5032.3</v>
      </c>
      <c r="S3">
        <v>183.7</v>
      </c>
      <c r="T3">
        <v>142.1</v>
      </c>
      <c r="U3">
        <v>2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</row>
    <row r="4" spans="1:27" x14ac:dyDescent="0.25">
      <c r="A4" s="15">
        <f t="shared" si="0"/>
        <v>37681</v>
      </c>
      <c r="B4">
        <v>2003</v>
      </c>
      <c r="C4">
        <v>3</v>
      </c>
      <c r="D4" s="1">
        <v>25471413.100000001</v>
      </c>
      <c r="E4" s="1">
        <v>45158.400999999998</v>
      </c>
      <c r="F4" s="1">
        <f t="shared" ref="F4:F67" si="2">E4</f>
        <v>45158.400999999998</v>
      </c>
      <c r="G4" s="2">
        <v>8839236</v>
      </c>
      <c r="H4" s="2">
        <v>16716</v>
      </c>
      <c r="I4" s="2">
        <v>17342.694599999999</v>
      </c>
      <c r="J4" s="3">
        <v>16632177.1</v>
      </c>
      <c r="K4" s="3">
        <v>28879.201000000001</v>
      </c>
      <c r="L4" s="3">
        <v>30066.674200000001</v>
      </c>
      <c r="M4">
        <v>527.20000000000005</v>
      </c>
      <c r="N4">
        <v>0</v>
      </c>
      <c r="O4">
        <v>31</v>
      </c>
      <c r="P4">
        <v>21</v>
      </c>
      <c r="Q4">
        <v>6091</v>
      </c>
      <c r="R4">
        <f t="shared" si="1"/>
        <v>5015.7</v>
      </c>
      <c r="S4">
        <v>185.6</v>
      </c>
      <c r="T4">
        <v>144.1</v>
      </c>
      <c r="U4">
        <f>U3+1</f>
        <v>3</v>
      </c>
      <c r="V4">
        <v>1</v>
      </c>
      <c r="W4">
        <v>1</v>
      </c>
      <c r="X4">
        <v>0</v>
      </c>
      <c r="Y4">
        <v>0</v>
      </c>
      <c r="Z4">
        <v>0</v>
      </c>
      <c r="AA4">
        <v>0</v>
      </c>
    </row>
    <row r="5" spans="1:27" x14ac:dyDescent="0.25">
      <c r="A5" s="15">
        <f t="shared" si="0"/>
        <v>37712</v>
      </c>
      <c r="B5">
        <v>2003</v>
      </c>
      <c r="C5">
        <v>4</v>
      </c>
      <c r="D5" s="1">
        <v>23252254.899999999</v>
      </c>
      <c r="E5" s="1">
        <v>42520.800999999999</v>
      </c>
      <c r="F5" s="1">
        <f t="shared" si="2"/>
        <v>42520.800999999999</v>
      </c>
      <c r="G5" s="2">
        <v>7822458</v>
      </c>
      <c r="H5" s="2">
        <v>15120</v>
      </c>
      <c r="I5" s="2">
        <v>15738.2916</v>
      </c>
      <c r="J5" s="3">
        <v>15429796.9</v>
      </c>
      <c r="K5" s="3">
        <v>28576.800999999999</v>
      </c>
      <c r="L5" s="3">
        <v>30075.121500000001</v>
      </c>
      <c r="M5">
        <v>362.09999999999991</v>
      </c>
      <c r="N5">
        <v>0</v>
      </c>
      <c r="O5">
        <v>30</v>
      </c>
      <c r="P5">
        <v>20</v>
      </c>
      <c r="Q5">
        <v>6111.4</v>
      </c>
      <c r="R5">
        <f t="shared" si="1"/>
        <v>5043.8999999999996</v>
      </c>
      <c r="S5">
        <v>185.89999999999998</v>
      </c>
      <c r="T5">
        <v>144.1</v>
      </c>
      <c r="U5">
        <f t="shared" ref="U5:U68" si="3">U4+1</f>
        <v>4</v>
      </c>
      <c r="V5">
        <v>1</v>
      </c>
      <c r="W5">
        <v>1</v>
      </c>
      <c r="X5">
        <v>0</v>
      </c>
      <c r="Y5">
        <v>0</v>
      </c>
      <c r="Z5">
        <v>0</v>
      </c>
      <c r="AA5">
        <v>0</v>
      </c>
    </row>
    <row r="6" spans="1:27" x14ac:dyDescent="0.25">
      <c r="A6" s="15">
        <f t="shared" si="0"/>
        <v>37742</v>
      </c>
      <c r="B6">
        <v>2003</v>
      </c>
      <c r="C6">
        <v>5</v>
      </c>
      <c r="D6" s="1">
        <v>22729224.699999999</v>
      </c>
      <c r="E6" s="1">
        <v>37800.000999999997</v>
      </c>
      <c r="F6" s="1">
        <f t="shared" si="2"/>
        <v>37800.000999999997</v>
      </c>
      <c r="G6" s="2">
        <v>6931092</v>
      </c>
      <c r="H6" s="2">
        <v>13104</v>
      </c>
      <c r="I6" s="2">
        <v>13661.8195</v>
      </c>
      <c r="J6" s="3">
        <v>15798132.699999999</v>
      </c>
      <c r="K6" s="3">
        <v>30592.800999999999</v>
      </c>
      <c r="L6" s="3">
        <v>32438.3822</v>
      </c>
      <c r="M6">
        <v>159.6</v>
      </c>
      <c r="N6">
        <v>0</v>
      </c>
      <c r="O6">
        <v>31</v>
      </c>
      <c r="P6">
        <v>21</v>
      </c>
      <c r="Q6">
        <v>6156.6</v>
      </c>
      <c r="R6">
        <f t="shared" si="1"/>
        <v>5103.7</v>
      </c>
      <c r="S6">
        <v>188.4</v>
      </c>
      <c r="T6">
        <v>147.4</v>
      </c>
      <c r="U6">
        <f t="shared" si="3"/>
        <v>5</v>
      </c>
      <c r="V6">
        <v>1</v>
      </c>
      <c r="W6">
        <v>1</v>
      </c>
      <c r="X6">
        <v>0</v>
      </c>
      <c r="Y6">
        <v>0</v>
      </c>
      <c r="Z6">
        <v>0</v>
      </c>
      <c r="AA6">
        <v>0</v>
      </c>
    </row>
    <row r="7" spans="1:27" x14ac:dyDescent="0.25">
      <c r="A7" s="15">
        <f t="shared" si="0"/>
        <v>37773</v>
      </c>
      <c r="B7">
        <v>2003</v>
      </c>
      <c r="C7">
        <v>6</v>
      </c>
      <c r="D7" s="1">
        <v>23265052.300000001</v>
      </c>
      <c r="E7" s="1">
        <v>49039.201000000001</v>
      </c>
      <c r="F7" s="1">
        <f t="shared" si="2"/>
        <v>49039.201000000001</v>
      </c>
      <c r="G7" s="2">
        <v>7520457</v>
      </c>
      <c r="H7" s="2">
        <v>16128</v>
      </c>
      <c r="I7" s="2">
        <v>17603.963199999998</v>
      </c>
      <c r="J7" s="3">
        <v>15744595.300000001</v>
      </c>
      <c r="K7" s="3">
        <v>33919.201000000001</v>
      </c>
      <c r="L7" s="3">
        <v>36894.487800000003</v>
      </c>
      <c r="M7">
        <v>39.5</v>
      </c>
      <c r="N7">
        <v>27.900000000000002</v>
      </c>
      <c r="O7">
        <v>30</v>
      </c>
      <c r="P7">
        <v>21</v>
      </c>
      <c r="Q7">
        <v>6218.8</v>
      </c>
      <c r="R7">
        <f t="shared" si="1"/>
        <v>5208.5</v>
      </c>
      <c r="S7">
        <v>191.2</v>
      </c>
      <c r="T7">
        <v>151.5</v>
      </c>
      <c r="U7">
        <f t="shared" si="3"/>
        <v>6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5">
      <c r="A8" s="15">
        <f t="shared" si="0"/>
        <v>37803</v>
      </c>
      <c r="B8">
        <v>2003</v>
      </c>
      <c r="C8">
        <v>7</v>
      </c>
      <c r="D8" s="1">
        <v>27173341.300000001</v>
      </c>
      <c r="E8" s="1">
        <v>50836.800999999999</v>
      </c>
      <c r="F8" s="1">
        <f t="shared" si="2"/>
        <v>50836.800999999999</v>
      </c>
      <c r="G8" s="2">
        <v>9007089</v>
      </c>
      <c r="H8" s="2">
        <v>17220</v>
      </c>
      <c r="I8" s="2">
        <v>18874.596300000001</v>
      </c>
      <c r="J8" s="3">
        <v>18166252.300000001</v>
      </c>
      <c r="K8" s="3">
        <v>35028.000999999997</v>
      </c>
      <c r="L8" s="3">
        <v>38013.563999999998</v>
      </c>
      <c r="M8">
        <v>0.5</v>
      </c>
      <c r="N8">
        <v>100.59999999999998</v>
      </c>
      <c r="O8">
        <v>31</v>
      </c>
      <c r="P8">
        <v>22</v>
      </c>
      <c r="Q8">
        <v>6276.1</v>
      </c>
      <c r="R8">
        <f t="shared" si="1"/>
        <v>5296.2</v>
      </c>
      <c r="S8">
        <v>196.7</v>
      </c>
      <c r="T8">
        <v>158.4</v>
      </c>
      <c r="U8">
        <f t="shared" si="3"/>
        <v>7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 x14ac:dyDescent="0.25">
      <c r="A9" s="15">
        <f t="shared" si="0"/>
        <v>37834</v>
      </c>
      <c r="B9">
        <v>2003</v>
      </c>
      <c r="C9">
        <v>8</v>
      </c>
      <c r="D9" s="1">
        <v>27908857.899999999</v>
      </c>
      <c r="E9" s="1">
        <v>54012.000999999997</v>
      </c>
      <c r="F9" s="1">
        <f t="shared" si="2"/>
        <v>54012.000999999997</v>
      </c>
      <c r="G9" s="2">
        <v>9483348</v>
      </c>
      <c r="H9" s="2">
        <v>17976</v>
      </c>
      <c r="I9" s="2">
        <v>20026.9107</v>
      </c>
      <c r="J9" s="3">
        <v>18425509.899999999</v>
      </c>
      <c r="K9" s="3">
        <v>36489.601000000002</v>
      </c>
      <c r="L9" s="3">
        <v>39956.267800000001</v>
      </c>
      <c r="M9">
        <v>2.0999999999999996</v>
      </c>
      <c r="N9">
        <v>127.69999999999997</v>
      </c>
      <c r="O9">
        <v>31</v>
      </c>
      <c r="P9">
        <v>20</v>
      </c>
      <c r="Q9">
        <v>6306.9</v>
      </c>
      <c r="R9">
        <f t="shared" si="1"/>
        <v>5353.6</v>
      </c>
      <c r="S9">
        <v>200.4</v>
      </c>
      <c r="T9">
        <v>162.30000000000001</v>
      </c>
      <c r="U9">
        <f t="shared" si="3"/>
        <v>8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</row>
    <row r="10" spans="1:27" x14ac:dyDescent="0.25">
      <c r="A10" s="15">
        <f t="shared" si="0"/>
        <v>37865</v>
      </c>
      <c r="B10">
        <v>2003</v>
      </c>
      <c r="C10">
        <v>9</v>
      </c>
      <c r="D10" s="1">
        <v>23755125.100000001</v>
      </c>
      <c r="E10" s="1">
        <v>42604.800999999999</v>
      </c>
      <c r="F10" s="1">
        <f t="shared" si="2"/>
        <v>42604.800999999999</v>
      </c>
      <c r="G10" s="2">
        <v>7600047</v>
      </c>
      <c r="H10" s="2">
        <v>14700</v>
      </c>
      <c r="I10" s="2">
        <v>15335.234700000001</v>
      </c>
      <c r="J10" s="3">
        <v>16155078.1</v>
      </c>
      <c r="K10" s="3">
        <v>30139.201000000001</v>
      </c>
      <c r="L10" s="3">
        <v>32884.794000000002</v>
      </c>
      <c r="M10">
        <v>39.700000000000003</v>
      </c>
      <c r="N10">
        <v>28.6</v>
      </c>
      <c r="O10">
        <v>30</v>
      </c>
      <c r="P10">
        <v>21</v>
      </c>
      <c r="Q10">
        <v>6279.4</v>
      </c>
      <c r="R10">
        <f t="shared" si="1"/>
        <v>5304.4</v>
      </c>
      <c r="S10">
        <v>200.6</v>
      </c>
      <c r="T10">
        <v>159</v>
      </c>
      <c r="U10">
        <f t="shared" si="3"/>
        <v>9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</row>
    <row r="11" spans="1:27" x14ac:dyDescent="0.25">
      <c r="A11" s="15">
        <f t="shared" si="0"/>
        <v>37895</v>
      </c>
      <c r="B11">
        <v>2003</v>
      </c>
      <c r="C11">
        <v>10</v>
      </c>
      <c r="D11" s="1">
        <v>23853900.5</v>
      </c>
      <c r="E11" s="1">
        <v>58598.400000000001</v>
      </c>
      <c r="F11" s="1">
        <f t="shared" si="2"/>
        <v>58598.400000000001</v>
      </c>
      <c r="G11" s="2">
        <v>9424947</v>
      </c>
      <c r="H11" s="2">
        <v>38304</v>
      </c>
      <c r="I11" s="2">
        <v>40168.515399999997</v>
      </c>
      <c r="J11" s="3">
        <v>14428953.5</v>
      </c>
      <c r="K11" s="3">
        <v>26762.401000000002</v>
      </c>
      <c r="L11" s="3">
        <v>28407.096099999999</v>
      </c>
      <c r="M11">
        <v>238.89999999999998</v>
      </c>
      <c r="N11">
        <v>1.5</v>
      </c>
      <c r="O11">
        <v>31</v>
      </c>
      <c r="P11">
        <v>22</v>
      </c>
      <c r="Q11">
        <v>6266</v>
      </c>
      <c r="R11">
        <f t="shared" si="1"/>
        <v>5229.2</v>
      </c>
      <c r="S11">
        <v>199</v>
      </c>
      <c r="T11">
        <v>153.30000000000001</v>
      </c>
      <c r="U11">
        <f t="shared" si="3"/>
        <v>10</v>
      </c>
      <c r="V11">
        <v>1</v>
      </c>
      <c r="W11">
        <v>0</v>
      </c>
      <c r="X11">
        <v>0</v>
      </c>
      <c r="Y11">
        <v>0</v>
      </c>
      <c r="Z11">
        <v>0</v>
      </c>
      <c r="AA11">
        <v>0</v>
      </c>
    </row>
    <row r="12" spans="1:27" x14ac:dyDescent="0.25">
      <c r="A12" s="15">
        <f t="shared" si="0"/>
        <v>37926</v>
      </c>
      <c r="B12">
        <v>2003</v>
      </c>
      <c r="C12">
        <v>11</v>
      </c>
      <c r="D12" s="1">
        <v>24269720.800000001</v>
      </c>
      <c r="E12" s="1">
        <v>44671.201000000001</v>
      </c>
      <c r="F12" s="1">
        <f t="shared" si="2"/>
        <v>44671.201000000001</v>
      </c>
      <c r="G12" s="2">
        <v>8558844</v>
      </c>
      <c r="H12" s="2">
        <v>36120</v>
      </c>
      <c r="I12" s="2">
        <v>37883.534399999997</v>
      </c>
      <c r="J12" s="3">
        <v>15710876.800000001</v>
      </c>
      <c r="K12" s="3">
        <v>28728.001</v>
      </c>
      <c r="L12" s="3">
        <v>29949.816599999998</v>
      </c>
      <c r="M12">
        <v>343.19999999999993</v>
      </c>
      <c r="N12">
        <v>0</v>
      </c>
      <c r="O12">
        <v>30</v>
      </c>
      <c r="P12">
        <v>20</v>
      </c>
      <c r="Q12">
        <v>6242.3</v>
      </c>
      <c r="R12">
        <f t="shared" si="1"/>
        <v>5143.7</v>
      </c>
      <c r="S12">
        <v>194.5</v>
      </c>
      <c r="T12">
        <v>145.69999999999999</v>
      </c>
      <c r="U12">
        <f t="shared" si="3"/>
        <v>11</v>
      </c>
      <c r="V12">
        <v>1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5">
      <c r="A13" s="15">
        <f t="shared" si="0"/>
        <v>37956</v>
      </c>
      <c r="B13">
        <v>2003</v>
      </c>
      <c r="C13">
        <v>12</v>
      </c>
      <c r="D13" s="1">
        <v>26852234.5</v>
      </c>
      <c r="E13" s="1">
        <v>47779.201000000001</v>
      </c>
      <c r="F13" s="1">
        <f t="shared" si="2"/>
        <v>47779.201000000001</v>
      </c>
      <c r="G13" s="2">
        <v>9720921</v>
      </c>
      <c r="H13" s="2">
        <v>17976</v>
      </c>
      <c r="I13" s="2">
        <v>18404.436399999999</v>
      </c>
      <c r="J13" s="3">
        <v>17131313.5</v>
      </c>
      <c r="K13" s="3">
        <v>30139.201000000001</v>
      </c>
      <c r="L13" s="3">
        <v>31347.2209</v>
      </c>
      <c r="M13">
        <v>530.79999999999995</v>
      </c>
      <c r="N13">
        <v>0</v>
      </c>
      <c r="O13">
        <v>31</v>
      </c>
      <c r="P13">
        <v>21</v>
      </c>
      <c r="Q13">
        <v>6259.6</v>
      </c>
      <c r="R13">
        <f t="shared" si="1"/>
        <v>5114.1000000000004</v>
      </c>
      <c r="S13">
        <v>192.6</v>
      </c>
      <c r="T13">
        <v>146.1</v>
      </c>
      <c r="U13">
        <f t="shared" si="3"/>
        <v>12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5">
      <c r="A14" s="15">
        <f t="shared" si="0"/>
        <v>37987</v>
      </c>
      <c r="B14">
        <v>2004</v>
      </c>
      <c r="C14">
        <v>1</v>
      </c>
      <c r="D14" s="1">
        <v>28693640.5</v>
      </c>
      <c r="E14" s="1">
        <v>49375.201000000001</v>
      </c>
      <c r="F14" s="1">
        <f t="shared" si="2"/>
        <v>49375.201000000001</v>
      </c>
      <c r="G14" s="2">
        <v>10271646</v>
      </c>
      <c r="H14" s="2">
        <v>18228</v>
      </c>
      <c r="I14" s="2">
        <v>18615.810099999999</v>
      </c>
      <c r="J14" s="3">
        <v>18421994.5</v>
      </c>
      <c r="K14" s="3">
        <v>31449.600999999999</v>
      </c>
      <c r="L14" s="3">
        <v>32757.093099999998</v>
      </c>
      <c r="M14">
        <v>787.4</v>
      </c>
      <c r="N14">
        <v>0</v>
      </c>
      <c r="O14">
        <v>31</v>
      </c>
      <c r="P14">
        <v>21</v>
      </c>
      <c r="Q14">
        <v>6237.3</v>
      </c>
      <c r="R14">
        <v>5047.8999999999996</v>
      </c>
      <c r="S14">
        <v>187.5</v>
      </c>
      <c r="T14">
        <v>142.80000000000001</v>
      </c>
      <c r="U14">
        <f t="shared" si="3"/>
        <v>13</v>
      </c>
      <c r="V14">
        <f>V2</f>
        <v>0</v>
      </c>
      <c r="W14">
        <f>W2</f>
        <v>0</v>
      </c>
      <c r="X14">
        <v>0</v>
      </c>
      <c r="Y14">
        <v>0</v>
      </c>
      <c r="Z14">
        <v>0</v>
      </c>
      <c r="AA14">
        <v>0</v>
      </c>
    </row>
    <row r="15" spans="1:27" x14ac:dyDescent="0.25">
      <c r="A15" s="15">
        <f t="shared" si="0"/>
        <v>38018</v>
      </c>
      <c r="B15">
        <v>2004</v>
      </c>
      <c r="C15">
        <v>2</v>
      </c>
      <c r="D15" s="1">
        <v>25822995.100000001</v>
      </c>
      <c r="E15" s="1">
        <v>45494.400999999998</v>
      </c>
      <c r="F15" s="1">
        <f t="shared" si="2"/>
        <v>45494.400999999998</v>
      </c>
      <c r="G15" s="2">
        <v>9008622</v>
      </c>
      <c r="H15" s="2">
        <v>16632</v>
      </c>
      <c r="I15" s="2">
        <v>17002.0648</v>
      </c>
      <c r="J15" s="3">
        <v>16814373.100000001</v>
      </c>
      <c r="K15" s="3">
        <v>29534.401000000002</v>
      </c>
      <c r="L15" s="3">
        <v>30738.0929</v>
      </c>
      <c r="M15">
        <v>598.59999999999991</v>
      </c>
      <c r="N15">
        <v>0</v>
      </c>
      <c r="O15">
        <v>29</v>
      </c>
      <c r="P15">
        <v>20</v>
      </c>
      <c r="Q15">
        <v>6219.9</v>
      </c>
      <c r="R15">
        <v>5032.3</v>
      </c>
      <c r="S15">
        <v>184.1</v>
      </c>
      <c r="T15">
        <v>141.19999999999999</v>
      </c>
      <c r="U15">
        <f t="shared" si="3"/>
        <v>14</v>
      </c>
      <c r="V15">
        <f t="shared" ref="V15:W78" si="4">V3</f>
        <v>0</v>
      </c>
      <c r="W15">
        <f t="shared" si="4"/>
        <v>0</v>
      </c>
      <c r="X15">
        <v>0</v>
      </c>
      <c r="Y15">
        <v>0</v>
      </c>
      <c r="Z15">
        <v>0</v>
      </c>
      <c r="AA15">
        <v>0</v>
      </c>
    </row>
    <row r="16" spans="1:27" x14ac:dyDescent="0.25">
      <c r="A16" s="15">
        <f t="shared" si="0"/>
        <v>38047</v>
      </c>
      <c r="B16">
        <v>2004</v>
      </c>
      <c r="C16">
        <v>3</v>
      </c>
      <c r="D16" s="1">
        <v>26131564.899999999</v>
      </c>
      <c r="E16" s="1">
        <v>43999.201000000001</v>
      </c>
      <c r="F16" s="1">
        <f t="shared" si="2"/>
        <v>43999.201000000001</v>
      </c>
      <c r="G16" s="2">
        <v>8946147</v>
      </c>
      <c r="H16" s="2">
        <v>16044</v>
      </c>
      <c r="I16" s="2">
        <v>16409.481199999998</v>
      </c>
      <c r="J16" s="3">
        <v>17185417.899999999</v>
      </c>
      <c r="K16" s="3">
        <v>28576.800999999999</v>
      </c>
      <c r="L16" s="3">
        <v>29921.857400000001</v>
      </c>
      <c r="M16">
        <v>496.79999999999995</v>
      </c>
      <c r="N16">
        <v>0</v>
      </c>
      <c r="O16">
        <v>31</v>
      </c>
      <c r="P16">
        <v>23</v>
      </c>
      <c r="Q16">
        <v>6188.1</v>
      </c>
      <c r="R16">
        <v>5015.7</v>
      </c>
      <c r="S16">
        <v>180.9</v>
      </c>
      <c r="T16">
        <v>138.5</v>
      </c>
      <c r="U16">
        <f t="shared" si="3"/>
        <v>15</v>
      </c>
      <c r="V16">
        <f t="shared" si="4"/>
        <v>1</v>
      </c>
      <c r="W16">
        <f t="shared" si="4"/>
        <v>1</v>
      </c>
      <c r="X16">
        <v>0</v>
      </c>
      <c r="Y16">
        <v>0</v>
      </c>
      <c r="Z16">
        <v>0</v>
      </c>
      <c r="AA16">
        <v>0</v>
      </c>
    </row>
    <row r="17" spans="1:27" x14ac:dyDescent="0.25">
      <c r="A17" s="15">
        <f t="shared" si="0"/>
        <v>38078</v>
      </c>
      <c r="B17">
        <v>2004</v>
      </c>
      <c r="C17">
        <v>4</v>
      </c>
      <c r="D17" s="1">
        <v>23274372.100000001</v>
      </c>
      <c r="E17" s="1">
        <v>41210.400999999998</v>
      </c>
      <c r="F17" s="1">
        <f t="shared" si="2"/>
        <v>41210.400999999998</v>
      </c>
      <c r="G17" s="2">
        <v>7632114</v>
      </c>
      <c r="H17" s="2">
        <v>14364</v>
      </c>
      <c r="I17" s="2">
        <v>14555.287700000001</v>
      </c>
      <c r="J17" s="3">
        <v>15642258.1</v>
      </c>
      <c r="K17" s="3">
        <v>27669.600999999999</v>
      </c>
      <c r="L17" s="3">
        <v>29087.613300000001</v>
      </c>
      <c r="M17">
        <v>313.19999999999993</v>
      </c>
      <c r="N17">
        <v>0</v>
      </c>
      <c r="O17">
        <v>30</v>
      </c>
      <c r="P17">
        <v>20</v>
      </c>
      <c r="Q17">
        <v>6202.5</v>
      </c>
      <c r="R17">
        <v>5043.8999999999996</v>
      </c>
      <c r="S17">
        <v>180.5</v>
      </c>
      <c r="T17">
        <v>138.4</v>
      </c>
      <c r="U17">
        <f t="shared" si="3"/>
        <v>16</v>
      </c>
      <c r="V17">
        <f t="shared" si="4"/>
        <v>1</v>
      </c>
      <c r="W17">
        <f t="shared" si="4"/>
        <v>1</v>
      </c>
      <c r="X17">
        <v>0</v>
      </c>
      <c r="Y17">
        <v>0</v>
      </c>
      <c r="Z17">
        <v>0</v>
      </c>
      <c r="AA17">
        <v>0</v>
      </c>
    </row>
    <row r="18" spans="1:27" x14ac:dyDescent="0.25">
      <c r="A18" s="15">
        <f t="shared" si="0"/>
        <v>38108</v>
      </c>
      <c r="B18">
        <v>2004</v>
      </c>
      <c r="C18">
        <v>5</v>
      </c>
      <c r="D18" s="1">
        <v>23273960.5</v>
      </c>
      <c r="E18" s="1">
        <v>42571.201000000001</v>
      </c>
      <c r="F18" s="1">
        <f t="shared" si="2"/>
        <v>42571.201000000001</v>
      </c>
      <c r="G18" s="2">
        <v>7393260</v>
      </c>
      <c r="H18" s="2">
        <v>13776</v>
      </c>
      <c r="I18" s="2">
        <v>14241.654399999999</v>
      </c>
      <c r="J18" s="3">
        <v>15880700.5</v>
      </c>
      <c r="K18" s="3">
        <v>30643.201000000001</v>
      </c>
      <c r="L18" s="3">
        <v>32702.144899999999</v>
      </c>
      <c r="M18">
        <v>125.20000000000003</v>
      </c>
      <c r="N18">
        <v>9.6999999999999993</v>
      </c>
      <c r="O18">
        <v>31</v>
      </c>
      <c r="P18">
        <v>20</v>
      </c>
      <c r="Q18">
        <v>6249.6</v>
      </c>
      <c r="R18">
        <v>5103.7</v>
      </c>
      <c r="S18">
        <v>181.7</v>
      </c>
      <c r="T18">
        <v>141.69999999999999</v>
      </c>
      <c r="U18">
        <f t="shared" si="3"/>
        <v>17</v>
      </c>
      <c r="V18">
        <f t="shared" si="4"/>
        <v>1</v>
      </c>
      <c r="W18">
        <f t="shared" si="4"/>
        <v>1</v>
      </c>
      <c r="X18">
        <v>0</v>
      </c>
      <c r="Y18">
        <v>0</v>
      </c>
      <c r="Z18">
        <v>0</v>
      </c>
      <c r="AA18">
        <v>0</v>
      </c>
    </row>
    <row r="19" spans="1:27" x14ac:dyDescent="0.25">
      <c r="A19" s="15">
        <f t="shared" si="0"/>
        <v>38139</v>
      </c>
      <c r="B19">
        <v>2004</v>
      </c>
      <c r="C19">
        <v>6</v>
      </c>
      <c r="D19" s="1">
        <v>23671360.300000001</v>
      </c>
      <c r="E19" s="1">
        <v>46704.000999999997</v>
      </c>
      <c r="F19" s="1">
        <f t="shared" si="2"/>
        <v>46704.000999999997</v>
      </c>
      <c r="G19" s="2">
        <v>7463211</v>
      </c>
      <c r="H19" s="2">
        <v>14364</v>
      </c>
      <c r="I19" s="2">
        <v>14884.8379</v>
      </c>
      <c r="J19" s="3">
        <v>16208149.300000001</v>
      </c>
      <c r="K19" s="3">
        <v>32961.601000000002</v>
      </c>
      <c r="L19" s="3">
        <v>35835.676800000001</v>
      </c>
      <c r="M19">
        <v>40.900000000000006</v>
      </c>
      <c r="N19">
        <v>36.9</v>
      </c>
      <c r="O19">
        <v>30</v>
      </c>
      <c r="P19">
        <v>22</v>
      </c>
      <c r="Q19">
        <v>6331.5</v>
      </c>
      <c r="R19">
        <v>5208.5</v>
      </c>
      <c r="S19">
        <v>183.89999999999998</v>
      </c>
      <c r="T19">
        <v>145.19999999999999</v>
      </c>
      <c r="U19">
        <f t="shared" si="3"/>
        <v>18</v>
      </c>
      <c r="V19">
        <f t="shared" si="4"/>
        <v>0</v>
      </c>
      <c r="W19">
        <f t="shared" si="4"/>
        <v>0</v>
      </c>
      <c r="X19">
        <v>0</v>
      </c>
      <c r="Y19">
        <v>0</v>
      </c>
      <c r="Z19">
        <v>0</v>
      </c>
      <c r="AA19">
        <v>0</v>
      </c>
    </row>
    <row r="20" spans="1:27" x14ac:dyDescent="0.25">
      <c r="A20" s="15">
        <f t="shared" si="0"/>
        <v>38169</v>
      </c>
      <c r="B20">
        <v>2004</v>
      </c>
      <c r="C20">
        <v>7</v>
      </c>
      <c r="D20" s="1">
        <v>26178025.300000001</v>
      </c>
      <c r="E20" s="1">
        <v>49341.601000000002</v>
      </c>
      <c r="F20" s="1">
        <f t="shared" si="2"/>
        <v>49341.601000000002</v>
      </c>
      <c r="G20" s="2">
        <v>8666847</v>
      </c>
      <c r="H20" s="2">
        <v>17640</v>
      </c>
      <c r="I20" s="2">
        <v>18567.800500000001</v>
      </c>
      <c r="J20" s="3">
        <v>17511178.300000001</v>
      </c>
      <c r="K20" s="3">
        <v>34272.000999999997</v>
      </c>
      <c r="L20" s="3">
        <v>37707.285600000003</v>
      </c>
      <c r="M20">
        <v>2.2000000000000002</v>
      </c>
      <c r="N20">
        <v>90.59999999999998</v>
      </c>
      <c r="O20">
        <v>31</v>
      </c>
      <c r="P20">
        <v>21</v>
      </c>
      <c r="Q20">
        <v>6395.3</v>
      </c>
      <c r="R20">
        <v>5296.2</v>
      </c>
      <c r="S20">
        <v>187.89999999999998</v>
      </c>
      <c r="T20">
        <v>152.1</v>
      </c>
      <c r="U20">
        <f t="shared" si="3"/>
        <v>19</v>
      </c>
      <c r="V20">
        <f t="shared" si="4"/>
        <v>0</v>
      </c>
      <c r="W20">
        <f t="shared" si="4"/>
        <v>0</v>
      </c>
      <c r="X20">
        <v>0</v>
      </c>
      <c r="Y20">
        <v>0</v>
      </c>
      <c r="Z20">
        <v>0</v>
      </c>
      <c r="AA20">
        <v>0</v>
      </c>
    </row>
    <row r="21" spans="1:27" x14ac:dyDescent="0.25">
      <c r="A21" s="15">
        <f t="shared" si="0"/>
        <v>38200</v>
      </c>
      <c r="B21">
        <v>2004</v>
      </c>
      <c r="C21">
        <v>8</v>
      </c>
      <c r="D21" s="1">
        <v>26422717.300000001</v>
      </c>
      <c r="E21" s="1">
        <v>50080.800999999999</v>
      </c>
      <c r="F21" s="1">
        <f t="shared" si="2"/>
        <v>50080.800999999999</v>
      </c>
      <c r="G21" s="2">
        <v>8589924</v>
      </c>
      <c r="H21" s="2">
        <v>16800</v>
      </c>
      <c r="I21" s="2">
        <v>17639.2</v>
      </c>
      <c r="J21" s="3">
        <v>17832793.300000001</v>
      </c>
      <c r="K21" s="3">
        <v>34624.800999999999</v>
      </c>
      <c r="L21" s="3">
        <v>38175.464200000002</v>
      </c>
      <c r="M21">
        <v>6.7</v>
      </c>
      <c r="N21">
        <v>65.199999999999989</v>
      </c>
      <c r="O21">
        <v>31</v>
      </c>
      <c r="P21">
        <v>21</v>
      </c>
      <c r="Q21">
        <v>6414.6</v>
      </c>
      <c r="R21">
        <v>5353.6</v>
      </c>
      <c r="S21">
        <v>190.9</v>
      </c>
      <c r="T21">
        <v>156.30000000000001</v>
      </c>
      <c r="U21">
        <f t="shared" si="3"/>
        <v>20</v>
      </c>
      <c r="V21">
        <f t="shared" si="4"/>
        <v>0</v>
      </c>
      <c r="W21">
        <f t="shared" si="4"/>
        <v>0</v>
      </c>
      <c r="X21">
        <v>0</v>
      </c>
      <c r="Y21">
        <v>0</v>
      </c>
      <c r="Z21">
        <v>0</v>
      </c>
      <c r="AA21">
        <v>0</v>
      </c>
    </row>
    <row r="22" spans="1:27" x14ac:dyDescent="0.25">
      <c r="A22" s="15">
        <f t="shared" si="0"/>
        <v>38231</v>
      </c>
      <c r="B22">
        <v>2004</v>
      </c>
      <c r="C22">
        <v>9</v>
      </c>
      <c r="D22" s="1">
        <v>24912922.300000001</v>
      </c>
      <c r="E22" s="1">
        <v>45780.000999999997</v>
      </c>
      <c r="F22" s="1">
        <f t="shared" si="2"/>
        <v>45780.000999999997</v>
      </c>
      <c r="G22" s="2">
        <v>8047746</v>
      </c>
      <c r="H22" s="2">
        <v>17556</v>
      </c>
      <c r="I22" s="2">
        <v>18541.370800000001</v>
      </c>
      <c r="J22" s="3">
        <v>16865176.300000001</v>
      </c>
      <c r="K22" s="3">
        <v>31651.201000000001</v>
      </c>
      <c r="L22" s="3">
        <v>34737.266300000003</v>
      </c>
      <c r="M22">
        <v>23.099999999999998</v>
      </c>
      <c r="N22">
        <v>56.999999999999979</v>
      </c>
      <c r="O22">
        <v>30</v>
      </c>
      <c r="P22">
        <v>21</v>
      </c>
      <c r="Q22">
        <v>6372.4</v>
      </c>
      <c r="R22">
        <v>5304.4</v>
      </c>
      <c r="S22">
        <v>193.2</v>
      </c>
      <c r="T22">
        <v>156.19999999999999</v>
      </c>
      <c r="U22">
        <f t="shared" si="3"/>
        <v>21</v>
      </c>
      <c r="V22">
        <f t="shared" si="4"/>
        <v>1</v>
      </c>
      <c r="W22">
        <f t="shared" si="4"/>
        <v>0</v>
      </c>
      <c r="X22">
        <v>0</v>
      </c>
      <c r="Y22">
        <v>0</v>
      </c>
      <c r="Z22">
        <v>0</v>
      </c>
      <c r="AA22">
        <v>0</v>
      </c>
    </row>
    <row r="23" spans="1:27" x14ac:dyDescent="0.25">
      <c r="A23" s="15">
        <f t="shared" si="0"/>
        <v>38261</v>
      </c>
      <c r="B23">
        <v>2004</v>
      </c>
      <c r="C23">
        <v>10</v>
      </c>
      <c r="D23" s="1">
        <v>23326241.899999999</v>
      </c>
      <c r="E23" s="1">
        <v>39984</v>
      </c>
      <c r="F23" s="1">
        <f t="shared" si="2"/>
        <v>39984</v>
      </c>
      <c r="G23" s="2">
        <v>13000365</v>
      </c>
      <c r="H23" s="2">
        <v>39984</v>
      </c>
      <c r="I23" s="2">
        <v>42024.520799999998</v>
      </c>
      <c r="J23" s="3">
        <v>10325876.9</v>
      </c>
      <c r="K23" s="3">
        <v>26208.001</v>
      </c>
      <c r="L23" s="3">
        <v>28043.6044</v>
      </c>
      <c r="M23">
        <v>186.89999999999998</v>
      </c>
      <c r="N23">
        <v>0.8</v>
      </c>
      <c r="O23">
        <v>31</v>
      </c>
      <c r="P23">
        <v>20</v>
      </c>
      <c r="Q23">
        <v>6349.1</v>
      </c>
      <c r="R23">
        <v>5229.2</v>
      </c>
      <c r="S23">
        <v>195.3</v>
      </c>
      <c r="T23">
        <v>152.4</v>
      </c>
      <c r="U23">
        <f t="shared" si="3"/>
        <v>22</v>
      </c>
      <c r="V23">
        <f t="shared" si="4"/>
        <v>1</v>
      </c>
      <c r="W23">
        <f t="shared" si="4"/>
        <v>0</v>
      </c>
      <c r="X23">
        <v>0</v>
      </c>
      <c r="Y23">
        <v>0</v>
      </c>
      <c r="Z23">
        <v>0</v>
      </c>
      <c r="AA23">
        <v>0</v>
      </c>
    </row>
    <row r="24" spans="1:27" x14ac:dyDescent="0.25">
      <c r="A24" s="15">
        <f t="shared" si="0"/>
        <v>38292</v>
      </c>
      <c r="B24">
        <v>2004</v>
      </c>
      <c r="C24">
        <v>11</v>
      </c>
      <c r="D24" s="1">
        <v>24138244.899999999</v>
      </c>
      <c r="E24" s="1">
        <v>44200.800999999999</v>
      </c>
      <c r="F24" s="1">
        <f t="shared" si="2"/>
        <v>44200.800999999999</v>
      </c>
      <c r="G24" s="2">
        <v>8138046</v>
      </c>
      <c r="H24" s="2">
        <v>15876</v>
      </c>
      <c r="I24" s="2">
        <v>16130.843500000001</v>
      </c>
      <c r="J24" s="3">
        <v>16000198.9</v>
      </c>
      <c r="K24" s="3">
        <v>28929.600999999999</v>
      </c>
      <c r="L24" s="3">
        <v>30073.432199999999</v>
      </c>
      <c r="M24">
        <v>356.19999999999987</v>
      </c>
      <c r="N24">
        <v>0</v>
      </c>
      <c r="O24">
        <v>30</v>
      </c>
      <c r="P24">
        <v>22</v>
      </c>
      <c r="Q24">
        <v>6328.9</v>
      </c>
      <c r="R24">
        <v>5143.7</v>
      </c>
      <c r="S24">
        <v>196.7</v>
      </c>
      <c r="T24">
        <v>149.6</v>
      </c>
      <c r="U24">
        <f t="shared" si="3"/>
        <v>23</v>
      </c>
      <c r="V24">
        <f t="shared" si="4"/>
        <v>1</v>
      </c>
      <c r="W24">
        <f t="shared" si="4"/>
        <v>0</v>
      </c>
      <c r="X24">
        <v>0</v>
      </c>
      <c r="Y24">
        <v>0</v>
      </c>
      <c r="Z24">
        <v>0</v>
      </c>
      <c r="AA24">
        <v>0</v>
      </c>
    </row>
    <row r="25" spans="1:27" x14ac:dyDescent="0.25">
      <c r="A25" s="15">
        <f t="shared" si="0"/>
        <v>38322</v>
      </c>
      <c r="B25">
        <v>2004</v>
      </c>
      <c r="C25">
        <v>12</v>
      </c>
      <c r="D25" s="1">
        <v>27201972.699999999</v>
      </c>
      <c r="E25" s="1">
        <v>50786.400999999998</v>
      </c>
      <c r="F25" s="1">
        <f t="shared" si="2"/>
        <v>50786.400999999998</v>
      </c>
      <c r="G25" s="2">
        <v>9816114</v>
      </c>
      <c r="H25" s="2">
        <v>19488</v>
      </c>
      <c r="I25" s="2">
        <v>19819.9064</v>
      </c>
      <c r="J25" s="3">
        <v>17385858.699999999</v>
      </c>
      <c r="K25" s="3">
        <v>31348.800999999999</v>
      </c>
      <c r="L25" s="3">
        <v>32498.5838</v>
      </c>
      <c r="M25">
        <v>577.9</v>
      </c>
      <c r="N25">
        <v>0</v>
      </c>
      <c r="O25">
        <v>31</v>
      </c>
      <c r="P25">
        <v>21</v>
      </c>
      <c r="Q25">
        <v>6338.8</v>
      </c>
      <c r="R25">
        <v>5114.1000000000004</v>
      </c>
      <c r="S25">
        <v>197.7</v>
      </c>
      <c r="T25">
        <v>151</v>
      </c>
      <c r="U25">
        <f t="shared" si="3"/>
        <v>24</v>
      </c>
      <c r="V25">
        <f t="shared" si="4"/>
        <v>0</v>
      </c>
      <c r="W25">
        <f t="shared" si="4"/>
        <v>0</v>
      </c>
      <c r="X25">
        <v>0</v>
      </c>
      <c r="Y25">
        <v>0</v>
      </c>
      <c r="Z25">
        <v>0</v>
      </c>
      <c r="AA25">
        <v>0</v>
      </c>
    </row>
    <row r="26" spans="1:27" x14ac:dyDescent="0.25">
      <c r="A26" s="15">
        <f t="shared" si="0"/>
        <v>38353</v>
      </c>
      <c r="B26">
        <v>2005</v>
      </c>
      <c r="C26">
        <v>1</v>
      </c>
      <c r="D26" s="1">
        <v>27664602.699999999</v>
      </c>
      <c r="E26" s="1">
        <v>47964.000999999997</v>
      </c>
      <c r="F26" s="1">
        <f t="shared" si="2"/>
        <v>47964.000999999997</v>
      </c>
      <c r="G26" s="2">
        <v>9984282</v>
      </c>
      <c r="H26" s="2">
        <v>18564</v>
      </c>
      <c r="I26" s="2">
        <v>18850.842700000001</v>
      </c>
      <c r="J26" s="3">
        <v>17680320.699999999</v>
      </c>
      <c r="K26" s="3">
        <v>30240.001</v>
      </c>
      <c r="L26" s="3">
        <v>31349.287100000001</v>
      </c>
      <c r="M26">
        <v>704.09999999999991</v>
      </c>
      <c r="N26">
        <v>0</v>
      </c>
      <c r="O26">
        <v>31</v>
      </c>
      <c r="P26">
        <v>20</v>
      </c>
      <c r="Q26">
        <v>6289.1</v>
      </c>
      <c r="R26">
        <v>5057.8</v>
      </c>
      <c r="S26">
        <v>196.3</v>
      </c>
      <c r="T26">
        <v>151</v>
      </c>
      <c r="U26">
        <f t="shared" si="3"/>
        <v>25</v>
      </c>
      <c r="V26">
        <f t="shared" si="4"/>
        <v>0</v>
      </c>
      <c r="W26">
        <f t="shared" si="4"/>
        <v>0</v>
      </c>
      <c r="X26">
        <v>0</v>
      </c>
      <c r="Y26">
        <v>0</v>
      </c>
      <c r="Z26">
        <v>0</v>
      </c>
      <c r="AA26">
        <v>0</v>
      </c>
    </row>
    <row r="27" spans="1:27" x14ac:dyDescent="0.25">
      <c r="A27" s="15">
        <f t="shared" si="0"/>
        <v>38384</v>
      </c>
      <c r="B27">
        <v>2005</v>
      </c>
      <c r="C27">
        <v>2</v>
      </c>
      <c r="D27" s="1">
        <v>24448314.100000001</v>
      </c>
      <c r="E27" s="1">
        <v>44637.601000000002</v>
      </c>
      <c r="F27" s="1">
        <f t="shared" si="2"/>
        <v>44637.601000000002</v>
      </c>
      <c r="G27" s="2">
        <v>8692845</v>
      </c>
      <c r="H27" s="2">
        <v>16548</v>
      </c>
      <c r="I27" s="2">
        <v>16885.671600000001</v>
      </c>
      <c r="J27" s="3">
        <v>15755469.1</v>
      </c>
      <c r="K27" s="3">
        <v>28526.401000000002</v>
      </c>
      <c r="L27" s="3">
        <v>29617.024000000001</v>
      </c>
      <c r="M27">
        <v>579.79999999999995</v>
      </c>
      <c r="N27">
        <v>0</v>
      </c>
      <c r="O27">
        <v>28</v>
      </c>
      <c r="P27">
        <v>20</v>
      </c>
      <c r="Q27">
        <v>6256</v>
      </c>
      <c r="R27">
        <v>5025.8999999999996</v>
      </c>
      <c r="S27">
        <v>195.5</v>
      </c>
      <c r="T27">
        <v>149</v>
      </c>
      <c r="U27">
        <f t="shared" si="3"/>
        <v>26</v>
      </c>
      <c r="V27">
        <f t="shared" si="4"/>
        <v>0</v>
      </c>
      <c r="W27">
        <f t="shared" si="4"/>
        <v>0</v>
      </c>
      <c r="X27">
        <v>0</v>
      </c>
      <c r="Y27">
        <v>0</v>
      </c>
      <c r="Z27">
        <v>0</v>
      </c>
      <c r="AA27">
        <v>0</v>
      </c>
    </row>
    <row r="28" spans="1:27" x14ac:dyDescent="0.25">
      <c r="A28" s="15">
        <f t="shared" si="0"/>
        <v>38412</v>
      </c>
      <c r="B28">
        <v>2005</v>
      </c>
      <c r="C28">
        <v>3</v>
      </c>
      <c r="D28" s="1">
        <v>25957433.399999999</v>
      </c>
      <c r="E28" s="1">
        <v>44755.201000000001</v>
      </c>
      <c r="F28" s="1">
        <f t="shared" si="2"/>
        <v>44755.201000000001</v>
      </c>
      <c r="G28" s="2">
        <v>9022440.5</v>
      </c>
      <c r="H28" s="2">
        <v>16632</v>
      </c>
      <c r="I28" s="2">
        <v>16935.533299999999</v>
      </c>
      <c r="J28" s="3">
        <v>16934992.899999999</v>
      </c>
      <c r="K28" s="3">
        <v>28627.201000000001</v>
      </c>
      <c r="L28" s="3">
        <v>29867.4764</v>
      </c>
      <c r="M28">
        <v>595.40000000000009</v>
      </c>
      <c r="N28">
        <v>0</v>
      </c>
      <c r="O28">
        <v>31</v>
      </c>
      <c r="P28">
        <v>21</v>
      </c>
      <c r="Q28">
        <v>6226.8</v>
      </c>
      <c r="R28">
        <v>4993.7</v>
      </c>
      <c r="S28">
        <v>192.8</v>
      </c>
      <c r="T28">
        <v>145.4</v>
      </c>
      <c r="U28">
        <f t="shared" si="3"/>
        <v>27</v>
      </c>
      <c r="V28">
        <f t="shared" si="4"/>
        <v>1</v>
      </c>
      <c r="W28">
        <f t="shared" si="4"/>
        <v>1</v>
      </c>
      <c r="X28">
        <v>0</v>
      </c>
      <c r="Y28">
        <v>0</v>
      </c>
      <c r="Z28">
        <v>0</v>
      </c>
      <c r="AA28">
        <v>0</v>
      </c>
    </row>
    <row r="29" spans="1:27" x14ac:dyDescent="0.25">
      <c r="A29" s="15">
        <f t="shared" si="0"/>
        <v>38443</v>
      </c>
      <c r="B29">
        <v>2005</v>
      </c>
      <c r="C29">
        <v>4</v>
      </c>
      <c r="D29" s="1">
        <v>22475955.899999999</v>
      </c>
      <c r="E29" s="1">
        <v>38513.747000000003</v>
      </c>
      <c r="F29" s="1">
        <f t="shared" si="2"/>
        <v>38513.747000000003</v>
      </c>
      <c r="G29" s="2">
        <v>7411710.2999999998</v>
      </c>
      <c r="H29" s="2">
        <v>14722.341</v>
      </c>
      <c r="I29" s="2">
        <v>14996.4013</v>
      </c>
      <c r="J29" s="3">
        <v>15064245.699999999</v>
      </c>
      <c r="K29" s="3">
        <v>26409.600999999999</v>
      </c>
      <c r="L29" s="3">
        <v>27584.045699999999</v>
      </c>
      <c r="M29">
        <v>309.2999999999999</v>
      </c>
      <c r="N29">
        <v>0</v>
      </c>
      <c r="O29">
        <v>30</v>
      </c>
      <c r="P29">
        <v>21</v>
      </c>
      <c r="Q29">
        <v>6256.2</v>
      </c>
      <c r="R29">
        <v>5043</v>
      </c>
      <c r="S29">
        <v>191.5</v>
      </c>
      <c r="T29">
        <v>145.19999999999999</v>
      </c>
      <c r="U29">
        <f t="shared" si="3"/>
        <v>28</v>
      </c>
      <c r="V29">
        <f t="shared" si="4"/>
        <v>1</v>
      </c>
      <c r="W29">
        <f t="shared" si="4"/>
        <v>1</v>
      </c>
      <c r="X29">
        <v>0</v>
      </c>
      <c r="Y29">
        <v>0</v>
      </c>
      <c r="Z29">
        <v>0</v>
      </c>
      <c r="AA29">
        <v>0</v>
      </c>
    </row>
    <row r="30" spans="1:27" x14ac:dyDescent="0.25">
      <c r="A30" s="15">
        <f t="shared" si="0"/>
        <v>38473</v>
      </c>
      <c r="B30">
        <v>2005</v>
      </c>
      <c r="C30">
        <v>5</v>
      </c>
      <c r="D30" s="1">
        <v>22324785.399999999</v>
      </c>
      <c r="E30" s="1">
        <v>37105.057999999997</v>
      </c>
      <c r="F30" s="1">
        <f t="shared" si="2"/>
        <v>37105.057999999997</v>
      </c>
      <c r="G30" s="2">
        <v>7238880.4000000004</v>
      </c>
      <c r="H30" s="2">
        <v>12800.271000000001</v>
      </c>
      <c r="I30" s="2">
        <v>13024.0589</v>
      </c>
      <c r="J30" s="3">
        <v>15085905.1</v>
      </c>
      <c r="K30" s="3">
        <v>26712.001</v>
      </c>
      <c r="L30" s="3">
        <v>28462.617300000002</v>
      </c>
      <c r="M30">
        <v>195.29999999999993</v>
      </c>
      <c r="N30">
        <v>0</v>
      </c>
      <c r="O30">
        <v>31</v>
      </c>
      <c r="P30">
        <v>21</v>
      </c>
      <c r="Q30">
        <v>6320.6</v>
      </c>
      <c r="R30">
        <v>5122.1000000000004</v>
      </c>
      <c r="S30">
        <v>191.89999999999998</v>
      </c>
      <c r="T30">
        <v>148.69999999999999</v>
      </c>
      <c r="U30">
        <f t="shared" si="3"/>
        <v>29</v>
      </c>
      <c r="V30">
        <f t="shared" si="4"/>
        <v>1</v>
      </c>
      <c r="W30">
        <f t="shared" si="4"/>
        <v>1</v>
      </c>
      <c r="X30">
        <v>0</v>
      </c>
      <c r="Y30">
        <v>0</v>
      </c>
      <c r="Z30">
        <v>0</v>
      </c>
      <c r="AA30">
        <v>0</v>
      </c>
    </row>
    <row r="31" spans="1:27" x14ac:dyDescent="0.25">
      <c r="A31" s="15">
        <f t="shared" si="0"/>
        <v>38504</v>
      </c>
      <c r="B31">
        <v>2005</v>
      </c>
      <c r="C31">
        <v>6</v>
      </c>
      <c r="D31" s="1">
        <v>27306039.899999999</v>
      </c>
      <c r="E31" s="1">
        <v>56829.692999999999</v>
      </c>
      <c r="F31" s="1">
        <f t="shared" si="2"/>
        <v>56829.692999999999</v>
      </c>
      <c r="G31" s="2">
        <v>8900614.4000000004</v>
      </c>
      <c r="H31" s="2">
        <v>19172.701000000001</v>
      </c>
      <c r="I31" s="2">
        <v>20414.9247</v>
      </c>
      <c r="J31" s="3">
        <v>18405425.5</v>
      </c>
      <c r="K31" s="3">
        <v>38102.400999999998</v>
      </c>
      <c r="L31" s="3">
        <v>41655.288800000002</v>
      </c>
      <c r="M31">
        <v>7.3000000000000007</v>
      </c>
      <c r="N31">
        <v>123.29999999999998</v>
      </c>
      <c r="O31">
        <v>30</v>
      </c>
      <c r="P31">
        <v>22</v>
      </c>
      <c r="Q31">
        <v>6402.7</v>
      </c>
      <c r="R31">
        <v>5236.3</v>
      </c>
      <c r="S31">
        <v>195.8</v>
      </c>
      <c r="T31">
        <v>154.9</v>
      </c>
      <c r="U31">
        <f t="shared" si="3"/>
        <v>30</v>
      </c>
      <c r="V31">
        <f t="shared" si="4"/>
        <v>0</v>
      </c>
      <c r="W31">
        <f t="shared" si="4"/>
        <v>0</v>
      </c>
      <c r="X31">
        <v>0</v>
      </c>
      <c r="Y31">
        <v>0</v>
      </c>
      <c r="Z31">
        <v>0</v>
      </c>
      <c r="AA31">
        <v>0</v>
      </c>
    </row>
    <row r="32" spans="1:27" x14ac:dyDescent="0.25">
      <c r="A32" s="15">
        <f t="shared" si="0"/>
        <v>38534</v>
      </c>
      <c r="B32">
        <v>2005</v>
      </c>
      <c r="C32">
        <v>7</v>
      </c>
      <c r="D32" s="1">
        <v>29382212.699999999</v>
      </c>
      <c r="E32" s="1">
        <v>59224.928</v>
      </c>
      <c r="F32" s="1">
        <f t="shared" si="2"/>
        <v>59224.928</v>
      </c>
      <c r="G32" s="2">
        <v>10274173.4</v>
      </c>
      <c r="H32" s="2">
        <v>20743.653999999999</v>
      </c>
      <c r="I32" s="2">
        <v>22264.721799999999</v>
      </c>
      <c r="J32" s="3">
        <v>19108039.300000001</v>
      </c>
      <c r="K32" s="3">
        <v>39463.201000000001</v>
      </c>
      <c r="L32" s="3">
        <v>43083.541499999999</v>
      </c>
      <c r="M32">
        <v>0.7</v>
      </c>
      <c r="N32">
        <v>186.60000000000005</v>
      </c>
      <c r="O32">
        <v>31</v>
      </c>
      <c r="P32">
        <v>20</v>
      </c>
      <c r="Q32">
        <v>6460</v>
      </c>
      <c r="R32">
        <v>5342</v>
      </c>
      <c r="S32">
        <v>199.2</v>
      </c>
      <c r="T32">
        <v>160.5</v>
      </c>
      <c r="U32">
        <f t="shared" si="3"/>
        <v>31</v>
      </c>
      <c r="V32">
        <f t="shared" si="4"/>
        <v>0</v>
      </c>
      <c r="W32">
        <f t="shared" si="4"/>
        <v>0</v>
      </c>
      <c r="X32">
        <v>0</v>
      </c>
      <c r="Y32">
        <v>0</v>
      </c>
      <c r="Z32">
        <v>0</v>
      </c>
      <c r="AA32">
        <v>0</v>
      </c>
    </row>
    <row r="33" spans="1:27" x14ac:dyDescent="0.25">
      <c r="A33" s="15">
        <f t="shared" si="0"/>
        <v>38565</v>
      </c>
      <c r="B33">
        <v>2005</v>
      </c>
      <c r="C33">
        <v>8</v>
      </c>
      <c r="D33" s="1">
        <v>29143992.199999999</v>
      </c>
      <c r="E33" s="1">
        <v>56099.783000000003</v>
      </c>
      <c r="F33" s="1">
        <f t="shared" si="2"/>
        <v>56099.783000000003</v>
      </c>
      <c r="G33" s="2">
        <v>9890939.4000000004</v>
      </c>
      <c r="H33" s="2">
        <v>19795.785</v>
      </c>
      <c r="I33" s="2">
        <v>21175.3357</v>
      </c>
      <c r="J33" s="3">
        <v>19253052.699999999</v>
      </c>
      <c r="K33" s="3">
        <v>36993.601000000002</v>
      </c>
      <c r="L33" s="3">
        <v>40519.2192</v>
      </c>
      <c r="M33">
        <v>0</v>
      </c>
      <c r="N33">
        <v>151.50000000000003</v>
      </c>
      <c r="O33">
        <v>31</v>
      </c>
      <c r="P33">
        <v>22</v>
      </c>
      <c r="Q33">
        <v>6475</v>
      </c>
      <c r="R33">
        <v>5416.4</v>
      </c>
      <c r="S33">
        <v>199.2</v>
      </c>
      <c r="T33">
        <v>163.69999999999999</v>
      </c>
      <c r="U33">
        <f t="shared" si="3"/>
        <v>32</v>
      </c>
      <c r="V33">
        <f t="shared" si="4"/>
        <v>0</v>
      </c>
      <c r="W33">
        <f t="shared" si="4"/>
        <v>0</v>
      </c>
      <c r="X33">
        <v>0</v>
      </c>
      <c r="Y33">
        <v>0</v>
      </c>
      <c r="Z33">
        <v>0</v>
      </c>
      <c r="AA33">
        <v>0</v>
      </c>
    </row>
    <row r="34" spans="1:27" x14ac:dyDescent="0.25">
      <c r="A34" s="15">
        <f t="shared" ref="A34:A65" si="5">DATE(B34,C34,1)</f>
        <v>38596</v>
      </c>
      <c r="B34">
        <v>2005</v>
      </c>
      <c r="C34">
        <v>9</v>
      </c>
      <c r="D34" s="1">
        <v>24602503.699999999</v>
      </c>
      <c r="E34" s="1">
        <v>48132.000999999997</v>
      </c>
      <c r="F34" s="1">
        <f t="shared" si="2"/>
        <v>48132.000999999997</v>
      </c>
      <c r="G34" s="2">
        <v>4036694.8</v>
      </c>
      <c r="H34" s="2">
        <v>15176.691999999999</v>
      </c>
      <c r="I34" s="2">
        <v>16154.920899999999</v>
      </c>
      <c r="J34" s="3">
        <v>20565808.899999999</v>
      </c>
      <c r="K34" s="3">
        <v>48132.000999999997</v>
      </c>
      <c r="L34" s="3">
        <v>52067.397100000002</v>
      </c>
      <c r="M34">
        <v>16.600000000000001</v>
      </c>
      <c r="N34">
        <v>65.999999999999972</v>
      </c>
      <c r="O34">
        <v>30</v>
      </c>
      <c r="P34">
        <v>21</v>
      </c>
      <c r="Q34">
        <v>6443.2</v>
      </c>
      <c r="R34">
        <v>5396</v>
      </c>
      <c r="S34">
        <v>197.6</v>
      </c>
      <c r="T34">
        <v>161.69999999999999</v>
      </c>
      <c r="U34">
        <f t="shared" si="3"/>
        <v>33</v>
      </c>
      <c r="V34">
        <f t="shared" si="4"/>
        <v>1</v>
      </c>
      <c r="W34">
        <f t="shared" si="4"/>
        <v>0</v>
      </c>
      <c r="X34">
        <v>0</v>
      </c>
      <c r="Y34">
        <v>0</v>
      </c>
      <c r="Z34">
        <v>0</v>
      </c>
      <c r="AA34">
        <v>0</v>
      </c>
    </row>
    <row r="35" spans="1:27" x14ac:dyDescent="0.25">
      <c r="A35" s="15">
        <f t="shared" si="5"/>
        <v>38626</v>
      </c>
      <c r="B35">
        <v>2005</v>
      </c>
      <c r="C35">
        <v>10</v>
      </c>
      <c r="D35" s="1">
        <v>23546882.800000001</v>
      </c>
      <c r="E35" s="1">
        <v>43062.444000000003</v>
      </c>
      <c r="F35" s="1">
        <f t="shared" si="2"/>
        <v>43062.444000000003</v>
      </c>
      <c r="G35" s="2">
        <v>7894947.9000000004</v>
      </c>
      <c r="H35" s="2">
        <v>14455.24</v>
      </c>
      <c r="I35" s="2">
        <v>15000.689200000001</v>
      </c>
      <c r="J35" s="3">
        <v>15651934.9</v>
      </c>
      <c r="K35" s="3">
        <v>29181.600999999999</v>
      </c>
      <c r="L35" s="3">
        <v>31465.912100000001</v>
      </c>
      <c r="M35">
        <v>201.7</v>
      </c>
      <c r="N35">
        <v>12.7</v>
      </c>
      <c r="O35">
        <v>31</v>
      </c>
      <c r="P35">
        <v>20</v>
      </c>
      <c r="Q35">
        <v>6433.9</v>
      </c>
      <c r="R35">
        <v>5335.3</v>
      </c>
      <c r="S35">
        <v>194.9</v>
      </c>
      <c r="T35">
        <v>158.30000000000001</v>
      </c>
      <c r="U35">
        <f t="shared" si="3"/>
        <v>34</v>
      </c>
      <c r="V35">
        <f t="shared" si="4"/>
        <v>1</v>
      </c>
      <c r="W35">
        <f t="shared" si="4"/>
        <v>0</v>
      </c>
      <c r="X35">
        <v>0</v>
      </c>
      <c r="Y35">
        <v>0</v>
      </c>
      <c r="Z35">
        <v>0</v>
      </c>
      <c r="AA35">
        <v>0</v>
      </c>
    </row>
    <row r="36" spans="1:27" x14ac:dyDescent="0.25">
      <c r="A36" s="15">
        <f t="shared" si="5"/>
        <v>38657</v>
      </c>
      <c r="B36">
        <v>2005</v>
      </c>
      <c r="C36">
        <v>11</v>
      </c>
      <c r="D36" s="1">
        <v>24110762.699999999</v>
      </c>
      <c r="E36" s="1">
        <v>46611.303999999996</v>
      </c>
      <c r="F36" s="1">
        <f t="shared" si="2"/>
        <v>46611.303999999996</v>
      </c>
      <c r="G36" s="2">
        <v>8216643.2000000002</v>
      </c>
      <c r="H36" s="2">
        <v>17439.958999999999</v>
      </c>
      <c r="I36" s="2">
        <v>17760.1152</v>
      </c>
      <c r="J36" s="3">
        <v>15894119.5</v>
      </c>
      <c r="K36" s="3">
        <v>29181.600999999999</v>
      </c>
      <c r="L36" s="3">
        <v>30294.929100000001</v>
      </c>
      <c r="M36">
        <v>350</v>
      </c>
      <c r="N36">
        <v>0</v>
      </c>
      <c r="O36">
        <v>30</v>
      </c>
      <c r="P36">
        <v>22</v>
      </c>
      <c r="Q36">
        <v>6413</v>
      </c>
      <c r="R36">
        <v>5247.1</v>
      </c>
      <c r="S36">
        <v>193.2</v>
      </c>
      <c r="T36">
        <v>153.1</v>
      </c>
      <c r="U36">
        <f t="shared" si="3"/>
        <v>35</v>
      </c>
      <c r="V36">
        <f t="shared" si="4"/>
        <v>1</v>
      </c>
      <c r="W36">
        <f t="shared" si="4"/>
        <v>0</v>
      </c>
      <c r="X36">
        <v>0</v>
      </c>
      <c r="Y36">
        <v>0</v>
      </c>
      <c r="Z36">
        <v>0</v>
      </c>
      <c r="AA36">
        <v>0</v>
      </c>
    </row>
    <row r="37" spans="1:27" x14ac:dyDescent="0.25">
      <c r="A37" s="15">
        <f t="shared" si="5"/>
        <v>38687</v>
      </c>
      <c r="B37">
        <v>2005</v>
      </c>
      <c r="C37">
        <v>12</v>
      </c>
      <c r="D37" s="1">
        <v>27072392.5</v>
      </c>
      <c r="E37" s="1">
        <v>49593.408000000003</v>
      </c>
      <c r="F37" s="1">
        <f t="shared" si="2"/>
        <v>49593.408000000003</v>
      </c>
      <c r="G37" s="2">
        <v>10066612.800000001</v>
      </c>
      <c r="H37" s="2">
        <v>18899.807000000001</v>
      </c>
      <c r="I37" s="2">
        <v>19228.783599999999</v>
      </c>
      <c r="J37" s="3">
        <v>17005779.699999999</v>
      </c>
      <c r="K37" s="3">
        <v>30744.001</v>
      </c>
      <c r="L37" s="3">
        <v>31848.853299999999</v>
      </c>
      <c r="M37">
        <v>629.90000000000009</v>
      </c>
      <c r="N37">
        <v>0</v>
      </c>
      <c r="O37">
        <v>31</v>
      </c>
      <c r="P37">
        <v>20</v>
      </c>
      <c r="Q37">
        <v>6411.6</v>
      </c>
      <c r="R37">
        <v>5224.1000000000004</v>
      </c>
      <c r="S37">
        <v>190.4</v>
      </c>
      <c r="T37">
        <v>149.30000000000001</v>
      </c>
      <c r="U37">
        <f t="shared" si="3"/>
        <v>36</v>
      </c>
      <c r="V37">
        <f t="shared" si="4"/>
        <v>0</v>
      </c>
      <c r="W37">
        <f t="shared" si="4"/>
        <v>0</v>
      </c>
      <c r="X37">
        <v>0</v>
      </c>
      <c r="Y37">
        <v>0</v>
      </c>
      <c r="Z37">
        <v>0</v>
      </c>
      <c r="AA37">
        <v>0</v>
      </c>
    </row>
    <row r="38" spans="1:27" x14ac:dyDescent="0.25">
      <c r="A38" s="15">
        <f t="shared" si="5"/>
        <v>38718</v>
      </c>
      <c r="B38">
        <v>2006</v>
      </c>
      <c r="C38">
        <v>1</v>
      </c>
      <c r="D38" s="1">
        <v>25852276.800000001</v>
      </c>
      <c r="E38" s="1">
        <v>45410.292000000001</v>
      </c>
      <c r="F38" s="1">
        <f t="shared" si="2"/>
        <v>45410.292000000001</v>
      </c>
      <c r="G38" s="2">
        <v>9051826.6999999993</v>
      </c>
      <c r="H38" s="2">
        <v>16631.891</v>
      </c>
      <c r="I38" s="2">
        <v>16862.658599999999</v>
      </c>
      <c r="J38" s="3">
        <v>16800450.100000001</v>
      </c>
      <c r="K38" s="3">
        <v>28778.401000000002</v>
      </c>
      <c r="L38" s="3">
        <v>29846.419699999999</v>
      </c>
      <c r="M38">
        <v>517.6</v>
      </c>
      <c r="N38">
        <v>0</v>
      </c>
      <c r="O38">
        <v>31</v>
      </c>
      <c r="P38">
        <v>21</v>
      </c>
      <c r="Q38">
        <v>6366.5</v>
      </c>
      <c r="R38">
        <v>5175.3</v>
      </c>
      <c r="S38">
        <v>186.1</v>
      </c>
      <c r="T38">
        <v>143.6</v>
      </c>
      <c r="U38">
        <f t="shared" si="3"/>
        <v>37</v>
      </c>
      <c r="V38">
        <f t="shared" si="4"/>
        <v>0</v>
      </c>
      <c r="W38">
        <f t="shared" si="4"/>
        <v>0</v>
      </c>
      <c r="X38">
        <v>0</v>
      </c>
      <c r="Y38">
        <v>0</v>
      </c>
      <c r="Z38">
        <v>0</v>
      </c>
      <c r="AA38">
        <v>0</v>
      </c>
    </row>
    <row r="39" spans="1:27" x14ac:dyDescent="0.25">
      <c r="A39" s="15">
        <f t="shared" si="5"/>
        <v>38749</v>
      </c>
      <c r="B39">
        <v>2006</v>
      </c>
      <c r="C39">
        <v>2</v>
      </c>
      <c r="D39" s="1">
        <v>24258714.600000001</v>
      </c>
      <c r="E39" s="1">
        <v>44791.650999999998</v>
      </c>
      <c r="F39" s="1">
        <f t="shared" si="2"/>
        <v>44791.650999999998</v>
      </c>
      <c r="G39" s="2">
        <v>8651081.3000000007</v>
      </c>
      <c r="H39" s="2">
        <v>17130.921999999999</v>
      </c>
      <c r="I39" s="2">
        <v>17377.886900000001</v>
      </c>
      <c r="J39" s="3">
        <v>15607633.300000001</v>
      </c>
      <c r="K39" s="3">
        <v>28274.401000000002</v>
      </c>
      <c r="L39" s="3">
        <v>29353.403999999999</v>
      </c>
      <c r="M39">
        <v>558.5</v>
      </c>
      <c r="N39">
        <v>0</v>
      </c>
      <c r="O39">
        <v>28</v>
      </c>
      <c r="P39">
        <v>20</v>
      </c>
      <c r="Q39">
        <v>6324.8</v>
      </c>
      <c r="R39">
        <v>5136.2</v>
      </c>
      <c r="S39">
        <v>182</v>
      </c>
      <c r="T39">
        <v>139.30000000000001</v>
      </c>
      <c r="U39">
        <f t="shared" si="3"/>
        <v>38</v>
      </c>
      <c r="V39">
        <f t="shared" si="4"/>
        <v>0</v>
      </c>
      <c r="W39">
        <f t="shared" si="4"/>
        <v>0</v>
      </c>
      <c r="X39">
        <v>0</v>
      </c>
      <c r="Y39">
        <v>0</v>
      </c>
      <c r="Z39">
        <v>0</v>
      </c>
      <c r="AA39">
        <v>0</v>
      </c>
    </row>
    <row r="40" spans="1:27" x14ac:dyDescent="0.25">
      <c r="A40" s="15">
        <f t="shared" si="5"/>
        <v>38777</v>
      </c>
      <c r="B40">
        <v>2006</v>
      </c>
      <c r="C40">
        <v>3</v>
      </c>
      <c r="D40" s="1">
        <v>25514695.199999999</v>
      </c>
      <c r="E40" s="1">
        <v>43707.222000000002</v>
      </c>
      <c r="F40" s="1">
        <f t="shared" si="2"/>
        <v>43707.222000000002</v>
      </c>
      <c r="G40" s="2">
        <v>8656045.5999999996</v>
      </c>
      <c r="H40" s="2">
        <v>15643.925999999999</v>
      </c>
      <c r="I40" s="2">
        <v>15831.0262</v>
      </c>
      <c r="J40" s="3">
        <v>16858649.5</v>
      </c>
      <c r="K40" s="3">
        <v>28123.201000000001</v>
      </c>
      <c r="L40" s="3">
        <v>29365.949199999999</v>
      </c>
      <c r="M40">
        <v>516.09999999999991</v>
      </c>
      <c r="N40">
        <v>0</v>
      </c>
      <c r="O40">
        <v>31</v>
      </c>
      <c r="P40">
        <v>23</v>
      </c>
      <c r="Q40">
        <v>6302.7</v>
      </c>
      <c r="R40">
        <v>5107.1000000000004</v>
      </c>
      <c r="S40">
        <v>180.5</v>
      </c>
      <c r="T40">
        <v>139.6</v>
      </c>
      <c r="U40">
        <f t="shared" si="3"/>
        <v>39</v>
      </c>
      <c r="V40">
        <f t="shared" si="4"/>
        <v>1</v>
      </c>
      <c r="W40">
        <f t="shared" si="4"/>
        <v>1</v>
      </c>
      <c r="X40">
        <v>0</v>
      </c>
      <c r="Y40">
        <v>0</v>
      </c>
      <c r="Z40">
        <v>0</v>
      </c>
      <c r="AA40">
        <v>0</v>
      </c>
    </row>
    <row r="41" spans="1:27" x14ac:dyDescent="0.25">
      <c r="A41" s="15">
        <f t="shared" si="5"/>
        <v>38808</v>
      </c>
      <c r="B41">
        <v>2006</v>
      </c>
      <c r="C41">
        <v>4</v>
      </c>
      <c r="D41" s="1">
        <v>22283329.600000001</v>
      </c>
      <c r="E41" s="1">
        <v>39235.300999999999</v>
      </c>
      <c r="F41" s="1">
        <f t="shared" si="2"/>
        <v>39235.300999999999</v>
      </c>
      <c r="G41" s="2">
        <v>7386676.5</v>
      </c>
      <c r="H41" s="2">
        <v>13618.713</v>
      </c>
      <c r="I41" s="2">
        <v>13848.8006</v>
      </c>
      <c r="J41" s="3">
        <v>14896653</v>
      </c>
      <c r="K41" s="3">
        <v>26913.600999999999</v>
      </c>
      <c r="L41" s="3">
        <v>28259.843199999999</v>
      </c>
      <c r="M41">
        <v>280.39999999999992</v>
      </c>
      <c r="N41">
        <v>0</v>
      </c>
      <c r="O41">
        <v>30</v>
      </c>
      <c r="P41">
        <v>18</v>
      </c>
      <c r="Q41">
        <v>6327.5</v>
      </c>
      <c r="R41">
        <v>5137.7</v>
      </c>
      <c r="S41">
        <v>182.9</v>
      </c>
      <c r="T41">
        <v>143</v>
      </c>
      <c r="U41">
        <f t="shared" si="3"/>
        <v>40</v>
      </c>
      <c r="V41">
        <f t="shared" si="4"/>
        <v>1</v>
      </c>
      <c r="W41">
        <f t="shared" si="4"/>
        <v>1</v>
      </c>
      <c r="X41">
        <v>0</v>
      </c>
      <c r="Y41">
        <v>0</v>
      </c>
      <c r="Z41">
        <v>0</v>
      </c>
      <c r="AA41">
        <v>0</v>
      </c>
    </row>
    <row r="42" spans="1:27" x14ac:dyDescent="0.25">
      <c r="A42" s="15">
        <f t="shared" si="5"/>
        <v>38838</v>
      </c>
      <c r="B42">
        <v>2006</v>
      </c>
      <c r="C42">
        <v>5</v>
      </c>
      <c r="D42" s="1">
        <v>23319131</v>
      </c>
      <c r="E42" s="1">
        <v>49666.108999999997</v>
      </c>
      <c r="F42" s="1">
        <f t="shared" si="2"/>
        <v>49666.108999999997</v>
      </c>
      <c r="G42" s="2">
        <v>7452492.0999999996</v>
      </c>
      <c r="H42" s="2">
        <v>16291.082</v>
      </c>
      <c r="I42" s="2">
        <v>17157.0772</v>
      </c>
      <c r="J42" s="3">
        <v>15866638.9</v>
      </c>
      <c r="K42" s="3">
        <v>34272.000999999997</v>
      </c>
      <c r="L42" s="3">
        <v>37318.095500000003</v>
      </c>
      <c r="M42">
        <v>134.40000000000003</v>
      </c>
      <c r="N42">
        <v>18</v>
      </c>
      <c r="O42">
        <v>31</v>
      </c>
      <c r="P42">
        <v>22</v>
      </c>
      <c r="Q42">
        <v>6407.8</v>
      </c>
      <c r="R42">
        <v>5243.8</v>
      </c>
      <c r="S42">
        <v>188.8</v>
      </c>
      <c r="T42">
        <v>150.30000000000001</v>
      </c>
      <c r="U42">
        <f t="shared" si="3"/>
        <v>41</v>
      </c>
      <c r="V42">
        <f t="shared" si="4"/>
        <v>1</v>
      </c>
      <c r="W42">
        <f t="shared" si="4"/>
        <v>1</v>
      </c>
      <c r="X42">
        <v>0</v>
      </c>
      <c r="Y42">
        <v>0</v>
      </c>
      <c r="Z42">
        <v>0</v>
      </c>
      <c r="AA42">
        <v>0</v>
      </c>
    </row>
    <row r="43" spans="1:27" x14ac:dyDescent="0.25">
      <c r="A43" s="15">
        <f t="shared" si="5"/>
        <v>38869</v>
      </c>
      <c r="B43">
        <v>2006</v>
      </c>
      <c r="C43">
        <v>6</v>
      </c>
      <c r="D43" s="1">
        <v>24778221.800000001</v>
      </c>
      <c r="E43" s="1">
        <v>47398.637999999999</v>
      </c>
      <c r="F43" s="1">
        <f t="shared" si="2"/>
        <v>47398.637999999999</v>
      </c>
      <c r="G43" s="2">
        <v>8094687.2000000002</v>
      </c>
      <c r="H43" s="2">
        <v>16801.638999999999</v>
      </c>
      <c r="I43" s="2">
        <v>17739.3416</v>
      </c>
      <c r="J43" s="3">
        <v>16683534.699999999</v>
      </c>
      <c r="K43" s="3">
        <v>33163.201000000001</v>
      </c>
      <c r="L43" s="3">
        <v>35683.770400000001</v>
      </c>
      <c r="M43">
        <v>21.799999999999997</v>
      </c>
      <c r="N43">
        <v>61.999999999999993</v>
      </c>
      <c r="O43">
        <v>30</v>
      </c>
      <c r="P43">
        <v>22</v>
      </c>
      <c r="Q43">
        <v>6494.8</v>
      </c>
      <c r="R43">
        <v>5352.8</v>
      </c>
      <c r="S43">
        <v>194.2</v>
      </c>
      <c r="T43">
        <v>156.1</v>
      </c>
      <c r="U43">
        <f t="shared" si="3"/>
        <v>42</v>
      </c>
      <c r="V43">
        <f t="shared" si="4"/>
        <v>0</v>
      </c>
      <c r="W43">
        <f t="shared" si="4"/>
        <v>0</v>
      </c>
      <c r="X43">
        <v>0</v>
      </c>
      <c r="Y43">
        <v>0</v>
      </c>
      <c r="Z43">
        <v>0</v>
      </c>
      <c r="AA43">
        <v>0</v>
      </c>
    </row>
    <row r="44" spans="1:27" x14ac:dyDescent="0.25">
      <c r="A44" s="15">
        <f t="shared" si="5"/>
        <v>38899</v>
      </c>
      <c r="B44">
        <v>2006</v>
      </c>
      <c r="C44">
        <v>7</v>
      </c>
      <c r="D44" s="1">
        <v>29630152.699999999</v>
      </c>
      <c r="E44" s="1">
        <v>56776.258000000002</v>
      </c>
      <c r="F44" s="1">
        <f t="shared" si="2"/>
        <v>56776.258000000002</v>
      </c>
      <c r="G44" s="2">
        <v>10222082.199999999</v>
      </c>
      <c r="H44" s="2">
        <v>20831.451000000001</v>
      </c>
      <c r="I44" s="2">
        <v>22416.6957</v>
      </c>
      <c r="J44" s="3">
        <v>19408070.5</v>
      </c>
      <c r="K44" s="3">
        <v>36993.601000000002</v>
      </c>
      <c r="L44" s="3">
        <v>40256.352200000001</v>
      </c>
      <c r="M44">
        <v>0.7</v>
      </c>
      <c r="N44">
        <v>158.20000000000002</v>
      </c>
      <c r="O44">
        <v>31</v>
      </c>
      <c r="P44">
        <v>20</v>
      </c>
      <c r="Q44">
        <v>6559.9</v>
      </c>
      <c r="R44">
        <v>5464.8</v>
      </c>
      <c r="S44">
        <v>199.2</v>
      </c>
      <c r="T44">
        <v>162</v>
      </c>
      <c r="U44">
        <f t="shared" si="3"/>
        <v>43</v>
      </c>
      <c r="V44">
        <f t="shared" si="4"/>
        <v>0</v>
      </c>
      <c r="W44">
        <f t="shared" si="4"/>
        <v>0</v>
      </c>
      <c r="X44">
        <v>0</v>
      </c>
      <c r="Y44">
        <v>0</v>
      </c>
      <c r="Z44">
        <v>0</v>
      </c>
      <c r="AA44">
        <v>0</v>
      </c>
    </row>
    <row r="45" spans="1:27" x14ac:dyDescent="0.25">
      <c r="A45" s="15">
        <f t="shared" si="5"/>
        <v>38930</v>
      </c>
      <c r="B45">
        <v>2006</v>
      </c>
      <c r="C45">
        <v>8</v>
      </c>
      <c r="D45" s="1">
        <v>28137475</v>
      </c>
      <c r="E45" s="1">
        <v>58893.771999999997</v>
      </c>
      <c r="F45" s="1">
        <f t="shared" si="2"/>
        <v>58893.771999999997</v>
      </c>
      <c r="G45" s="2">
        <v>9369043.5</v>
      </c>
      <c r="H45" s="2">
        <v>21568.384999999998</v>
      </c>
      <c r="I45" s="2">
        <v>23183.645700000001</v>
      </c>
      <c r="J45" s="3">
        <v>18768431.5</v>
      </c>
      <c r="K45" s="3">
        <v>38707.201000000001</v>
      </c>
      <c r="L45" s="3">
        <v>42579.143100000001</v>
      </c>
      <c r="M45">
        <v>1</v>
      </c>
      <c r="N45">
        <v>108.89999999999998</v>
      </c>
      <c r="O45">
        <v>31</v>
      </c>
      <c r="P45">
        <v>22</v>
      </c>
      <c r="Q45">
        <v>6566.4</v>
      </c>
      <c r="R45">
        <v>5505.8</v>
      </c>
      <c r="S45">
        <v>203.10000000000002</v>
      </c>
      <c r="T45">
        <v>166.3</v>
      </c>
      <c r="U45">
        <f t="shared" si="3"/>
        <v>44</v>
      </c>
      <c r="V45">
        <f t="shared" si="4"/>
        <v>0</v>
      </c>
      <c r="W45">
        <f t="shared" si="4"/>
        <v>0</v>
      </c>
      <c r="X45">
        <v>0</v>
      </c>
      <c r="Y45">
        <v>0</v>
      </c>
      <c r="Z45">
        <v>0</v>
      </c>
      <c r="AA45">
        <v>0</v>
      </c>
    </row>
    <row r="46" spans="1:27" x14ac:dyDescent="0.25">
      <c r="A46" s="15">
        <f t="shared" si="5"/>
        <v>38961</v>
      </c>
      <c r="B46">
        <v>2006</v>
      </c>
      <c r="C46">
        <v>9</v>
      </c>
      <c r="D46" s="1">
        <v>23068262.399999999</v>
      </c>
      <c r="E46" s="1">
        <v>41949.436000000002</v>
      </c>
      <c r="F46" s="1">
        <f t="shared" si="2"/>
        <v>41949.436000000002</v>
      </c>
      <c r="G46" s="2">
        <v>7679352.5</v>
      </c>
      <c r="H46" s="2">
        <v>13800.429</v>
      </c>
      <c r="I46" s="2">
        <v>14386.7808</v>
      </c>
      <c r="J46" s="3">
        <v>15388909.9</v>
      </c>
      <c r="K46" s="3">
        <v>29232.001</v>
      </c>
      <c r="L46" s="3">
        <v>31752.640899999999</v>
      </c>
      <c r="M46">
        <v>65</v>
      </c>
      <c r="N46">
        <v>15.600000000000001</v>
      </c>
      <c r="O46">
        <v>30</v>
      </c>
      <c r="P46">
        <v>20</v>
      </c>
      <c r="Q46">
        <v>6517.3</v>
      </c>
      <c r="R46">
        <v>5456.2</v>
      </c>
      <c r="S46">
        <v>202.10000000000002</v>
      </c>
      <c r="T46">
        <v>163.9</v>
      </c>
      <c r="U46">
        <f t="shared" si="3"/>
        <v>45</v>
      </c>
      <c r="V46">
        <f t="shared" si="4"/>
        <v>1</v>
      </c>
      <c r="W46">
        <f t="shared" si="4"/>
        <v>0</v>
      </c>
      <c r="X46">
        <v>0</v>
      </c>
      <c r="Y46">
        <v>0</v>
      </c>
      <c r="Z46">
        <v>0</v>
      </c>
      <c r="AA46">
        <v>0</v>
      </c>
    </row>
    <row r="47" spans="1:27" x14ac:dyDescent="0.25">
      <c r="A47" s="15">
        <f t="shared" si="5"/>
        <v>38991</v>
      </c>
      <c r="B47">
        <v>2006</v>
      </c>
      <c r="C47">
        <v>10</v>
      </c>
      <c r="D47" s="1">
        <v>22925914.899999999</v>
      </c>
      <c r="E47" s="1">
        <v>64347.858999999997</v>
      </c>
      <c r="F47" s="1">
        <f t="shared" si="2"/>
        <v>64347.858999999997</v>
      </c>
      <c r="G47" s="2">
        <v>22061220.100000001</v>
      </c>
      <c r="H47" s="2">
        <v>42670.82</v>
      </c>
      <c r="I47" s="2">
        <v>44655.38</v>
      </c>
      <c r="J47" s="3">
        <v>864694.8</v>
      </c>
      <c r="K47" s="3">
        <v>27367.199000000001</v>
      </c>
      <c r="L47" s="3">
        <v>29509.188300000002</v>
      </c>
      <c r="M47">
        <v>248.29999999999998</v>
      </c>
      <c r="N47">
        <v>0.3</v>
      </c>
      <c r="O47">
        <v>31</v>
      </c>
      <c r="P47">
        <v>21</v>
      </c>
      <c r="Q47">
        <v>6481.4</v>
      </c>
      <c r="R47">
        <v>5374.9</v>
      </c>
      <c r="S47">
        <v>200.10000000000002</v>
      </c>
      <c r="T47">
        <v>160.4</v>
      </c>
      <c r="U47">
        <f t="shared" si="3"/>
        <v>46</v>
      </c>
      <c r="V47">
        <f t="shared" si="4"/>
        <v>1</v>
      </c>
      <c r="W47">
        <f t="shared" si="4"/>
        <v>0</v>
      </c>
      <c r="X47">
        <v>0</v>
      </c>
      <c r="Y47">
        <v>0</v>
      </c>
      <c r="Z47">
        <v>0</v>
      </c>
      <c r="AA47">
        <v>0</v>
      </c>
    </row>
    <row r="48" spans="1:27" x14ac:dyDescent="0.25">
      <c r="A48" s="15">
        <f t="shared" si="5"/>
        <v>39022</v>
      </c>
      <c r="B48">
        <v>2006</v>
      </c>
      <c r="C48">
        <v>11</v>
      </c>
      <c r="D48" s="1">
        <v>23665916.399999999</v>
      </c>
      <c r="E48" s="1">
        <v>45007.256000000001</v>
      </c>
      <c r="F48" s="1">
        <f t="shared" si="2"/>
        <v>45007.256000000001</v>
      </c>
      <c r="G48" s="2">
        <v>7960436.9000000004</v>
      </c>
      <c r="H48" s="2">
        <v>16201.647999999999</v>
      </c>
      <c r="I48" s="2">
        <v>16549.641500000002</v>
      </c>
      <c r="J48" s="3">
        <v>15705479.5</v>
      </c>
      <c r="K48" s="3">
        <v>39130.879999999997</v>
      </c>
      <c r="L48" s="3">
        <v>40748.506999999998</v>
      </c>
      <c r="M48">
        <v>337.19999999999993</v>
      </c>
      <c r="N48">
        <v>0</v>
      </c>
      <c r="O48">
        <v>30</v>
      </c>
      <c r="P48">
        <v>22</v>
      </c>
      <c r="Q48">
        <v>6454.3</v>
      </c>
      <c r="R48">
        <v>5278.7</v>
      </c>
      <c r="S48">
        <v>193.60000000000002</v>
      </c>
      <c r="T48">
        <v>152.4</v>
      </c>
      <c r="U48">
        <f t="shared" si="3"/>
        <v>47</v>
      </c>
      <c r="V48">
        <f t="shared" si="4"/>
        <v>1</v>
      </c>
      <c r="W48">
        <f t="shared" si="4"/>
        <v>0</v>
      </c>
      <c r="X48">
        <v>0</v>
      </c>
      <c r="Y48">
        <v>0</v>
      </c>
      <c r="Z48">
        <v>0</v>
      </c>
      <c r="AA48">
        <v>0</v>
      </c>
    </row>
    <row r="49" spans="1:27" x14ac:dyDescent="0.25">
      <c r="A49" s="15">
        <f t="shared" si="5"/>
        <v>39052</v>
      </c>
      <c r="B49">
        <v>2006</v>
      </c>
      <c r="C49">
        <v>12</v>
      </c>
      <c r="D49" s="1">
        <v>26031493.300000001</v>
      </c>
      <c r="E49" s="1">
        <v>48086.796000000002</v>
      </c>
      <c r="F49" s="1">
        <f t="shared" si="2"/>
        <v>48086.796000000002</v>
      </c>
      <c r="G49" s="2">
        <v>10314890.199999999</v>
      </c>
      <c r="H49" s="2">
        <v>25676.008000000002</v>
      </c>
      <c r="I49" s="2">
        <v>26514.227500000001</v>
      </c>
      <c r="J49" s="3">
        <v>15716603</v>
      </c>
      <c r="K49" s="3">
        <v>31049.8907</v>
      </c>
      <c r="L49" s="3">
        <v>32124.883900000001</v>
      </c>
      <c r="M49">
        <v>456.99999999999989</v>
      </c>
      <c r="N49">
        <v>0</v>
      </c>
      <c r="O49">
        <v>31</v>
      </c>
      <c r="P49">
        <v>19</v>
      </c>
      <c r="Q49">
        <v>6480.1</v>
      </c>
      <c r="R49">
        <v>5263.7</v>
      </c>
      <c r="S49">
        <v>190.9</v>
      </c>
      <c r="T49">
        <v>148.80000000000001</v>
      </c>
      <c r="U49">
        <f t="shared" si="3"/>
        <v>48</v>
      </c>
      <c r="V49">
        <f t="shared" si="4"/>
        <v>0</v>
      </c>
      <c r="W49">
        <f t="shared" si="4"/>
        <v>0</v>
      </c>
      <c r="X49">
        <v>0</v>
      </c>
      <c r="Y49">
        <v>0</v>
      </c>
      <c r="Z49">
        <v>0</v>
      </c>
      <c r="AA49">
        <v>0</v>
      </c>
    </row>
    <row r="50" spans="1:27" x14ac:dyDescent="0.25">
      <c r="A50" s="15">
        <f t="shared" si="5"/>
        <v>39083</v>
      </c>
      <c r="B50">
        <v>2007</v>
      </c>
      <c r="C50">
        <v>1</v>
      </c>
      <c r="D50" s="1">
        <v>27202240.399999999</v>
      </c>
      <c r="E50" s="1">
        <v>47566.321000000004</v>
      </c>
      <c r="F50" s="1">
        <f t="shared" si="2"/>
        <v>47566.321000000004</v>
      </c>
      <c r="G50" s="2">
        <v>9833725</v>
      </c>
      <c r="H50" s="2">
        <v>18101.583999999999</v>
      </c>
      <c r="I50" s="2">
        <v>18362.545300000002</v>
      </c>
      <c r="J50" s="3">
        <v>17368515.399999999</v>
      </c>
      <c r="K50" s="3">
        <v>30338.653699999999</v>
      </c>
      <c r="L50" s="3">
        <v>31655.450099999998</v>
      </c>
      <c r="M50">
        <v>564.59999999999991</v>
      </c>
      <c r="N50">
        <v>0</v>
      </c>
      <c r="O50">
        <v>31</v>
      </c>
      <c r="P50">
        <v>22</v>
      </c>
      <c r="Q50">
        <v>6460.5</v>
      </c>
      <c r="R50">
        <v>5216.5</v>
      </c>
      <c r="S50">
        <v>186.5</v>
      </c>
      <c r="T50">
        <v>143.80000000000001</v>
      </c>
      <c r="U50">
        <f t="shared" si="3"/>
        <v>49</v>
      </c>
      <c r="V50">
        <f t="shared" si="4"/>
        <v>0</v>
      </c>
      <c r="W50">
        <f t="shared" si="4"/>
        <v>0</v>
      </c>
      <c r="X50">
        <v>0</v>
      </c>
      <c r="Y50">
        <v>0</v>
      </c>
      <c r="Z50">
        <v>0</v>
      </c>
      <c r="AA50">
        <v>0</v>
      </c>
    </row>
    <row r="51" spans="1:27" x14ac:dyDescent="0.25">
      <c r="A51" s="15">
        <f t="shared" si="5"/>
        <v>39114</v>
      </c>
      <c r="B51">
        <v>2007</v>
      </c>
      <c r="C51">
        <v>2</v>
      </c>
      <c r="D51" s="1">
        <v>26547440.800000001</v>
      </c>
      <c r="E51" s="1">
        <v>50677.251700000001</v>
      </c>
      <c r="F51" s="1">
        <f t="shared" si="2"/>
        <v>50677.251700000001</v>
      </c>
      <c r="G51" s="2">
        <v>9757480.0999999996</v>
      </c>
      <c r="H51" s="2">
        <v>19056.780999999999</v>
      </c>
      <c r="I51" s="2">
        <v>19336.003199999999</v>
      </c>
      <c r="J51" s="3">
        <v>16789960.699999999</v>
      </c>
      <c r="K51" s="3">
        <v>31760.440699999999</v>
      </c>
      <c r="L51" s="3">
        <v>33124.245699999999</v>
      </c>
      <c r="M51">
        <v>579.29999999999995</v>
      </c>
      <c r="N51">
        <v>0</v>
      </c>
      <c r="O51">
        <v>28</v>
      </c>
      <c r="P51">
        <v>20</v>
      </c>
      <c r="Q51">
        <v>6446</v>
      </c>
      <c r="R51">
        <v>5184.8999999999996</v>
      </c>
      <c r="S51">
        <v>185.5</v>
      </c>
      <c r="T51">
        <v>141.9</v>
      </c>
      <c r="U51">
        <f t="shared" si="3"/>
        <v>50</v>
      </c>
      <c r="V51">
        <f t="shared" si="4"/>
        <v>0</v>
      </c>
      <c r="W51">
        <f t="shared" si="4"/>
        <v>0</v>
      </c>
      <c r="X51">
        <v>0</v>
      </c>
      <c r="Y51">
        <v>0</v>
      </c>
      <c r="Z51">
        <v>0</v>
      </c>
      <c r="AA51">
        <v>0</v>
      </c>
    </row>
    <row r="52" spans="1:27" x14ac:dyDescent="0.25">
      <c r="A52" s="15">
        <f t="shared" si="5"/>
        <v>39142</v>
      </c>
      <c r="B52">
        <v>2007</v>
      </c>
      <c r="C52">
        <v>3</v>
      </c>
      <c r="D52" s="1">
        <v>26077763.5</v>
      </c>
      <c r="E52" s="1">
        <v>47118.130700000002</v>
      </c>
      <c r="F52" s="1">
        <f t="shared" si="2"/>
        <v>47118.130700000002</v>
      </c>
      <c r="G52" s="2">
        <v>9242971.0999999996</v>
      </c>
      <c r="H52" s="2">
        <v>38892.934000000001</v>
      </c>
      <c r="I52" s="2">
        <v>40543.174299999999</v>
      </c>
      <c r="J52" s="3">
        <v>16834792.5</v>
      </c>
      <c r="K52" s="3">
        <v>29774.8953</v>
      </c>
      <c r="L52" s="3">
        <v>30992.423900000002</v>
      </c>
      <c r="M52">
        <v>411.5</v>
      </c>
      <c r="N52">
        <v>0</v>
      </c>
      <c r="O52">
        <v>31</v>
      </c>
      <c r="P52">
        <v>22</v>
      </c>
      <c r="Q52">
        <v>6421.7</v>
      </c>
      <c r="R52">
        <v>5167.7</v>
      </c>
      <c r="S52">
        <v>185.6</v>
      </c>
      <c r="T52">
        <v>142.6</v>
      </c>
      <c r="U52">
        <f t="shared" si="3"/>
        <v>51</v>
      </c>
      <c r="V52">
        <f t="shared" si="4"/>
        <v>1</v>
      </c>
      <c r="W52">
        <f t="shared" si="4"/>
        <v>1</v>
      </c>
      <c r="X52">
        <v>0</v>
      </c>
      <c r="Y52">
        <v>0</v>
      </c>
      <c r="Z52">
        <v>0</v>
      </c>
      <c r="AA52">
        <v>0</v>
      </c>
    </row>
    <row r="53" spans="1:27" x14ac:dyDescent="0.25">
      <c r="A53" s="15">
        <f t="shared" si="5"/>
        <v>39173</v>
      </c>
      <c r="B53">
        <v>2007</v>
      </c>
      <c r="C53">
        <v>4</v>
      </c>
      <c r="D53" s="1">
        <v>23595534.100000001</v>
      </c>
      <c r="E53" s="1">
        <v>41749.413999999997</v>
      </c>
      <c r="F53" s="1">
        <f t="shared" si="2"/>
        <v>41749.413999999997</v>
      </c>
      <c r="G53" s="2">
        <v>8179030.2000000002</v>
      </c>
      <c r="H53" s="2">
        <v>14916.798000000001</v>
      </c>
      <c r="I53" s="2">
        <v>15124.622799999999</v>
      </c>
      <c r="J53" s="3">
        <v>15416503.9</v>
      </c>
      <c r="K53" s="3">
        <v>27471.480299999999</v>
      </c>
      <c r="L53" s="3">
        <v>28905.0209</v>
      </c>
      <c r="M53">
        <v>332.69999999999993</v>
      </c>
      <c r="N53">
        <v>0</v>
      </c>
      <c r="O53">
        <v>30</v>
      </c>
      <c r="P53">
        <v>19</v>
      </c>
      <c r="Q53">
        <v>6441.8</v>
      </c>
      <c r="R53">
        <v>5197.5</v>
      </c>
      <c r="S53">
        <v>190</v>
      </c>
      <c r="T53">
        <v>147</v>
      </c>
      <c r="U53">
        <f t="shared" si="3"/>
        <v>52</v>
      </c>
      <c r="V53">
        <f t="shared" si="4"/>
        <v>1</v>
      </c>
      <c r="W53">
        <f t="shared" si="4"/>
        <v>1</v>
      </c>
      <c r="X53">
        <v>0</v>
      </c>
      <c r="Y53">
        <v>0</v>
      </c>
      <c r="Z53">
        <v>0</v>
      </c>
      <c r="AA53">
        <v>0</v>
      </c>
    </row>
    <row r="54" spans="1:27" x14ac:dyDescent="0.25">
      <c r="A54" s="15">
        <f t="shared" si="5"/>
        <v>39203</v>
      </c>
      <c r="B54">
        <v>2007</v>
      </c>
      <c r="C54">
        <v>5</v>
      </c>
      <c r="D54" s="1">
        <v>23220583.5</v>
      </c>
      <c r="E54" s="1">
        <v>44119.300300000003</v>
      </c>
      <c r="F54" s="1">
        <f t="shared" si="2"/>
        <v>44119.300300000003</v>
      </c>
      <c r="G54" s="2">
        <v>7638058.5999999996</v>
      </c>
      <c r="H54" s="2">
        <v>14815.897000000001</v>
      </c>
      <c r="I54" s="2">
        <v>15430.8833</v>
      </c>
      <c r="J54" s="3">
        <v>15582524.9</v>
      </c>
      <c r="K54" s="3">
        <v>30998.437699999999</v>
      </c>
      <c r="L54" s="3">
        <v>33579.112500000003</v>
      </c>
      <c r="M54">
        <v>97.4</v>
      </c>
      <c r="N54">
        <v>12</v>
      </c>
      <c r="O54">
        <v>31</v>
      </c>
      <c r="P54">
        <v>22</v>
      </c>
      <c r="Q54">
        <v>6500.1</v>
      </c>
      <c r="R54">
        <v>5280.6</v>
      </c>
      <c r="S54">
        <v>194.79999999999998</v>
      </c>
      <c r="T54">
        <v>151.19999999999999</v>
      </c>
      <c r="U54">
        <f t="shared" si="3"/>
        <v>53</v>
      </c>
      <c r="V54">
        <f t="shared" si="4"/>
        <v>1</v>
      </c>
      <c r="W54">
        <f t="shared" si="4"/>
        <v>1</v>
      </c>
      <c r="X54">
        <v>0</v>
      </c>
      <c r="Y54">
        <v>0</v>
      </c>
      <c r="Z54">
        <v>0</v>
      </c>
      <c r="AA54">
        <v>0</v>
      </c>
    </row>
    <row r="55" spans="1:27" x14ac:dyDescent="0.25">
      <c r="A55" s="15">
        <f t="shared" si="5"/>
        <v>39234</v>
      </c>
      <c r="B55">
        <v>2007</v>
      </c>
      <c r="C55">
        <v>6</v>
      </c>
      <c r="D55" s="1">
        <v>25873714.300000001</v>
      </c>
      <c r="E55" s="1">
        <v>55347.356299999999</v>
      </c>
      <c r="F55" s="1">
        <f t="shared" si="2"/>
        <v>55347.356299999999</v>
      </c>
      <c r="G55" s="2">
        <v>8603363.5</v>
      </c>
      <c r="H55" s="2">
        <v>19169.361000000001</v>
      </c>
      <c r="I55" s="2">
        <v>20319.0062</v>
      </c>
      <c r="J55" s="3">
        <v>17270350.800000001</v>
      </c>
      <c r="K55" s="3">
        <v>37034.347999999998</v>
      </c>
      <c r="L55" s="3">
        <v>40610.315300000002</v>
      </c>
      <c r="M55">
        <v>8.6999999999999993</v>
      </c>
      <c r="N55">
        <v>91.799999999999983</v>
      </c>
      <c r="O55">
        <v>30</v>
      </c>
      <c r="P55">
        <v>21</v>
      </c>
      <c r="Q55">
        <v>6573.9</v>
      </c>
      <c r="R55">
        <v>5391.3</v>
      </c>
      <c r="S55">
        <v>197.3</v>
      </c>
      <c r="T55">
        <v>154.1</v>
      </c>
      <c r="U55">
        <f t="shared" si="3"/>
        <v>54</v>
      </c>
      <c r="V55">
        <f t="shared" si="4"/>
        <v>0</v>
      </c>
      <c r="W55">
        <f t="shared" si="4"/>
        <v>0</v>
      </c>
      <c r="X55">
        <v>0</v>
      </c>
      <c r="Y55">
        <v>0</v>
      </c>
      <c r="Z55">
        <v>0</v>
      </c>
      <c r="AA55">
        <v>0</v>
      </c>
    </row>
    <row r="56" spans="1:27" x14ac:dyDescent="0.25">
      <c r="A56" s="15">
        <f t="shared" si="5"/>
        <v>39264</v>
      </c>
      <c r="B56">
        <v>2007</v>
      </c>
      <c r="C56">
        <v>7</v>
      </c>
      <c r="D56" s="1">
        <v>26665076.5</v>
      </c>
      <c r="E56" s="1">
        <v>54809.2477</v>
      </c>
      <c r="F56" s="1">
        <f t="shared" si="2"/>
        <v>54809.2477</v>
      </c>
      <c r="G56" s="2">
        <v>10779707.9</v>
      </c>
      <c r="H56" s="2">
        <v>45067.417999999998</v>
      </c>
      <c r="I56" s="2">
        <v>48602.646099999998</v>
      </c>
      <c r="J56" s="3">
        <v>15885368.5</v>
      </c>
      <c r="K56" s="3">
        <v>37040.771699999998</v>
      </c>
      <c r="L56" s="3">
        <v>40725.356800000001</v>
      </c>
      <c r="M56">
        <v>1</v>
      </c>
      <c r="N56">
        <v>95.899999999999991</v>
      </c>
      <c r="O56">
        <v>31</v>
      </c>
      <c r="P56">
        <v>22</v>
      </c>
      <c r="Q56">
        <v>6640.2</v>
      </c>
      <c r="R56">
        <v>5513.8</v>
      </c>
      <c r="S56">
        <v>196.89999999999998</v>
      </c>
      <c r="T56">
        <v>156.19999999999999</v>
      </c>
      <c r="U56">
        <f t="shared" si="3"/>
        <v>55</v>
      </c>
      <c r="V56">
        <f t="shared" si="4"/>
        <v>0</v>
      </c>
      <c r="W56">
        <f t="shared" si="4"/>
        <v>0</v>
      </c>
      <c r="X56">
        <v>0</v>
      </c>
      <c r="Y56">
        <v>0</v>
      </c>
      <c r="Z56">
        <v>0</v>
      </c>
      <c r="AA56">
        <v>0</v>
      </c>
    </row>
    <row r="57" spans="1:27" x14ac:dyDescent="0.25">
      <c r="A57" s="15">
        <f t="shared" si="5"/>
        <v>39295</v>
      </c>
      <c r="B57">
        <v>2007</v>
      </c>
      <c r="C57">
        <v>8</v>
      </c>
      <c r="D57" s="1">
        <v>28987687.600000001</v>
      </c>
      <c r="E57" s="1">
        <v>56526.164700000001</v>
      </c>
      <c r="F57" s="1">
        <f t="shared" si="2"/>
        <v>56526.164700000001</v>
      </c>
      <c r="G57" s="2">
        <v>9961300.5999999996</v>
      </c>
      <c r="H57" s="2">
        <v>20860.773000000001</v>
      </c>
      <c r="I57" s="2">
        <v>22124.860100000002</v>
      </c>
      <c r="J57" s="3">
        <v>19026387</v>
      </c>
      <c r="K57" s="3">
        <v>37002.754999999997</v>
      </c>
      <c r="L57" s="3">
        <v>40414.42</v>
      </c>
      <c r="M57">
        <v>0.89999999999999991</v>
      </c>
      <c r="N57">
        <v>130.69999999999999</v>
      </c>
      <c r="O57">
        <v>31</v>
      </c>
      <c r="P57">
        <v>22</v>
      </c>
      <c r="Q57">
        <v>6663.5</v>
      </c>
      <c r="R57">
        <v>5582.2</v>
      </c>
      <c r="S57">
        <v>197.3</v>
      </c>
      <c r="T57">
        <v>160.9</v>
      </c>
      <c r="U57">
        <f t="shared" si="3"/>
        <v>56</v>
      </c>
      <c r="V57">
        <f t="shared" si="4"/>
        <v>0</v>
      </c>
      <c r="W57">
        <f t="shared" si="4"/>
        <v>0</v>
      </c>
      <c r="X57">
        <v>0</v>
      </c>
      <c r="Y57">
        <v>0</v>
      </c>
      <c r="Z57">
        <v>0</v>
      </c>
      <c r="AA57">
        <v>0</v>
      </c>
    </row>
    <row r="58" spans="1:27" x14ac:dyDescent="0.25">
      <c r="A58" s="15">
        <f t="shared" si="5"/>
        <v>39326</v>
      </c>
      <c r="B58">
        <v>2007</v>
      </c>
      <c r="C58">
        <v>9</v>
      </c>
      <c r="D58" s="1">
        <v>24657693.300000001</v>
      </c>
      <c r="E58" s="1">
        <v>54879.372000000003</v>
      </c>
      <c r="F58" s="1">
        <f t="shared" si="2"/>
        <v>54879.372000000003</v>
      </c>
      <c r="G58" s="2">
        <v>8087005.2000000002</v>
      </c>
      <c r="H58" s="2">
        <v>19187.456999999999</v>
      </c>
      <c r="I58" s="2">
        <v>20281.1345</v>
      </c>
      <c r="J58" s="3">
        <v>16570688.1</v>
      </c>
      <c r="K58" s="3">
        <v>36638.697699999997</v>
      </c>
      <c r="L58" s="3">
        <v>40372.0694</v>
      </c>
      <c r="M58">
        <v>26.599999999999998</v>
      </c>
      <c r="N58">
        <v>69.299999999999983</v>
      </c>
      <c r="O58">
        <v>30</v>
      </c>
      <c r="P58">
        <v>19</v>
      </c>
      <c r="Q58">
        <v>6635.5</v>
      </c>
      <c r="R58">
        <v>5544.2</v>
      </c>
      <c r="S58">
        <v>198.70000000000002</v>
      </c>
      <c r="T58">
        <v>162.80000000000001</v>
      </c>
      <c r="U58">
        <f t="shared" si="3"/>
        <v>57</v>
      </c>
      <c r="V58">
        <f t="shared" si="4"/>
        <v>1</v>
      </c>
      <c r="W58">
        <f t="shared" si="4"/>
        <v>0</v>
      </c>
      <c r="X58">
        <v>0</v>
      </c>
      <c r="Y58">
        <v>0</v>
      </c>
      <c r="Z58">
        <v>0</v>
      </c>
      <c r="AA58">
        <v>0</v>
      </c>
    </row>
    <row r="59" spans="1:27" x14ac:dyDescent="0.25">
      <c r="A59" s="15">
        <f t="shared" si="5"/>
        <v>39356</v>
      </c>
      <c r="B59">
        <v>2007</v>
      </c>
      <c r="C59">
        <v>10</v>
      </c>
      <c r="D59" s="1">
        <v>24044266.699999999</v>
      </c>
      <c r="E59" s="1">
        <v>41884.897299999997</v>
      </c>
      <c r="F59" s="1">
        <f t="shared" si="2"/>
        <v>41884.897299999997</v>
      </c>
      <c r="G59" s="2">
        <v>7518585</v>
      </c>
      <c r="H59" s="2">
        <v>14317.564</v>
      </c>
      <c r="I59" s="2">
        <v>14772.5232</v>
      </c>
      <c r="J59" s="3">
        <v>16525681.699999999</v>
      </c>
      <c r="K59" s="3">
        <v>28752.306</v>
      </c>
      <c r="L59" s="3">
        <v>31356.439299999998</v>
      </c>
      <c r="M59">
        <v>108.60000000000002</v>
      </c>
      <c r="N59">
        <v>28.6</v>
      </c>
      <c r="O59">
        <v>31</v>
      </c>
      <c r="P59">
        <v>22</v>
      </c>
      <c r="Q59">
        <v>6631.9</v>
      </c>
      <c r="R59">
        <v>5479.1</v>
      </c>
      <c r="S59">
        <v>201.6</v>
      </c>
      <c r="T59">
        <v>163.19999999999999</v>
      </c>
      <c r="U59">
        <f t="shared" si="3"/>
        <v>58</v>
      </c>
      <c r="V59">
        <f t="shared" si="4"/>
        <v>1</v>
      </c>
      <c r="W59">
        <f t="shared" si="4"/>
        <v>0</v>
      </c>
      <c r="X59">
        <v>0</v>
      </c>
      <c r="Y59">
        <v>0</v>
      </c>
      <c r="Z59">
        <v>0</v>
      </c>
      <c r="AA59">
        <v>0</v>
      </c>
    </row>
    <row r="60" spans="1:27" x14ac:dyDescent="0.25">
      <c r="A60" s="15">
        <f t="shared" si="5"/>
        <v>39387</v>
      </c>
      <c r="B60">
        <v>2007</v>
      </c>
      <c r="C60">
        <v>11</v>
      </c>
      <c r="D60" s="1">
        <v>24615024.5</v>
      </c>
      <c r="E60" s="1">
        <v>45805.332999999999</v>
      </c>
      <c r="F60" s="1">
        <f t="shared" si="2"/>
        <v>45805.332999999999</v>
      </c>
      <c r="G60" s="2">
        <v>7705047.5999999996</v>
      </c>
      <c r="H60" s="2">
        <v>15283.727000000001</v>
      </c>
      <c r="I60" s="2">
        <v>15553.023499999999</v>
      </c>
      <c r="J60" s="3">
        <v>16909976.899999999</v>
      </c>
      <c r="K60" s="3">
        <v>30703.225999999999</v>
      </c>
      <c r="L60" s="3">
        <v>32097.2588</v>
      </c>
      <c r="M60">
        <v>386.09999999999991</v>
      </c>
      <c r="N60">
        <v>0</v>
      </c>
      <c r="O60">
        <v>30</v>
      </c>
      <c r="P60">
        <v>22</v>
      </c>
      <c r="Q60">
        <v>6616.9</v>
      </c>
      <c r="R60">
        <v>5395.6</v>
      </c>
      <c r="S60">
        <v>202.8</v>
      </c>
      <c r="T60">
        <v>160.5</v>
      </c>
      <c r="U60">
        <f t="shared" si="3"/>
        <v>59</v>
      </c>
      <c r="V60">
        <f t="shared" si="4"/>
        <v>1</v>
      </c>
      <c r="W60">
        <f t="shared" si="4"/>
        <v>0</v>
      </c>
      <c r="X60">
        <v>0</v>
      </c>
      <c r="Y60">
        <v>0</v>
      </c>
      <c r="Z60">
        <v>0</v>
      </c>
      <c r="AA60">
        <v>0</v>
      </c>
    </row>
    <row r="61" spans="1:27" x14ac:dyDescent="0.25">
      <c r="A61" s="15">
        <f t="shared" si="5"/>
        <v>39417</v>
      </c>
      <c r="B61">
        <v>2007</v>
      </c>
      <c r="C61">
        <v>12</v>
      </c>
      <c r="D61" s="1">
        <v>26626013.100000001</v>
      </c>
      <c r="E61" s="1">
        <v>48413.347300000001</v>
      </c>
      <c r="F61" s="1">
        <f t="shared" si="2"/>
        <v>48413.347300000001</v>
      </c>
      <c r="G61" s="2">
        <v>9945819.3000000007</v>
      </c>
      <c r="H61" s="2">
        <v>19706.240000000002</v>
      </c>
      <c r="I61" s="2">
        <v>19974.643899999999</v>
      </c>
      <c r="J61" s="3">
        <v>16680193.9</v>
      </c>
      <c r="K61" s="3">
        <v>30378.360700000001</v>
      </c>
      <c r="L61" s="3">
        <v>31685.169399999999</v>
      </c>
      <c r="M61">
        <v>508.3</v>
      </c>
      <c r="N61">
        <v>0</v>
      </c>
      <c r="O61">
        <v>31</v>
      </c>
      <c r="P61">
        <v>19</v>
      </c>
      <c r="Q61">
        <v>6626.1</v>
      </c>
      <c r="R61">
        <v>5374.1</v>
      </c>
      <c r="S61">
        <v>201.5</v>
      </c>
      <c r="T61">
        <v>159</v>
      </c>
      <c r="U61">
        <f t="shared" si="3"/>
        <v>60</v>
      </c>
      <c r="V61">
        <f t="shared" si="4"/>
        <v>0</v>
      </c>
      <c r="W61">
        <f t="shared" si="4"/>
        <v>0</v>
      </c>
      <c r="X61">
        <v>0</v>
      </c>
      <c r="Y61">
        <v>0</v>
      </c>
      <c r="Z61">
        <v>0</v>
      </c>
      <c r="AA61">
        <v>0</v>
      </c>
    </row>
    <row r="62" spans="1:27" x14ac:dyDescent="0.25">
      <c r="A62" s="15">
        <f t="shared" si="5"/>
        <v>39448</v>
      </c>
      <c r="B62">
        <v>2008</v>
      </c>
      <c r="C62">
        <v>1</v>
      </c>
      <c r="D62" s="1">
        <v>26834623.800000001</v>
      </c>
      <c r="E62" s="1">
        <v>48155.226999999999</v>
      </c>
      <c r="F62" s="1">
        <f t="shared" si="2"/>
        <v>48155.226999999999</v>
      </c>
      <c r="G62" s="2">
        <v>6961348.4000000004</v>
      </c>
      <c r="H62" s="2">
        <v>17359.171999999999</v>
      </c>
      <c r="I62" s="2">
        <v>17576.701499999999</v>
      </c>
      <c r="J62" s="3">
        <v>19873275.399999999</v>
      </c>
      <c r="K62" s="3">
        <v>39617.006999999998</v>
      </c>
      <c r="L62" s="3">
        <v>41037.794999999998</v>
      </c>
      <c r="M62">
        <v>591</v>
      </c>
      <c r="N62">
        <v>0</v>
      </c>
      <c r="O62">
        <v>31</v>
      </c>
      <c r="P62">
        <v>22</v>
      </c>
      <c r="Q62">
        <v>6579.6</v>
      </c>
      <c r="R62">
        <v>5323.9</v>
      </c>
      <c r="S62">
        <v>199.2</v>
      </c>
      <c r="T62">
        <v>157.19999999999999</v>
      </c>
      <c r="U62">
        <f t="shared" si="3"/>
        <v>61</v>
      </c>
      <c r="V62">
        <f t="shared" si="4"/>
        <v>0</v>
      </c>
      <c r="W62">
        <f t="shared" si="4"/>
        <v>0</v>
      </c>
      <c r="X62">
        <v>0</v>
      </c>
      <c r="Y62">
        <v>0</v>
      </c>
      <c r="Z62">
        <v>0</v>
      </c>
      <c r="AA62">
        <v>0</v>
      </c>
    </row>
    <row r="63" spans="1:27" x14ac:dyDescent="0.25">
      <c r="A63" s="15">
        <f t="shared" si="5"/>
        <v>39479</v>
      </c>
      <c r="B63">
        <v>2008</v>
      </c>
      <c r="C63">
        <v>2</v>
      </c>
      <c r="D63" s="1">
        <v>25912689.399999999</v>
      </c>
      <c r="E63" s="1">
        <v>47942.911999999997</v>
      </c>
      <c r="F63" s="1">
        <f t="shared" si="2"/>
        <v>47942.911999999997</v>
      </c>
      <c r="G63" s="2">
        <v>9004012</v>
      </c>
      <c r="H63" s="2">
        <v>17732.111000000001</v>
      </c>
      <c r="I63" s="2">
        <v>17933.745800000001</v>
      </c>
      <c r="J63" s="3">
        <v>16908677.399999999</v>
      </c>
      <c r="K63" s="3">
        <v>30429.955300000001</v>
      </c>
      <c r="L63" s="3">
        <v>31691.7814</v>
      </c>
      <c r="M63">
        <v>615.19999999999982</v>
      </c>
      <c r="N63">
        <v>0</v>
      </c>
      <c r="O63">
        <v>29</v>
      </c>
      <c r="P63">
        <v>20</v>
      </c>
      <c r="Q63">
        <v>6560.8</v>
      </c>
      <c r="R63">
        <v>5303.7</v>
      </c>
      <c r="S63">
        <v>197.39999999999998</v>
      </c>
      <c r="T63">
        <v>155.6</v>
      </c>
      <c r="U63">
        <f t="shared" si="3"/>
        <v>62</v>
      </c>
      <c r="V63">
        <f t="shared" si="4"/>
        <v>0</v>
      </c>
      <c r="W63">
        <f t="shared" si="4"/>
        <v>0</v>
      </c>
      <c r="X63">
        <v>0</v>
      </c>
      <c r="Y63">
        <v>0</v>
      </c>
      <c r="Z63">
        <v>0</v>
      </c>
      <c r="AA63">
        <v>0</v>
      </c>
    </row>
    <row r="64" spans="1:27" x14ac:dyDescent="0.25">
      <c r="A64" s="15">
        <f t="shared" si="5"/>
        <v>39508</v>
      </c>
      <c r="B64">
        <v>2008</v>
      </c>
      <c r="C64">
        <v>3</v>
      </c>
      <c r="D64" s="1">
        <v>25612511.399999999</v>
      </c>
      <c r="E64" s="1">
        <v>44951.637300000002</v>
      </c>
      <c r="F64" s="1">
        <f t="shared" si="2"/>
        <v>44951.637300000002</v>
      </c>
      <c r="G64" s="2">
        <v>5136051.8</v>
      </c>
      <c r="H64" s="2">
        <v>14728.645</v>
      </c>
      <c r="I64" s="2">
        <v>14790.543799999999</v>
      </c>
      <c r="J64" s="3">
        <v>20476459.600000001</v>
      </c>
      <c r="K64" s="3">
        <v>37302.995000000003</v>
      </c>
      <c r="L64" s="3">
        <v>38871.283100000001</v>
      </c>
      <c r="M64">
        <v>527.80000000000007</v>
      </c>
      <c r="N64">
        <v>0</v>
      </c>
      <c r="O64">
        <v>31</v>
      </c>
      <c r="P64">
        <v>21</v>
      </c>
      <c r="Q64">
        <v>6547.6</v>
      </c>
      <c r="R64">
        <v>5278.9</v>
      </c>
      <c r="S64">
        <v>196.8</v>
      </c>
      <c r="T64">
        <v>154.30000000000001</v>
      </c>
      <c r="U64">
        <f t="shared" si="3"/>
        <v>63</v>
      </c>
      <c r="V64">
        <f t="shared" si="4"/>
        <v>1</v>
      </c>
      <c r="W64">
        <f t="shared" si="4"/>
        <v>1</v>
      </c>
      <c r="X64">
        <v>0</v>
      </c>
      <c r="Y64">
        <v>0</v>
      </c>
      <c r="Z64">
        <v>0</v>
      </c>
      <c r="AA64">
        <v>0</v>
      </c>
    </row>
    <row r="65" spans="1:27" x14ac:dyDescent="0.25">
      <c r="A65" s="15">
        <f t="shared" si="5"/>
        <v>39539</v>
      </c>
      <c r="B65">
        <v>2008</v>
      </c>
      <c r="C65">
        <v>4</v>
      </c>
      <c r="D65" s="1">
        <v>22532227.5</v>
      </c>
      <c r="E65" s="1">
        <v>40112.926299999999</v>
      </c>
      <c r="F65" s="1">
        <f t="shared" si="2"/>
        <v>40112.926299999999</v>
      </c>
      <c r="G65" s="2">
        <v>6404324.9000000004</v>
      </c>
      <c r="H65" s="2">
        <v>13044.036</v>
      </c>
      <c r="I65" s="2">
        <v>13355.6767</v>
      </c>
      <c r="J65" s="3">
        <v>16127902.6</v>
      </c>
      <c r="K65" s="3">
        <v>32923.309300000001</v>
      </c>
      <c r="L65" s="3">
        <v>34488.989300000001</v>
      </c>
      <c r="M65">
        <v>218.19999999999996</v>
      </c>
      <c r="N65">
        <v>1.3</v>
      </c>
      <c r="O65">
        <v>30</v>
      </c>
      <c r="P65">
        <v>20</v>
      </c>
      <c r="Q65">
        <v>6580.2</v>
      </c>
      <c r="R65">
        <v>5310.6</v>
      </c>
      <c r="S65">
        <v>197.39999999999998</v>
      </c>
      <c r="T65">
        <v>153.1</v>
      </c>
      <c r="U65">
        <f t="shared" si="3"/>
        <v>64</v>
      </c>
      <c r="V65">
        <f t="shared" si="4"/>
        <v>1</v>
      </c>
      <c r="W65">
        <f t="shared" si="4"/>
        <v>1</v>
      </c>
      <c r="X65">
        <v>0</v>
      </c>
      <c r="Y65">
        <v>0</v>
      </c>
      <c r="Z65">
        <v>0</v>
      </c>
      <c r="AA65">
        <v>0</v>
      </c>
    </row>
    <row r="66" spans="1:27" x14ac:dyDescent="0.25">
      <c r="A66" s="15">
        <f t="shared" ref="A66:A97" si="6">DATE(B66,C66,1)</f>
        <v>39569</v>
      </c>
      <c r="B66">
        <v>2008</v>
      </c>
      <c r="C66">
        <v>5</v>
      </c>
      <c r="D66" s="1">
        <v>22515732.100000001</v>
      </c>
      <c r="E66" s="1">
        <v>37756.861700000001</v>
      </c>
      <c r="F66" s="1">
        <f t="shared" si="2"/>
        <v>37756.861700000001</v>
      </c>
      <c r="G66" s="2">
        <v>7342570.5999999996</v>
      </c>
      <c r="H66" s="2">
        <v>12838.143</v>
      </c>
      <c r="I66" s="2">
        <v>13146.4715</v>
      </c>
      <c r="J66" s="3">
        <v>15173161.5</v>
      </c>
      <c r="K66" s="3">
        <v>25971.374</v>
      </c>
      <c r="L66" s="3">
        <v>27987.074400000001</v>
      </c>
      <c r="M66">
        <v>171.09999999999997</v>
      </c>
      <c r="N66">
        <v>0</v>
      </c>
      <c r="O66">
        <v>31</v>
      </c>
      <c r="P66">
        <v>21</v>
      </c>
      <c r="Q66">
        <v>6640.6</v>
      </c>
      <c r="R66">
        <v>5370.3</v>
      </c>
      <c r="S66">
        <v>198.8</v>
      </c>
      <c r="T66">
        <v>154</v>
      </c>
      <c r="U66">
        <f t="shared" si="3"/>
        <v>65</v>
      </c>
      <c r="V66">
        <f t="shared" si="4"/>
        <v>1</v>
      </c>
      <c r="W66">
        <f t="shared" si="4"/>
        <v>1</v>
      </c>
      <c r="X66">
        <v>0</v>
      </c>
      <c r="Y66">
        <v>0</v>
      </c>
      <c r="Z66">
        <v>0</v>
      </c>
      <c r="AA66">
        <v>0</v>
      </c>
    </row>
    <row r="67" spans="1:27" x14ac:dyDescent="0.25">
      <c r="A67" s="15">
        <f t="shared" si="6"/>
        <v>39600</v>
      </c>
      <c r="B67">
        <v>2008</v>
      </c>
      <c r="C67">
        <v>6</v>
      </c>
      <c r="D67" s="1">
        <v>24821126.100000001</v>
      </c>
      <c r="E67" s="1">
        <v>52264.945</v>
      </c>
      <c r="F67" s="1">
        <f t="shared" si="2"/>
        <v>52264.945</v>
      </c>
      <c r="G67" s="2">
        <v>8016406.7999999998</v>
      </c>
      <c r="H67" s="2">
        <v>17581.66</v>
      </c>
      <c r="I67" s="2">
        <v>18660.871800000001</v>
      </c>
      <c r="J67" s="3">
        <v>16804719.300000001</v>
      </c>
      <c r="K67" s="3">
        <v>35632.716</v>
      </c>
      <c r="L67" s="3">
        <v>39107.302600000003</v>
      </c>
      <c r="M67">
        <v>22.4</v>
      </c>
      <c r="N67">
        <v>62.699999999999982</v>
      </c>
      <c r="O67">
        <v>30</v>
      </c>
      <c r="P67">
        <v>21</v>
      </c>
      <c r="Q67">
        <v>6712.3</v>
      </c>
      <c r="R67">
        <v>5458.4</v>
      </c>
      <c r="S67">
        <v>202.5</v>
      </c>
      <c r="T67">
        <v>157.30000000000001</v>
      </c>
      <c r="U67">
        <f t="shared" si="3"/>
        <v>66</v>
      </c>
      <c r="V67">
        <f t="shared" si="4"/>
        <v>0</v>
      </c>
      <c r="W67">
        <f t="shared" si="4"/>
        <v>0</v>
      </c>
      <c r="X67">
        <v>0</v>
      </c>
      <c r="Y67">
        <v>0</v>
      </c>
      <c r="Z67">
        <v>0</v>
      </c>
      <c r="AA67">
        <v>0</v>
      </c>
    </row>
    <row r="68" spans="1:27" x14ac:dyDescent="0.25">
      <c r="A68" s="15">
        <f t="shared" si="6"/>
        <v>39630</v>
      </c>
      <c r="B68">
        <v>2008</v>
      </c>
      <c r="C68">
        <v>7</v>
      </c>
      <c r="D68" s="1">
        <v>28570814.5</v>
      </c>
      <c r="E68" s="1">
        <v>56170.768700000001</v>
      </c>
      <c r="F68" s="1">
        <f t="shared" ref="F68:F131" si="7">E68</f>
        <v>56170.768700000001</v>
      </c>
      <c r="G68" s="2">
        <v>9547188.9000000004</v>
      </c>
      <c r="H68" s="2">
        <v>19427.143</v>
      </c>
      <c r="I68" s="2">
        <v>20780.815500000001</v>
      </c>
      <c r="J68" s="3">
        <v>19023625.600000001</v>
      </c>
      <c r="K68" s="3">
        <v>37417.332699999999</v>
      </c>
      <c r="L68" s="3">
        <v>41251.485000000001</v>
      </c>
      <c r="M68">
        <v>0.5</v>
      </c>
      <c r="N68">
        <v>122.29999999999998</v>
      </c>
      <c r="O68">
        <v>31</v>
      </c>
      <c r="P68">
        <v>22</v>
      </c>
      <c r="Q68">
        <v>6755.7</v>
      </c>
      <c r="R68">
        <v>5533.6</v>
      </c>
      <c r="S68">
        <v>204.89999999999998</v>
      </c>
      <c r="T68">
        <v>161.6</v>
      </c>
      <c r="U68">
        <f t="shared" si="3"/>
        <v>67</v>
      </c>
      <c r="V68">
        <f t="shared" si="4"/>
        <v>0</v>
      </c>
      <c r="W68">
        <f t="shared" si="4"/>
        <v>0</v>
      </c>
      <c r="X68">
        <v>0</v>
      </c>
      <c r="Y68">
        <v>0</v>
      </c>
      <c r="Z68">
        <v>0</v>
      </c>
      <c r="AA68">
        <v>0</v>
      </c>
    </row>
    <row r="69" spans="1:27" x14ac:dyDescent="0.25">
      <c r="A69" s="15">
        <f t="shared" si="6"/>
        <v>39661</v>
      </c>
      <c r="B69">
        <v>2008</v>
      </c>
      <c r="C69">
        <v>8</v>
      </c>
      <c r="D69" s="1">
        <v>26538105.300000001</v>
      </c>
      <c r="E69" s="1">
        <v>52019.856699999997</v>
      </c>
      <c r="F69" s="1">
        <f t="shared" si="7"/>
        <v>52019.856699999997</v>
      </c>
      <c r="G69" s="2">
        <v>8977797.0999999996</v>
      </c>
      <c r="H69" s="2">
        <v>18328.105</v>
      </c>
      <c r="I69" s="2">
        <v>19520.477299999999</v>
      </c>
      <c r="J69" s="3">
        <v>17560308.199999999</v>
      </c>
      <c r="K69" s="3">
        <v>34460.597699999998</v>
      </c>
      <c r="L69" s="3">
        <v>37872.784800000001</v>
      </c>
      <c r="M69">
        <v>4.2</v>
      </c>
      <c r="N69">
        <v>65.199999999999989</v>
      </c>
      <c r="O69">
        <v>31</v>
      </c>
      <c r="P69">
        <v>20</v>
      </c>
      <c r="Q69">
        <v>6761.2</v>
      </c>
      <c r="R69">
        <v>5592.4</v>
      </c>
      <c r="S69">
        <v>206</v>
      </c>
      <c r="T69">
        <v>165.1</v>
      </c>
      <c r="U69">
        <f t="shared" ref="U69:U132" si="8">U68+1</f>
        <v>68</v>
      </c>
      <c r="V69">
        <f t="shared" si="4"/>
        <v>0</v>
      </c>
      <c r="W69">
        <f t="shared" si="4"/>
        <v>0</v>
      </c>
      <c r="X69">
        <v>0</v>
      </c>
      <c r="Y69">
        <v>0</v>
      </c>
      <c r="Z69">
        <v>0</v>
      </c>
      <c r="AA69">
        <v>0</v>
      </c>
    </row>
    <row r="70" spans="1:27" x14ac:dyDescent="0.25">
      <c r="A70" s="15">
        <f t="shared" si="6"/>
        <v>39692</v>
      </c>
      <c r="B70">
        <v>2008</v>
      </c>
      <c r="C70">
        <v>9</v>
      </c>
      <c r="D70" s="1">
        <v>24402815.399999999</v>
      </c>
      <c r="E70" s="1">
        <v>49903.053</v>
      </c>
      <c r="F70" s="1">
        <f t="shared" si="7"/>
        <v>49903.053</v>
      </c>
      <c r="G70" s="2">
        <v>6041469.2000000002</v>
      </c>
      <c r="H70" s="2">
        <v>17249.324000000001</v>
      </c>
      <c r="I70" s="2">
        <v>18230.584999999999</v>
      </c>
      <c r="J70" s="3">
        <v>18361346.199999999</v>
      </c>
      <c r="K70" s="3">
        <v>33812.263700000003</v>
      </c>
      <c r="L70" s="3">
        <v>36672.492100000003</v>
      </c>
      <c r="M70">
        <v>27.799999999999997</v>
      </c>
      <c r="N70">
        <v>34.200000000000003</v>
      </c>
      <c r="O70">
        <v>30</v>
      </c>
      <c r="P70">
        <v>21</v>
      </c>
      <c r="Q70">
        <v>6735.2</v>
      </c>
      <c r="R70">
        <v>5556.1</v>
      </c>
      <c r="S70">
        <v>203.6</v>
      </c>
      <c r="T70">
        <v>164.2</v>
      </c>
      <c r="U70">
        <f t="shared" si="8"/>
        <v>69</v>
      </c>
      <c r="V70">
        <f t="shared" si="4"/>
        <v>1</v>
      </c>
      <c r="W70">
        <f t="shared" si="4"/>
        <v>0</v>
      </c>
      <c r="X70">
        <v>0</v>
      </c>
      <c r="Y70">
        <v>0</v>
      </c>
      <c r="Z70">
        <v>0</v>
      </c>
      <c r="AA70">
        <v>0</v>
      </c>
    </row>
    <row r="71" spans="1:27" x14ac:dyDescent="0.25">
      <c r="A71" s="15">
        <f t="shared" si="6"/>
        <v>39722</v>
      </c>
      <c r="B71">
        <v>2008</v>
      </c>
      <c r="C71">
        <v>10</v>
      </c>
      <c r="D71" s="1">
        <v>23564590.800000001</v>
      </c>
      <c r="E71" s="1">
        <v>41813.578999999998</v>
      </c>
      <c r="F71" s="1">
        <f t="shared" si="7"/>
        <v>41813.578999999998</v>
      </c>
      <c r="G71" s="2">
        <v>5232208.2</v>
      </c>
      <c r="H71" s="2">
        <v>14273.333000000001</v>
      </c>
      <c r="I71" s="2">
        <v>14584.719800000001</v>
      </c>
      <c r="J71" s="3">
        <v>18332382.699999999</v>
      </c>
      <c r="K71" s="3">
        <v>32786.112999999998</v>
      </c>
      <c r="L71" s="3">
        <v>34786.720000000001</v>
      </c>
      <c r="M71">
        <v>227.49999999999997</v>
      </c>
      <c r="N71">
        <v>0</v>
      </c>
      <c r="O71">
        <v>31</v>
      </c>
      <c r="P71">
        <v>22</v>
      </c>
      <c r="Q71">
        <v>6734.5</v>
      </c>
      <c r="R71">
        <v>5512.3</v>
      </c>
      <c r="S71">
        <v>202.6</v>
      </c>
      <c r="T71">
        <v>162.6</v>
      </c>
      <c r="U71">
        <f t="shared" si="8"/>
        <v>70</v>
      </c>
      <c r="V71">
        <f t="shared" si="4"/>
        <v>1</v>
      </c>
      <c r="W71">
        <f t="shared" si="4"/>
        <v>0</v>
      </c>
      <c r="X71">
        <v>0</v>
      </c>
      <c r="Y71">
        <v>0</v>
      </c>
      <c r="Z71">
        <v>0</v>
      </c>
      <c r="AA71">
        <v>0</v>
      </c>
    </row>
    <row r="72" spans="1:27" x14ac:dyDescent="0.25">
      <c r="A72" s="15">
        <f t="shared" si="6"/>
        <v>39753</v>
      </c>
      <c r="B72">
        <v>2008</v>
      </c>
      <c r="C72">
        <v>11</v>
      </c>
      <c r="D72" s="1">
        <v>24501133</v>
      </c>
      <c r="E72" s="1">
        <v>45294.800300000003</v>
      </c>
      <c r="F72" s="1">
        <f t="shared" si="7"/>
        <v>45294.800300000003</v>
      </c>
      <c r="G72" s="2">
        <v>8599601.0999999996</v>
      </c>
      <c r="H72" s="2">
        <v>16453.543000000001</v>
      </c>
      <c r="I72" s="2">
        <v>16756.679899999999</v>
      </c>
      <c r="J72" s="3">
        <v>15901531.9</v>
      </c>
      <c r="K72" s="3">
        <v>29133.578699999998</v>
      </c>
      <c r="L72" s="3">
        <v>30357.196100000001</v>
      </c>
      <c r="M72">
        <v>354.99999999999994</v>
      </c>
      <c r="N72">
        <v>0</v>
      </c>
      <c r="O72">
        <v>30</v>
      </c>
      <c r="P72">
        <v>20</v>
      </c>
      <c r="Q72">
        <v>6693.5</v>
      </c>
      <c r="R72">
        <v>5407.2</v>
      </c>
      <c r="S72">
        <v>199.3</v>
      </c>
      <c r="T72">
        <v>157.5</v>
      </c>
      <c r="U72">
        <f t="shared" si="8"/>
        <v>71</v>
      </c>
      <c r="V72">
        <f t="shared" si="4"/>
        <v>1</v>
      </c>
      <c r="W72">
        <f t="shared" si="4"/>
        <v>0</v>
      </c>
      <c r="X72">
        <v>0</v>
      </c>
      <c r="Y72">
        <v>0</v>
      </c>
      <c r="Z72">
        <v>0</v>
      </c>
      <c r="AA72">
        <v>0</v>
      </c>
    </row>
    <row r="73" spans="1:27" x14ac:dyDescent="0.25">
      <c r="A73" s="15">
        <f t="shared" si="6"/>
        <v>39783</v>
      </c>
      <c r="B73">
        <v>2008</v>
      </c>
      <c r="C73">
        <v>12</v>
      </c>
      <c r="D73" s="1">
        <v>27248631</v>
      </c>
      <c r="E73" s="1">
        <v>48076.322</v>
      </c>
      <c r="F73" s="1">
        <f t="shared" si="7"/>
        <v>48076.322</v>
      </c>
      <c r="G73" s="2">
        <v>10003945.5</v>
      </c>
      <c r="H73" s="2">
        <v>18785.984</v>
      </c>
      <c r="I73" s="2">
        <v>19097.043699999998</v>
      </c>
      <c r="J73" s="3">
        <v>17244685.600000001</v>
      </c>
      <c r="K73" s="3">
        <v>30751.200000000001</v>
      </c>
      <c r="L73" s="3">
        <v>32126.547999999999</v>
      </c>
      <c r="M73">
        <v>552.1</v>
      </c>
      <c r="N73">
        <v>0</v>
      </c>
      <c r="O73">
        <v>31</v>
      </c>
      <c r="P73">
        <v>21</v>
      </c>
      <c r="Q73">
        <v>6670.1</v>
      </c>
      <c r="R73">
        <v>5368</v>
      </c>
      <c r="S73">
        <v>198.2</v>
      </c>
      <c r="T73">
        <v>155.9</v>
      </c>
      <c r="U73">
        <f t="shared" si="8"/>
        <v>72</v>
      </c>
      <c r="V73">
        <f t="shared" si="4"/>
        <v>0</v>
      </c>
      <c r="W73">
        <f t="shared" si="4"/>
        <v>0</v>
      </c>
      <c r="X73">
        <v>0</v>
      </c>
      <c r="Y73">
        <v>0</v>
      </c>
      <c r="Z73">
        <v>0</v>
      </c>
      <c r="AA73">
        <v>0</v>
      </c>
    </row>
    <row r="74" spans="1:27" x14ac:dyDescent="0.25">
      <c r="A74" s="15">
        <f t="shared" si="6"/>
        <v>39814</v>
      </c>
      <c r="B74">
        <v>2009</v>
      </c>
      <c r="C74">
        <v>1</v>
      </c>
      <c r="D74" s="1">
        <v>28176601.800000001</v>
      </c>
      <c r="E74" s="1">
        <v>49301.646000000001</v>
      </c>
      <c r="F74" s="1">
        <f t="shared" si="7"/>
        <v>49301.646000000001</v>
      </c>
      <c r="G74" s="2">
        <v>10171512.199999999</v>
      </c>
      <c r="H74" s="2">
        <v>18180.188999999998</v>
      </c>
      <c r="I74" s="2">
        <v>18554.9588</v>
      </c>
      <c r="J74" s="3">
        <v>18005089.600000001</v>
      </c>
      <c r="K74" s="3">
        <v>31203.8007</v>
      </c>
      <c r="L74" s="3">
        <v>32620.8691</v>
      </c>
      <c r="M74">
        <v>683.69999999999982</v>
      </c>
      <c r="N74">
        <v>0</v>
      </c>
      <c r="O74">
        <v>31</v>
      </c>
      <c r="P74">
        <v>21</v>
      </c>
      <c r="Q74">
        <v>6572.3</v>
      </c>
      <c r="R74">
        <v>5275.1</v>
      </c>
      <c r="S74">
        <v>194.20000000000002</v>
      </c>
      <c r="T74">
        <v>152.30000000000001</v>
      </c>
      <c r="U74">
        <f t="shared" si="8"/>
        <v>73</v>
      </c>
      <c r="V74">
        <f t="shared" si="4"/>
        <v>0</v>
      </c>
      <c r="W74">
        <f t="shared" si="4"/>
        <v>0</v>
      </c>
      <c r="X74">
        <v>0</v>
      </c>
      <c r="Y74">
        <v>0</v>
      </c>
      <c r="Z74">
        <v>0</v>
      </c>
      <c r="AA74">
        <v>0</v>
      </c>
    </row>
    <row r="75" spans="1:27" x14ac:dyDescent="0.25">
      <c r="A75" s="15">
        <f t="shared" si="6"/>
        <v>39845</v>
      </c>
      <c r="B75">
        <v>2009</v>
      </c>
      <c r="C75">
        <v>2</v>
      </c>
      <c r="D75" s="1">
        <v>24278506.899999999</v>
      </c>
      <c r="E75" s="1">
        <v>47647.9827</v>
      </c>
      <c r="F75" s="1">
        <f t="shared" si="7"/>
        <v>47647.9827</v>
      </c>
      <c r="G75" s="2">
        <v>8546182.9000000004</v>
      </c>
      <c r="H75" s="2">
        <v>17467.682000000001</v>
      </c>
      <c r="I75" s="2">
        <v>17776.154200000001</v>
      </c>
      <c r="J75" s="3">
        <v>15732324.1</v>
      </c>
      <c r="K75" s="3">
        <v>32242.393</v>
      </c>
      <c r="L75" s="3">
        <v>33779.307399999998</v>
      </c>
      <c r="M75">
        <v>568.20000000000005</v>
      </c>
      <c r="N75">
        <v>0</v>
      </c>
      <c r="O75">
        <v>28</v>
      </c>
      <c r="P75">
        <v>19</v>
      </c>
      <c r="Q75">
        <v>6499.2</v>
      </c>
      <c r="R75">
        <v>5201</v>
      </c>
      <c r="S75">
        <v>189.8</v>
      </c>
      <c r="T75">
        <v>148</v>
      </c>
      <c r="U75">
        <f t="shared" si="8"/>
        <v>74</v>
      </c>
      <c r="V75">
        <f t="shared" si="4"/>
        <v>0</v>
      </c>
      <c r="W75">
        <f t="shared" si="4"/>
        <v>0</v>
      </c>
      <c r="X75">
        <v>0</v>
      </c>
      <c r="Y75">
        <v>0</v>
      </c>
      <c r="Z75">
        <v>0</v>
      </c>
      <c r="AA75">
        <v>0</v>
      </c>
    </row>
    <row r="76" spans="1:27" x14ac:dyDescent="0.25">
      <c r="A76" s="15">
        <f t="shared" si="6"/>
        <v>39873</v>
      </c>
      <c r="B76">
        <v>2009</v>
      </c>
      <c r="C76">
        <v>3</v>
      </c>
      <c r="D76" s="1">
        <v>24782457.600000001</v>
      </c>
      <c r="E76" s="1">
        <v>46050.973700000002</v>
      </c>
      <c r="F76" s="1">
        <f t="shared" si="7"/>
        <v>46050.973700000002</v>
      </c>
      <c r="G76" s="2">
        <v>8446777</v>
      </c>
      <c r="H76" s="2">
        <v>17175.168000000001</v>
      </c>
      <c r="I76" s="2">
        <v>17497.435600000001</v>
      </c>
      <c r="J76" s="3">
        <v>16335680.699999999</v>
      </c>
      <c r="K76" s="3">
        <v>28875.805700000001</v>
      </c>
      <c r="L76" s="3">
        <v>30105.643400000001</v>
      </c>
      <c r="M76">
        <v>470.89999999999992</v>
      </c>
      <c r="N76">
        <v>0</v>
      </c>
      <c r="O76">
        <v>31</v>
      </c>
      <c r="P76">
        <v>22</v>
      </c>
      <c r="Q76">
        <v>6425.4</v>
      </c>
      <c r="R76">
        <v>5125</v>
      </c>
      <c r="S76">
        <v>185.9</v>
      </c>
      <c r="T76">
        <v>142.4</v>
      </c>
      <c r="U76">
        <f t="shared" si="8"/>
        <v>75</v>
      </c>
      <c r="V76">
        <f t="shared" si="4"/>
        <v>1</v>
      </c>
      <c r="W76">
        <f t="shared" si="4"/>
        <v>1</v>
      </c>
      <c r="X76">
        <v>0</v>
      </c>
      <c r="Y76">
        <v>0</v>
      </c>
      <c r="Z76">
        <v>0</v>
      </c>
      <c r="AA76">
        <v>0</v>
      </c>
    </row>
    <row r="77" spans="1:27" x14ac:dyDescent="0.25">
      <c r="A77" s="15">
        <f t="shared" si="6"/>
        <v>39904</v>
      </c>
      <c r="B77">
        <v>2009</v>
      </c>
      <c r="C77">
        <v>4</v>
      </c>
      <c r="D77" s="1">
        <v>22158416.699999999</v>
      </c>
      <c r="E77" s="1">
        <v>40075.108999999997</v>
      </c>
      <c r="F77" s="1">
        <f t="shared" si="7"/>
        <v>40075.108999999997</v>
      </c>
      <c r="G77" s="2">
        <v>7420612.2000000002</v>
      </c>
      <c r="H77" s="2">
        <v>40075.108999999997</v>
      </c>
      <c r="I77" s="2">
        <v>41809.058700000001</v>
      </c>
      <c r="J77" s="3">
        <v>14737804.5</v>
      </c>
      <c r="K77" s="3">
        <v>27185.1427</v>
      </c>
      <c r="L77" s="3">
        <v>28525.1253</v>
      </c>
      <c r="M77">
        <v>246.49999999999991</v>
      </c>
      <c r="N77">
        <v>0</v>
      </c>
      <c r="O77">
        <v>30</v>
      </c>
      <c r="P77">
        <v>20</v>
      </c>
      <c r="Q77">
        <v>6423.1</v>
      </c>
      <c r="R77">
        <v>5119.3999999999996</v>
      </c>
      <c r="S77">
        <v>181.5</v>
      </c>
      <c r="T77">
        <v>137.6</v>
      </c>
      <c r="U77">
        <f t="shared" si="8"/>
        <v>76</v>
      </c>
      <c r="V77">
        <f t="shared" si="4"/>
        <v>1</v>
      </c>
      <c r="W77">
        <f t="shared" si="4"/>
        <v>1</v>
      </c>
      <c r="X77">
        <v>0</v>
      </c>
      <c r="Y77">
        <v>0</v>
      </c>
      <c r="Z77">
        <v>0</v>
      </c>
      <c r="AA77">
        <v>0</v>
      </c>
    </row>
    <row r="78" spans="1:27" x14ac:dyDescent="0.25">
      <c r="A78" s="15">
        <f t="shared" si="6"/>
        <v>39934</v>
      </c>
      <c r="B78">
        <v>2009</v>
      </c>
      <c r="C78">
        <v>5</v>
      </c>
      <c r="D78" s="1">
        <v>21554380.100000001</v>
      </c>
      <c r="E78" s="1">
        <v>39201.277000000002</v>
      </c>
      <c r="F78" s="1">
        <f t="shared" si="7"/>
        <v>39201.277000000002</v>
      </c>
      <c r="G78" s="2">
        <v>6923589.2000000002</v>
      </c>
      <c r="H78" s="2">
        <v>12558.728999999999</v>
      </c>
      <c r="I78" s="2">
        <v>13054.897000000001</v>
      </c>
      <c r="J78" s="3">
        <v>14630790.9</v>
      </c>
      <c r="K78" s="3">
        <v>28009.018700000001</v>
      </c>
      <c r="L78" s="3">
        <v>30062.474999999999</v>
      </c>
      <c r="M78">
        <v>127.20000000000002</v>
      </c>
      <c r="N78">
        <v>5.8</v>
      </c>
      <c r="O78">
        <v>31</v>
      </c>
      <c r="P78">
        <v>20</v>
      </c>
      <c r="Q78">
        <v>6447.5</v>
      </c>
      <c r="R78">
        <v>5157.3</v>
      </c>
      <c r="S78">
        <v>181.1</v>
      </c>
      <c r="T78">
        <v>137.69999999999999</v>
      </c>
      <c r="U78">
        <f t="shared" si="8"/>
        <v>77</v>
      </c>
      <c r="V78">
        <f t="shared" si="4"/>
        <v>1</v>
      </c>
      <c r="W78">
        <f t="shared" si="4"/>
        <v>1</v>
      </c>
      <c r="X78">
        <v>0</v>
      </c>
      <c r="Y78">
        <v>0</v>
      </c>
      <c r="Z78">
        <v>0</v>
      </c>
      <c r="AA78">
        <v>0</v>
      </c>
    </row>
    <row r="79" spans="1:27" x14ac:dyDescent="0.25">
      <c r="A79" s="15">
        <f t="shared" si="6"/>
        <v>39965</v>
      </c>
      <c r="B79">
        <v>2009</v>
      </c>
      <c r="C79">
        <v>6</v>
      </c>
      <c r="D79" s="1">
        <v>22809700.899999999</v>
      </c>
      <c r="E79" s="1">
        <v>47382.551299999999</v>
      </c>
      <c r="F79" s="1">
        <f t="shared" si="7"/>
        <v>47382.551299999999</v>
      </c>
      <c r="G79" s="2">
        <v>7253665.9000000004</v>
      </c>
      <c r="H79" s="2">
        <v>15820.846</v>
      </c>
      <c r="I79" s="2">
        <v>16804.7536</v>
      </c>
      <c r="J79" s="3">
        <v>15556035</v>
      </c>
      <c r="K79" s="3">
        <v>32565.138299999999</v>
      </c>
      <c r="L79" s="3">
        <v>35293.882899999997</v>
      </c>
      <c r="M79">
        <v>32.399999999999991</v>
      </c>
      <c r="N79">
        <v>29.5</v>
      </c>
      <c r="O79">
        <v>30</v>
      </c>
      <c r="P79">
        <v>22</v>
      </c>
      <c r="Q79">
        <v>6497.3</v>
      </c>
      <c r="R79">
        <v>5215.6000000000004</v>
      </c>
      <c r="S79">
        <v>184.3</v>
      </c>
      <c r="T79">
        <v>141.30000000000001</v>
      </c>
      <c r="U79">
        <f t="shared" si="8"/>
        <v>78</v>
      </c>
      <c r="V79">
        <f t="shared" ref="V79:W133" si="9">V67</f>
        <v>0</v>
      </c>
      <c r="W79">
        <f t="shared" si="9"/>
        <v>0</v>
      </c>
      <c r="X79">
        <v>0</v>
      </c>
      <c r="Y79">
        <v>0</v>
      </c>
      <c r="Z79">
        <v>0</v>
      </c>
      <c r="AA79">
        <v>0</v>
      </c>
    </row>
    <row r="80" spans="1:27" x14ac:dyDescent="0.25">
      <c r="A80" s="15">
        <f t="shared" si="6"/>
        <v>39995</v>
      </c>
      <c r="B80">
        <v>2009</v>
      </c>
      <c r="C80">
        <v>7</v>
      </c>
      <c r="D80" s="1">
        <v>24213473.600000001</v>
      </c>
      <c r="E80" s="1">
        <v>44981.225299999998</v>
      </c>
      <c r="F80" s="1">
        <f t="shared" si="7"/>
        <v>44981.225299999998</v>
      </c>
      <c r="G80" s="2">
        <v>7972334.0999999996</v>
      </c>
      <c r="H80" s="2">
        <v>15139.982</v>
      </c>
      <c r="I80" s="2">
        <v>16011.193600000001</v>
      </c>
      <c r="J80" s="3">
        <v>16241139.5</v>
      </c>
      <c r="K80" s="3">
        <v>30609.459299999999</v>
      </c>
      <c r="L80" s="3">
        <v>33153.830300000001</v>
      </c>
      <c r="M80">
        <v>6.9</v>
      </c>
      <c r="N80">
        <v>59.499999999999993</v>
      </c>
      <c r="O80">
        <v>31</v>
      </c>
      <c r="P80">
        <v>22</v>
      </c>
      <c r="Q80">
        <v>6534.5</v>
      </c>
      <c r="R80">
        <v>5294</v>
      </c>
      <c r="S80">
        <v>188.8</v>
      </c>
      <c r="T80">
        <v>145.80000000000001</v>
      </c>
      <c r="U80">
        <f t="shared" si="8"/>
        <v>79</v>
      </c>
      <c r="V80">
        <f t="shared" si="9"/>
        <v>0</v>
      </c>
      <c r="W80">
        <f t="shared" si="9"/>
        <v>0</v>
      </c>
      <c r="X80">
        <v>0</v>
      </c>
      <c r="Y80">
        <v>0</v>
      </c>
      <c r="Z80">
        <v>0</v>
      </c>
      <c r="AA80">
        <v>0</v>
      </c>
    </row>
    <row r="81" spans="1:27" x14ac:dyDescent="0.25">
      <c r="A81" s="15">
        <f t="shared" si="6"/>
        <v>40026</v>
      </c>
      <c r="B81">
        <v>2009</v>
      </c>
      <c r="C81">
        <v>8</v>
      </c>
      <c r="D81" s="1">
        <v>26831981</v>
      </c>
      <c r="E81" s="1">
        <v>56009.580300000001</v>
      </c>
      <c r="F81" s="1">
        <f t="shared" si="7"/>
        <v>56009.580300000001</v>
      </c>
      <c r="G81" s="2">
        <v>9003973.1999999993</v>
      </c>
      <c r="H81" s="2">
        <v>19514.131000000001</v>
      </c>
      <c r="I81" s="2">
        <v>20781.928500000002</v>
      </c>
      <c r="J81" s="3">
        <v>17828007.800000001</v>
      </c>
      <c r="K81" s="3">
        <v>36814.408300000003</v>
      </c>
      <c r="L81" s="3">
        <v>40348.1253</v>
      </c>
      <c r="M81">
        <v>0</v>
      </c>
      <c r="N81">
        <v>95.899999999999991</v>
      </c>
      <c r="O81">
        <v>31</v>
      </c>
      <c r="P81">
        <v>20</v>
      </c>
      <c r="Q81">
        <v>6559.1</v>
      </c>
      <c r="R81">
        <v>5345.8</v>
      </c>
      <c r="S81">
        <v>192.7</v>
      </c>
      <c r="T81">
        <v>148.69999999999999</v>
      </c>
      <c r="U81">
        <f t="shared" si="8"/>
        <v>80</v>
      </c>
      <c r="V81">
        <f t="shared" si="9"/>
        <v>0</v>
      </c>
      <c r="W81">
        <f t="shared" si="9"/>
        <v>0</v>
      </c>
      <c r="X81">
        <v>0</v>
      </c>
      <c r="Y81">
        <v>0</v>
      </c>
      <c r="Z81">
        <v>0</v>
      </c>
      <c r="AA81">
        <v>0</v>
      </c>
    </row>
    <row r="82" spans="1:27" x14ac:dyDescent="0.25">
      <c r="A82" s="15">
        <f t="shared" si="6"/>
        <v>40057</v>
      </c>
      <c r="B82">
        <v>2009</v>
      </c>
      <c r="C82">
        <v>9</v>
      </c>
      <c r="D82" s="1">
        <v>22526996.600000001</v>
      </c>
      <c r="E82" s="1">
        <v>42038.981</v>
      </c>
      <c r="F82" s="1">
        <f t="shared" si="7"/>
        <v>42038.981</v>
      </c>
      <c r="G82" s="2">
        <v>7223053.5</v>
      </c>
      <c r="H82" s="2">
        <v>13934.68</v>
      </c>
      <c r="I82" s="2">
        <v>14768.4054</v>
      </c>
      <c r="J82" s="3">
        <v>15303943.1</v>
      </c>
      <c r="K82" s="3">
        <v>28900.5923</v>
      </c>
      <c r="L82" s="3">
        <v>31204.26</v>
      </c>
      <c r="M82">
        <v>37</v>
      </c>
      <c r="N82">
        <v>27.900000000000002</v>
      </c>
      <c r="O82">
        <v>30</v>
      </c>
      <c r="P82">
        <v>21</v>
      </c>
      <c r="Q82">
        <v>6543.1</v>
      </c>
      <c r="R82">
        <v>5347.8</v>
      </c>
      <c r="S82">
        <v>191.60000000000002</v>
      </c>
      <c r="T82">
        <v>147.4</v>
      </c>
      <c r="U82">
        <f t="shared" si="8"/>
        <v>81</v>
      </c>
      <c r="V82">
        <f t="shared" si="9"/>
        <v>1</v>
      </c>
      <c r="W82">
        <f t="shared" si="9"/>
        <v>0</v>
      </c>
      <c r="X82">
        <v>0</v>
      </c>
      <c r="Y82">
        <v>0</v>
      </c>
      <c r="Z82">
        <v>0</v>
      </c>
      <c r="AA82">
        <v>0</v>
      </c>
    </row>
    <row r="83" spans="1:27" x14ac:dyDescent="0.25">
      <c r="A83" s="15">
        <f t="shared" si="6"/>
        <v>40087</v>
      </c>
      <c r="B83">
        <v>2009</v>
      </c>
      <c r="C83">
        <v>10</v>
      </c>
      <c r="D83" s="1">
        <v>22778839.100000001</v>
      </c>
      <c r="E83" s="1">
        <v>39459.337</v>
      </c>
      <c r="F83" s="1">
        <f t="shared" si="7"/>
        <v>39459.337</v>
      </c>
      <c r="G83" s="2">
        <v>7421677.4000000004</v>
      </c>
      <c r="H83" s="2">
        <v>13458.009</v>
      </c>
      <c r="I83" s="2">
        <v>13716.2732</v>
      </c>
      <c r="J83" s="3">
        <v>15357161.6</v>
      </c>
      <c r="K83" s="3">
        <v>26766.882000000001</v>
      </c>
      <c r="L83" s="3">
        <v>28286.6083</v>
      </c>
      <c r="M83">
        <v>220.49999999999994</v>
      </c>
      <c r="N83">
        <v>0</v>
      </c>
      <c r="O83">
        <v>31</v>
      </c>
      <c r="P83">
        <v>21</v>
      </c>
      <c r="Q83">
        <v>6545.5</v>
      </c>
      <c r="R83">
        <v>5314.9</v>
      </c>
      <c r="S83">
        <v>192.3</v>
      </c>
      <c r="T83">
        <v>147.6</v>
      </c>
      <c r="U83">
        <f t="shared" si="8"/>
        <v>82</v>
      </c>
      <c r="V83">
        <f t="shared" si="9"/>
        <v>1</v>
      </c>
      <c r="W83">
        <f t="shared" si="9"/>
        <v>0</v>
      </c>
      <c r="X83">
        <v>0</v>
      </c>
      <c r="Y83">
        <v>0</v>
      </c>
      <c r="Z83">
        <v>0</v>
      </c>
      <c r="AA83">
        <v>0</v>
      </c>
    </row>
    <row r="84" spans="1:27" x14ac:dyDescent="0.25">
      <c r="A84" s="15">
        <f t="shared" si="6"/>
        <v>40118</v>
      </c>
      <c r="B84">
        <v>2009</v>
      </c>
      <c r="C84">
        <v>11</v>
      </c>
      <c r="D84" s="1">
        <v>22681845.800000001</v>
      </c>
      <c r="E84" s="1">
        <v>42346.6927</v>
      </c>
      <c r="F84" s="1">
        <f t="shared" si="7"/>
        <v>42346.6927</v>
      </c>
      <c r="G84" s="2">
        <v>7782407.2000000002</v>
      </c>
      <c r="H84" s="2">
        <v>16193.084000000001</v>
      </c>
      <c r="I84" s="2">
        <v>16488.1695</v>
      </c>
      <c r="J84" s="3">
        <v>14899438.5</v>
      </c>
      <c r="K84" s="3">
        <v>27122.666300000001</v>
      </c>
      <c r="L84" s="3">
        <v>28379.244200000001</v>
      </c>
      <c r="M84">
        <v>274.89999999999998</v>
      </c>
      <c r="N84">
        <v>0</v>
      </c>
      <c r="O84">
        <v>30</v>
      </c>
      <c r="P84">
        <v>21</v>
      </c>
      <c r="Q84">
        <v>6539.6</v>
      </c>
      <c r="R84">
        <v>5267.8</v>
      </c>
      <c r="S84">
        <v>191.3</v>
      </c>
      <c r="T84">
        <v>145.9</v>
      </c>
      <c r="U84">
        <f t="shared" si="8"/>
        <v>83</v>
      </c>
      <c r="V84">
        <f t="shared" si="9"/>
        <v>1</v>
      </c>
      <c r="W84">
        <f t="shared" si="9"/>
        <v>0</v>
      </c>
      <c r="X84">
        <v>0</v>
      </c>
      <c r="Y84">
        <v>0</v>
      </c>
      <c r="Z84">
        <v>0</v>
      </c>
      <c r="AA84">
        <v>0</v>
      </c>
    </row>
    <row r="85" spans="1:27" x14ac:dyDescent="0.25">
      <c r="A85" s="15">
        <f t="shared" si="6"/>
        <v>40148</v>
      </c>
      <c r="B85">
        <v>2009</v>
      </c>
      <c r="C85">
        <v>12</v>
      </c>
      <c r="D85" s="1">
        <v>26176555.699999999</v>
      </c>
      <c r="E85" s="1">
        <v>48120.8197</v>
      </c>
      <c r="F85" s="1">
        <f t="shared" si="7"/>
        <v>48120.8197</v>
      </c>
      <c r="G85" s="2">
        <v>8862637.9000000004</v>
      </c>
      <c r="H85" s="2">
        <v>17425.09</v>
      </c>
      <c r="I85" s="2">
        <v>17745.800800000001</v>
      </c>
      <c r="J85" s="3">
        <v>17313917.800000001</v>
      </c>
      <c r="K85" s="3">
        <v>37484.140299999999</v>
      </c>
      <c r="L85" s="3">
        <v>38899.022799999999</v>
      </c>
      <c r="M85">
        <v>544.4</v>
      </c>
      <c r="N85">
        <v>0</v>
      </c>
      <c r="O85">
        <v>31</v>
      </c>
      <c r="P85">
        <v>21</v>
      </c>
      <c r="Q85">
        <v>6542.2</v>
      </c>
      <c r="R85">
        <v>5254.5</v>
      </c>
      <c r="S85">
        <v>189.8</v>
      </c>
      <c r="T85">
        <v>144.30000000000001</v>
      </c>
      <c r="U85">
        <f t="shared" si="8"/>
        <v>84</v>
      </c>
      <c r="V85">
        <f t="shared" si="9"/>
        <v>0</v>
      </c>
      <c r="W85">
        <f t="shared" si="9"/>
        <v>0</v>
      </c>
      <c r="X85">
        <v>0</v>
      </c>
      <c r="Y85">
        <v>0</v>
      </c>
      <c r="Z85">
        <v>0</v>
      </c>
      <c r="AA85">
        <v>0</v>
      </c>
    </row>
    <row r="86" spans="1:27" x14ac:dyDescent="0.25">
      <c r="A86" s="15">
        <f t="shared" si="6"/>
        <v>40179</v>
      </c>
      <c r="B86">
        <v>2010</v>
      </c>
      <c r="C86">
        <v>1</v>
      </c>
      <c r="D86" s="1">
        <v>26810992.800000001</v>
      </c>
      <c r="E86" s="1">
        <v>46278.9787</v>
      </c>
      <c r="F86" s="1">
        <f t="shared" si="7"/>
        <v>46278.9787</v>
      </c>
      <c r="G86" s="2">
        <v>9506684.3000000007</v>
      </c>
      <c r="H86" s="2">
        <v>17508.241999999998</v>
      </c>
      <c r="I86" s="2">
        <v>17785.418399999999</v>
      </c>
      <c r="J86" s="3">
        <v>17304308.600000001</v>
      </c>
      <c r="K86" s="3">
        <v>29500.689699999999</v>
      </c>
      <c r="L86" s="3">
        <v>30596.170600000001</v>
      </c>
      <c r="M86">
        <v>677.3</v>
      </c>
      <c r="N86">
        <v>0</v>
      </c>
      <c r="O86">
        <v>31</v>
      </c>
      <c r="P86">
        <v>20</v>
      </c>
      <c r="Q86">
        <v>6502.5</v>
      </c>
      <c r="R86">
        <v>5212.8</v>
      </c>
      <c r="S86">
        <v>187.79999999999998</v>
      </c>
      <c r="T86">
        <v>142.69999999999999</v>
      </c>
      <c r="U86">
        <f t="shared" si="8"/>
        <v>85</v>
      </c>
      <c r="V86">
        <f t="shared" si="9"/>
        <v>0</v>
      </c>
      <c r="W86">
        <f t="shared" si="9"/>
        <v>0</v>
      </c>
      <c r="X86">
        <v>0</v>
      </c>
      <c r="Y86">
        <v>0</v>
      </c>
      <c r="Z86">
        <v>0</v>
      </c>
      <c r="AA86">
        <v>0</v>
      </c>
    </row>
    <row r="87" spans="1:27" x14ac:dyDescent="0.25">
      <c r="A87" s="15">
        <f t="shared" si="6"/>
        <v>40210</v>
      </c>
      <c r="B87">
        <v>2010</v>
      </c>
      <c r="C87">
        <v>2</v>
      </c>
      <c r="D87" s="1">
        <v>23866440.699999999</v>
      </c>
      <c r="E87" s="1">
        <v>44587.298000000003</v>
      </c>
      <c r="F87" s="1">
        <f t="shared" si="7"/>
        <v>44587.298000000003</v>
      </c>
      <c r="G87" s="2">
        <v>8405541.8000000007</v>
      </c>
      <c r="H87" s="2">
        <v>15629.538</v>
      </c>
      <c r="I87" s="2">
        <v>15871.4872</v>
      </c>
      <c r="J87" s="3">
        <v>15460898.9</v>
      </c>
      <c r="K87" s="3">
        <v>29000.424999999999</v>
      </c>
      <c r="L87" s="3">
        <v>30155.062000000002</v>
      </c>
      <c r="M87">
        <v>525.80000000000007</v>
      </c>
      <c r="N87">
        <v>0</v>
      </c>
      <c r="O87">
        <v>28</v>
      </c>
      <c r="P87">
        <v>19</v>
      </c>
      <c r="Q87">
        <v>6470.2</v>
      </c>
      <c r="R87">
        <v>5186</v>
      </c>
      <c r="S87">
        <v>186.2</v>
      </c>
      <c r="T87">
        <v>141.19999999999999</v>
      </c>
      <c r="U87">
        <f t="shared" si="8"/>
        <v>86</v>
      </c>
      <c r="V87">
        <f t="shared" si="9"/>
        <v>0</v>
      </c>
      <c r="W87">
        <f t="shared" si="9"/>
        <v>0</v>
      </c>
      <c r="X87">
        <v>0</v>
      </c>
      <c r="Y87">
        <v>0</v>
      </c>
      <c r="Z87">
        <v>0</v>
      </c>
      <c r="AA87">
        <v>0</v>
      </c>
    </row>
    <row r="88" spans="1:27" x14ac:dyDescent="0.25">
      <c r="A88" s="15">
        <f t="shared" si="6"/>
        <v>40238</v>
      </c>
      <c r="B88">
        <v>2010</v>
      </c>
      <c r="C88">
        <v>3</v>
      </c>
      <c r="D88" s="1">
        <v>24268317.300000001</v>
      </c>
      <c r="E88" s="1">
        <v>40454.168299999998</v>
      </c>
      <c r="F88" s="1">
        <f t="shared" si="7"/>
        <v>40454.168299999998</v>
      </c>
      <c r="G88" s="2">
        <v>8199653.5</v>
      </c>
      <c r="H88" s="2">
        <v>14470.735000000001</v>
      </c>
      <c r="I88" s="2">
        <v>14784.189399999999</v>
      </c>
      <c r="J88" s="3">
        <v>16068663.800000001</v>
      </c>
      <c r="K88" s="3">
        <v>26331.873</v>
      </c>
      <c r="L88" s="3">
        <v>27533.358800000002</v>
      </c>
      <c r="M88">
        <v>412.79999999999995</v>
      </c>
      <c r="N88">
        <v>0</v>
      </c>
      <c r="O88">
        <v>31</v>
      </c>
      <c r="P88">
        <v>23</v>
      </c>
      <c r="Q88">
        <v>6448.9</v>
      </c>
      <c r="R88">
        <v>5159.6000000000004</v>
      </c>
      <c r="S88">
        <v>186.9</v>
      </c>
      <c r="T88">
        <v>140.4</v>
      </c>
      <c r="U88">
        <f t="shared" si="8"/>
        <v>87</v>
      </c>
      <c r="V88">
        <f t="shared" si="9"/>
        <v>1</v>
      </c>
      <c r="W88">
        <f t="shared" si="9"/>
        <v>1</v>
      </c>
      <c r="X88">
        <v>0</v>
      </c>
      <c r="Y88">
        <v>0</v>
      </c>
      <c r="Z88">
        <v>0</v>
      </c>
      <c r="AA88">
        <v>0</v>
      </c>
    </row>
    <row r="89" spans="1:27" x14ac:dyDescent="0.25">
      <c r="A89" s="15">
        <f t="shared" si="6"/>
        <v>40269</v>
      </c>
      <c r="B89">
        <v>2010</v>
      </c>
      <c r="C89">
        <v>4</v>
      </c>
      <c r="D89" s="1">
        <v>21343054.399999999</v>
      </c>
      <c r="E89" s="1">
        <v>36743.030700000003</v>
      </c>
      <c r="F89" s="1">
        <f t="shared" si="7"/>
        <v>36743.030700000003</v>
      </c>
      <c r="G89" s="2">
        <v>6957364.9000000004</v>
      </c>
      <c r="H89" s="2">
        <v>12450.909</v>
      </c>
      <c r="I89" s="2">
        <v>12754.697099999999</v>
      </c>
      <c r="J89" s="3">
        <v>14385689.6</v>
      </c>
      <c r="K89" s="3">
        <v>25002.2853</v>
      </c>
      <c r="L89" s="3">
        <v>26360.3583</v>
      </c>
      <c r="M89">
        <v>230.59999999999997</v>
      </c>
      <c r="N89">
        <v>0</v>
      </c>
      <c r="O89">
        <v>30</v>
      </c>
      <c r="P89">
        <v>20</v>
      </c>
      <c r="Q89">
        <v>6480.4</v>
      </c>
      <c r="R89">
        <v>5180.2</v>
      </c>
      <c r="S89">
        <v>187.6</v>
      </c>
      <c r="T89">
        <v>139.19999999999999</v>
      </c>
      <c r="U89">
        <f t="shared" si="8"/>
        <v>88</v>
      </c>
      <c r="V89">
        <f t="shared" si="9"/>
        <v>1</v>
      </c>
      <c r="W89">
        <f t="shared" si="9"/>
        <v>1</v>
      </c>
      <c r="X89">
        <v>0</v>
      </c>
      <c r="Y89">
        <v>0</v>
      </c>
      <c r="Z89">
        <v>0</v>
      </c>
      <c r="AA89">
        <v>0</v>
      </c>
    </row>
    <row r="90" spans="1:27" x14ac:dyDescent="0.25">
      <c r="A90" s="15">
        <f t="shared" si="6"/>
        <v>40299</v>
      </c>
      <c r="B90">
        <v>2010</v>
      </c>
      <c r="C90">
        <v>5</v>
      </c>
      <c r="D90" s="1">
        <v>23010297.600000001</v>
      </c>
      <c r="E90" s="1">
        <v>48218.8963</v>
      </c>
      <c r="F90" s="1">
        <f t="shared" si="7"/>
        <v>48218.8963</v>
      </c>
      <c r="G90" s="2">
        <v>7489634.2000000002</v>
      </c>
      <c r="H90" s="2">
        <v>15986.293</v>
      </c>
      <c r="I90" s="2">
        <v>16887.015100000001</v>
      </c>
      <c r="J90" s="3">
        <v>15520663.4</v>
      </c>
      <c r="K90" s="3">
        <v>32310.996299999999</v>
      </c>
      <c r="L90" s="3">
        <v>34914.714</v>
      </c>
      <c r="M90">
        <v>92.800000000000011</v>
      </c>
      <c r="N90">
        <v>35.1</v>
      </c>
      <c r="O90">
        <v>31</v>
      </c>
      <c r="P90">
        <v>20</v>
      </c>
      <c r="Q90">
        <v>6546</v>
      </c>
      <c r="R90">
        <v>5249.5</v>
      </c>
      <c r="S90">
        <v>191.3</v>
      </c>
      <c r="T90">
        <v>143</v>
      </c>
      <c r="U90">
        <f t="shared" si="8"/>
        <v>89</v>
      </c>
      <c r="V90">
        <f t="shared" si="9"/>
        <v>1</v>
      </c>
      <c r="W90">
        <f t="shared" si="9"/>
        <v>1</v>
      </c>
      <c r="X90">
        <v>0</v>
      </c>
      <c r="Y90">
        <v>0</v>
      </c>
      <c r="Z90">
        <v>0</v>
      </c>
      <c r="AA90">
        <v>0</v>
      </c>
    </row>
    <row r="91" spans="1:27" x14ac:dyDescent="0.25">
      <c r="A91" s="15">
        <f t="shared" si="6"/>
        <v>40330</v>
      </c>
      <c r="B91">
        <v>2010</v>
      </c>
      <c r="C91">
        <v>6</v>
      </c>
      <c r="D91" s="1">
        <v>24560033.199999999</v>
      </c>
      <c r="E91" s="1">
        <v>48287.327299999997</v>
      </c>
      <c r="F91" s="1">
        <f t="shared" si="7"/>
        <v>48287.327299999997</v>
      </c>
      <c r="G91" s="2">
        <v>8037348.9000000004</v>
      </c>
      <c r="H91" s="2">
        <v>15954.046</v>
      </c>
      <c r="I91" s="2">
        <v>16763.819500000001</v>
      </c>
      <c r="J91" s="3">
        <v>16522684.300000001</v>
      </c>
      <c r="K91" s="3">
        <v>32801.308299999997</v>
      </c>
      <c r="L91" s="3">
        <v>35778.956899999997</v>
      </c>
      <c r="M91">
        <v>14</v>
      </c>
      <c r="N91">
        <v>64.099999999999994</v>
      </c>
      <c r="O91">
        <v>30</v>
      </c>
      <c r="P91">
        <v>22</v>
      </c>
      <c r="Q91">
        <v>6648.7</v>
      </c>
      <c r="R91">
        <v>5359.8</v>
      </c>
      <c r="S91">
        <v>196.70000000000002</v>
      </c>
      <c r="T91">
        <v>149.30000000000001</v>
      </c>
      <c r="U91">
        <f t="shared" si="8"/>
        <v>90</v>
      </c>
      <c r="V91">
        <f t="shared" si="9"/>
        <v>0</v>
      </c>
      <c r="W91">
        <f t="shared" si="9"/>
        <v>0</v>
      </c>
      <c r="X91">
        <v>0</v>
      </c>
      <c r="Y91">
        <v>0</v>
      </c>
      <c r="Z91">
        <v>0</v>
      </c>
      <c r="AA91">
        <v>0</v>
      </c>
    </row>
    <row r="92" spans="1:27" x14ac:dyDescent="0.25">
      <c r="A92" s="15">
        <f t="shared" si="6"/>
        <v>40360</v>
      </c>
      <c r="B92">
        <v>2010</v>
      </c>
      <c r="C92">
        <v>7</v>
      </c>
      <c r="D92" s="1">
        <v>28917504.5</v>
      </c>
      <c r="E92" s="1">
        <v>56226.833299999998</v>
      </c>
      <c r="F92" s="1">
        <f t="shared" si="7"/>
        <v>56226.833299999998</v>
      </c>
      <c r="G92" s="2">
        <v>10003184.6</v>
      </c>
      <c r="H92" s="2">
        <v>20106.754000000001</v>
      </c>
      <c r="I92" s="2">
        <v>21415.692299999999</v>
      </c>
      <c r="J92" s="3">
        <v>18914319.899999999</v>
      </c>
      <c r="K92" s="3">
        <v>37619.162700000001</v>
      </c>
      <c r="L92" s="3">
        <v>41136.275999999998</v>
      </c>
      <c r="M92">
        <v>2.7</v>
      </c>
      <c r="N92">
        <v>140.69999999999999</v>
      </c>
      <c r="O92">
        <v>31</v>
      </c>
      <c r="P92">
        <v>21</v>
      </c>
      <c r="Q92">
        <v>6707.8</v>
      </c>
      <c r="R92">
        <v>5456</v>
      </c>
      <c r="S92">
        <v>198.60000000000002</v>
      </c>
      <c r="T92">
        <v>154.30000000000001</v>
      </c>
      <c r="U92">
        <f t="shared" si="8"/>
        <v>91</v>
      </c>
      <c r="V92">
        <f t="shared" si="9"/>
        <v>0</v>
      </c>
      <c r="W92">
        <f t="shared" si="9"/>
        <v>0</v>
      </c>
      <c r="X92">
        <v>0</v>
      </c>
      <c r="Y92">
        <v>0</v>
      </c>
      <c r="Z92">
        <v>0</v>
      </c>
      <c r="AA92">
        <v>0</v>
      </c>
    </row>
    <row r="93" spans="1:27" x14ac:dyDescent="0.25">
      <c r="A93" s="15">
        <f t="shared" si="6"/>
        <v>40391</v>
      </c>
      <c r="B93">
        <v>2010</v>
      </c>
      <c r="C93">
        <v>8</v>
      </c>
      <c r="D93" s="1">
        <v>28083810.199999999</v>
      </c>
      <c r="E93" s="1">
        <v>54656.466699999997</v>
      </c>
      <c r="F93" s="1">
        <f t="shared" si="7"/>
        <v>54656.466699999997</v>
      </c>
      <c r="G93" s="2">
        <v>9653962.5999999996</v>
      </c>
      <c r="H93" s="2">
        <v>19279.085999999999</v>
      </c>
      <c r="I93" s="2">
        <v>20476.376799999998</v>
      </c>
      <c r="J93" s="3">
        <v>18429847.699999999</v>
      </c>
      <c r="K93" s="3">
        <v>36574.828999999998</v>
      </c>
      <c r="L93" s="3">
        <v>39739.622499999998</v>
      </c>
      <c r="M93">
        <v>1</v>
      </c>
      <c r="N93">
        <v>139.39999999999998</v>
      </c>
      <c r="O93">
        <v>31</v>
      </c>
      <c r="P93">
        <v>21</v>
      </c>
      <c r="Q93">
        <v>6731.7</v>
      </c>
      <c r="R93">
        <v>5503.9</v>
      </c>
      <c r="S93">
        <v>197.7</v>
      </c>
      <c r="T93">
        <v>155.9</v>
      </c>
      <c r="U93">
        <f t="shared" si="8"/>
        <v>92</v>
      </c>
      <c r="V93">
        <f t="shared" si="9"/>
        <v>0</v>
      </c>
      <c r="W93">
        <f t="shared" si="9"/>
        <v>0</v>
      </c>
      <c r="X93">
        <v>0</v>
      </c>
      <c r="Y93">
        <v>0</v>
      </c>
      <c r="Z93">
        <v>0</v>
      </c>
      <c r="AA93">
        <v>0</v>
      </c>
    </row>
    <row r="94" spans="1:27" x14ac:dyDescent="0.25">
      <c r="A94" s="15">
        <f t="shared" si="6"/>
        <v>40422</v>
      </c>
      <c r="B94">
        <v>2010</v>
      </c>
      <c r="C94">
        <v>9</v>
      </c>
      <c r="D94" s="1">
        <v>22872345.300000001</v>
      </c>
      <c r="E94" s="1">
        <v>53580.437299999998</v>
      </c>
      <c r="F94" s="1">
        <f t="shared" si="7"/>
        <v>53580.437299999998</v>
      </c>
      <c r="G94" s="2">
        <v>7523907.7999999998</v>
      </c>
      <c r="H94" s="2">
        <v>18948.143</v>
      </c>
      <c r="I94" s="2">
        <v>20041.260399999999</v>
      </c>
      <c r="J94" s="3">
        <v>15348437.5</v>
      </c>
      <c r="K94" s="3">
        <v>35158.226699999999</v>
      </c>
      <c r="L94" s="3">
        <v>38229.758999999998</v>
      </c>
      <c r="M94">
        <v>49.400000000000006</v>
      </c>
      <c r="N94">
        <v>44.899999999999991</v>
      </c>
      <c r="O94">
        <v>30</v>
      </c>
      <c r="P94">
        <v>21</v>
      </c>
      <c r="Q94">
        <v>6683.6</v>
      </c>
      <c r="R94">
        <v>5453.3</v>
      </c>
      <c r="S94">
        <v>193.10000000000002</v>
      </c>
      <c r="T94">
        <v>153.4</v>
      </c>
      <c r="U94">
        <f t="shared" si="8"/>
        <v>93</v>
      </c>
      <c r="V94">
        <f t="shared" si="9"/>
        <v>1</v>
      </c>
      <c r="W94">
        <f t="shared" si="9"/>
        <v>0</v>
      </c>
      <c r="X94">
        <v>0</v>
      </c>
      <c r="Y94">
        <v>0</v>
      </c>
      <c r="Z94">
        <v>0</v>
      </c>
      <c r="AA94">
        <v>0</v>
      </c>
    </row>
    <row r="95" spans="1:27" x14ac:dyDescent="0.25">
      <c r="A95" s="15">
        <f t="shared" si="6"/>
        <v>40452</v>
      </c>
      <c r="B95">
        <v>2010</v>
      </c>
      <c r="C95">
        <v>10</v>
      </c>
      <c r="D95" s="1">
        <v>22409417.899999999</v>
      </c>
      <c r="E95" s="1">
        <v>37521.3433</v>
      </c>
      <c r="F95" s="1">
        <f t="shared" si="7"/>
        <v>37521.3433</v>
      </c>
      <c r="G95" s="2">
        <v>7539085.7000000002</v>
      </c>
      <c r="H95" s="2">
        <v>13316.502</v>
      </c>
      <c r="I95" s="2">
        <v>13625.925999999999</v>
      </c>
      <c r="J95" s="3">
        <v>14870332.199999999</v>
      </c>
      <c r="K95" s="3">
        <v>25334.9267</v>
      </c>
      <c r="L95" s="3">
        <v>26701.606199999998</v>
      </c>
      <c r="M95">
        <v>170.1</v>
      </c>
      <c r="N95">
        <v>0</v>
      </c>
      <c r="O95">
        <v>31</v>
      </c>
      <c r="P95">
        <v>20</v>
      </c>
      <c r="Q95">
        <v>6667</v>
      </c>
      <c r="R95">
        <v>5408.6</v>
      </c>
      <c r="S95">
        <v>192.8</v>
      </c>
      <c r="T95">
        <v>151.1</v>
      </c>
      <c r="U95">
        <f t="shared" si="8"/>
        <v>94</v>
      </c>
      <c r="V95">
        <f t="shared" si="9"/>
        <v>1</v>
      </c>
      <c r="W95">
        <f t="shared" si="9"/>
        <v>0</v>
      </c>
      <c r="X95">
        <v>0</v>
      </c>
      <c r="Y95">
        <v>0</v>
      </c>
      <c r="Z95">
        <v>0</v>
      </c>
      <c r="AA95">
        <v>0</v>
      </c>
    </row>
    <row r="96" spans="1:27" x14ac:dyDescent="0.25">
      <c r="A96" s="15">
        <f t="shared" si="6"/>
        <v>40483</v>
      </c>
      <c r="B96">
        <v>2010</v>
      </c>
      <c r="C96">
        <v>11</v>
      </c>
      <c r="D96" s="1">
        <v>23099859.100000001</v>
      </c>
      <c r="E96" s="1">
        <v>40817.5527</v>
      </c>
      <c r="F96" s="1">
        <f t="shared" si="7"/>
        <v>40817.5527</v>
      </c>
      <c r="G96" s="2">
        <v>1925134.9</v>
      </c>
      <c r="H96" s="2">
        <v>13754.669</v>
      </c>
      <c r="I96" s="2">
        <v>14059.7947</v>
      </c>
      <c r="J96" s="3">
        <v>21174724.100000001</v>
      </c>
      <c r="K96" s="3">
        <v>40817.5527</v>
      </c>
      <c r="L96" s="3">
        <v>42203.964500000002</v>
      </c>
      <c r="M96">
        <v>320.2</v>
      </c>
      <c r="N96">
        <v>0</v>
      </c>
      <c r="O96">
        <v>30</v>
      </c>
      <c r="P96">
        <v>22</v>
      </c>
      <c r="Q96">
        <v>6643.7</v>
      </c>
      <c r="R96">
        <v>5349.4</v>
      </c>
      <c r="S96">
        <v>192.8</v>
      </c>
      <c r="T96">
        <v>146.6</v>
      </c>
      <c r="U96">
        <f t="shared" si="8"/>
        <v>95</v>
      </c>
      <c r="V96">
        <f t="shared" si="9"/>
        <v>1</v>
      </c>
      <c r="W96">
        <f t="shared" si="9"/>
        <v>0</v>
      </c>
      <c r="X96">
        <v>0</v>
      </c>
      <c r="Y96">
        <v>0</v>
      </c>
      <c r="Z96">
        <v>0</v>
      </c>
      <c r="AA96">
        <v>0</v>
      </c>
    </row>
    <row r="97" spans="1:27" x14ac:dyDescent="0.25">
      <c r="A97" s="15">
        <f t="shared" si="6"/>
        <v>40513</v>
      </c>
      <c r="B97">
        <v>2010</v>
      </c>
      <c r="C97">
        <v>12</v>
      </c>
      <c r="D97" s="1">
        <v>26229120.800000001</v>
      </c>
      <c r="E97" s="1">
        <v>47704.8747</v>
      </c>
      <c r="F97" s="1">
        <f t="shared" si="7"/>
        <v>47704.8747</v>
      </c>
      <c r="G97" s="2">
        <v>4833333.8</v>
      </c>
      <c r="H97" s="2">
        <v>17372.282999999999</v>
      </c>
      <c r="I97" s="2">
        <v>17651.1692</v>
      </c>
      <c r="J97" s="3">
        <v>21395787</v>
      </c>
      <c r="K97" s="3">
        <v>47704.8747</v>
      </c>
      <c r="L97" s="3">
        <v>49132.619299999998</v>
      </c>
      <c r="M97">
        <v>588.40000000000009</v>
      </c>
      <c r="N97">
        <v>0</v>
      </c>
      <c r="O97">
        <v>31</v>
      </c>
      <c r="P97">
        <v>21</v>
      </c>
      <c r="Q97">
        <v>6658.9</v>
      </c>
      <c r="R97">
        <v>5352.4</v>
      </c>
      <c r="S97">
        <v>193.3</v>
      </c>
      <c r="T97">
        <v>144.30000000000001</v>
      </c>
      <c r="U97">
        <f t="shared" si="8"/>
        <v>96</v>
      </c>
      <c r="V97">
        <f t="shared" si="9"/>
        <v>0</v>
      </c>
      <c r="W97">
        <f t="shared" si="9"/>
        <v>0</v>
      </c>
      <c r="X97">
        <v>0</v>
      </c>
      <c r="Y97">
        <v>0</v>
      </c>
      <c r="Z97">
        <v>0</v>
      </c>
      <c r="AA97">
        <v>0</v>
      </c>
    </row>
    <row r="98" spans="1:27" x14ac:dyDescent="0.25">
      <c r="A98" s="15">
        <f t="shared" ref="A98:A129" si="10">DATE(B98,C98,1)</f>
        <v>40544</v>
      </c>
      <c r="B98">
        <v>2011</v>
      </c>
      <c r="C98">
        <v>1</v>
      </c>
      <c r="D98" s="1">
        <v>26754133</v>
      </c>
      <c r="E98" s="1">
        <v>45673.873</v>
      </c>
      <c r="F98" s="1">
        <f t="shared" si="7"/>
        <v>45673.873</v>
      </c>
      <c r="G98" s="2">
        <v>9568038.6999999993</v>
      </c>
      <c r="H98" s="2">
        <v>17526.155999999999</v>
      </c>
      <c r="I98" s="2">
        <v>17809.687900000001</v>
      </c>
      <c r="J98" s="3">
        <v>17186094.399999999</v>
      </c>
      <c r="K98" s="3">
        <v>29046.937699999999</v>
      </c>
      <c r="L98" s="3">
        <v>30140.330999999998</v>
      </c>
      <c r="M98">
        <v>642</v>
      </c>
      <c r="N98">
        <v>0</v>
      </c>
      <c r="O98">
        <v>31</v>
      </c>
      <c r="P98">
        <v>20</v>
      </c>
      <c r="Q98">
        <v>6637.6</v>
      </c>
      <c r="R98">
        <v>5316.6</v>
      </c>
      <c r="S98">
        <v>192.9</v>
      </c>
      <c r="T98">
        <v>142.5</v>
      </c>
      <c r="U98">
        <f t="shared" si="8"/>
        <v>97</v>
      </c>
      <c r="V98">
        <f t="shared" si="9"/>
        <v>0</v>
      </c>
      <c r="W98">
        <f t="shared" si="9"/>
        <v>0</v>
      </c>
      <c r="X98">
        <v>0</v>
      </c>
      <c r="Y98">
        <v>0</v>
      </c>
      <c r="Z98">
        <v>0</v>
      </c>
      <c r="AA98">
        <v>0</v>
      </c>
    </row>
    <row r="99" spans="1:27" x14ac:dyDescent="0.25">
      <c r="A99" s="15">
        <f t="shared" si="10"/>
        <v>40575</v>
      </c>
      <c r="B99">
        <v>2011</v>
      </c>
      <c r="C99">
        <v>2</v>
      </c>
      <c r="D99" s="1">
        <v>23916650.199999999</v>
      </c>
      <c r="E99" s="1">
        <v>45660.834000000003</v>
      </c>
      <c r="F99" s="1">
        <f t="shared" si="7"/>
        <v>45660.834000000003</v>
      </c>
      <c r="G99" s="2">
        <v>8545007.1999999993</v>
      </c>
      <c r="H99" s="2">
        <v>16921.143</v>
      </c>
      <c r="I99" s="2">
        <v>17338.4522</v>
      </c>
      <c r="J99" s="3">
        <v>15371643</v>
      </c>
      <c r="K99" s="3">
        <v>29073.208999999999</v>
      </c>
      <c r="L99" s="3">
        <v>30205.142</v>
      </c>
      <c r="M99">
        <v>585</v>
      </c>
      <c r="N99">
        <v>0</v>
      </c>
      <c r="O99">
        <v>28</v>
      </c>
      <c r="P99">
        <v>19</v>
      </c>
      <c r="Q99">
        <v>6616.7</v>
      </c>
      <c r="R99">
        <v>5289.1</v>
      </c>
      <c r="S99">
        <v>191.3</v>
      </c>
      <c r="T99">
        <v>141.4</v>
      </c>
      <c r="U99">
        <f t="shared" si="8"/>
        <v>98</v>
      </c>
      <c r="V99">
        <f t="shared" si="9"/>
        <v>0</v>
      </c>
      <c r="W99">
        <f t="shared" si="9"/>
        <v>0</v>
      </c>
      <c r="X99">
        <v>0</v>
      </c>
      <c r="Y99">
        <v>0</v>
      </c>
      <c r="Z99">
        <v>0</v>
      </c>
      <c r="AA99">
        <v>0</v>
      </c>
    </row>
    <row r="100" spans="1:27" x14ac:dyDescent="0.25">
      <c r="A100" s="15">
        <f t="shared" si="10"/>
        <v>40603</v>
      </c>
      <c r="B100">
        <v>2011</v>
      </c>
      <c r="C100">
        <v>3</v>
      </c>
      <c r="D100" s="1">
        <v>25112956.899999999</v>
      </c>
      <c r="E100" s="1">
        <v>42337.375999999997</v>
      </c>
      <c r="F100" s="1">
        <f t="shared" si="7"/>
        <v>42337.375999999997</v>
      </c>
      <c r="G100" s="2">
        <v>8698915</v>
      </c>
      <c r="H100" s="2">
        <v>15235.751</v>
      </c>
      <c r="I100" s="2">
        <v>15524.514999999999</v>
      </c>
      <c r="J100" s="3">
        <v>16414042</v>
      </c>
      <c r="K100" s="3">
        <v>27308.511999999999</v>
      </c>
      <c r="L100" s="3">
        <v>28432.167700000002</v>
      </c>
      <c r="M100">
        <v>471.09999999999997</v>
      </c>
      <c r="N100">
        <v>0</v>
      </c>
      <c r="O100">
        <v>31</v>
      </c>
      <c r="P100">
        <v>23</v>
      </c>
      <c r="Q100">
        <v>6593.3</v>
      </c>
      <c r="R100">
        <v>5280.1</v>
      </c>
      <c r="S100">
        <v>191.2</v>
      </c>
      <c r="T100">
        <v>141.9</v>
      </c>
      <c r="U100">
        <f t="shared" si="8"/>
        <v>99</v>
      </c>
      <c r="V100">
        <f t="shared" si="9"/>
        <v>1</v>
      </c>
      <c r="W100">
        <f t="shared" si="9"/>
        <v>1</v>
      </c>
      <c r="X100">
        <v>0</v>
      </c>
      <c r="Y100">
        <v>0</v>
      </c>
      <c r="Z100">
        <v>0</v>
      </c>
      <c r="AA100">
        <v>0</v>
      </c>
    </row>
    <row r="101" spans="1:27" x14ac:dyDescent="0.25">
      <c r="A101" s="15">
        <f t="shared" si="10"/>
        <v>40634</v>
      </c>
      <c r="B101">
        <v>2011</v>
      </c>
      <c r="C101">
        <v>4</v>
      </c>
      <c r="D101" s="1">
        <v>22170184.399999999</v>
      </c>
      <c r="E101" s="1">
        <v>39372.116699999999</v>
      </c>
      <c r="F101" s="1">
        <f t="shared" si="7"/>
        <v>39372.116699999999</v>
      </c>
      <c r="G101" s="2">
        <v>7472011.4000000004</v>
      </c>
      <c r="H101" s="2">
        <v>14049.727000000001</v>
      </c>
      <c r="I101" s="2">
        <v>14361.7343</v>
      </c>
      <c r="J101" s="3">
        <v>14698173</v>
      </c>
      <c r="K101" s="3">
        <v>26054.167700000002</v>
      </c>
      <c r="L101" s="3">
        <v>27279.9015</v>
      </c>
      <c r="M101">
        <v>301.49999999999994</v>
      </c>
      <c r="N101">
        <v>0</v>
      </c>
      <c r="O101">
        <v>30</v>
      </c>
      <c r="P101">
        <v>19</v>
      </c>
      <c r="Q101">
        <v>6625.9</v>
      </c>
      <c r="R101">
        <v>5317.8</v>
      </c>
      <c r="S101">
        <v>191.8</v>
      </c>
      <c r="T101">
        <v>143</v>
      </c>
      <c r="U101">
        <f t="shared" si="8"/>
        <v>100</v>
      </c>
      <c r="V101">
        <f t="shared" si="9"/>
        <v>1</v>
      </c>
      <c r="W101">
        <f t="shared" si="9"/>
        <v>1</v>
      </c>
      <c r="X101">
        <v>0</v>
      </c>
      <c r="Y101">
        <v>0</v>
      </c>
      <c r="Z101">
        <v>0</v>
      </c>
      <c r="AA101">
        <v>0</v>
      </c>
    </row>
    <row r="102" spans="1:27" x14ac:dyDescent="0.25">
      <c r="A102" s="15">
        <f t="shared" si="10"/>
        <v>40664</v>
      </c>
      <c r="B102">
        <v>2011</v>
      </c>
      <c r="C102">
        <v>5</v>
      </c>
      <c r="D102" s="1">
        <v>22025936.399999999</v>
      </c>
      <c r="E102" s="1">
        <v>45033.673300000002</v>
      </c>
      <c r="F102" s="1">
        <f t="shared" si="7"/>
        <v>45033.673300000002</v>
      </c>
      <c r="G102" s="2">
        <v>7315917.7000000002</v>
      </c>
      <c r="H102" s="2">
        <v>15536.84</v>
      </c>
      <c r="I102" s="2">
        <v>16667.923999999999</v>
      </c>
      <c r="J102" s="3">
        <v>14710018.699999999</v>
      </c>
      <c r="K102" s="3">
        <v>30342.654999999999</v>
      </c>
      <c r="L102" s="3">
        <v>32682.4643</v>
      </c>
      <c r="M102">
        <v>130.40000000000003</v>
      </c>
      <c r="N102">
        <v>10.3</v>
      </c>
      <c r="O102">
        <v>31</v>
      </c>
      <c r="P102">
        <v>21</v>
      </c>
      <c r="Q102">
        <v>6690.7</v>
      </c>
      <c r="R102">
        <v>5405.5</v>
      </c>
      <c r="S102">
        <v>194.39999999999998</v>
      </c>
      <c r="T102">
        <v>147.6</v>
      </c>
      <c r="U102">
        <f t="shared" si="8"/>
        <v>101</v>
      </c>
      <c r="V102">
        <f t="shared" si="9"/>
        <v>1</v>
      </c>
      <c r="W102">
        <f t="shared" si="9"/>
        <v>1</v>
      </c>
      <c r="X102">
        <v>0</v>
      </c>
      <c r="Y102">
        <v>0</v>
      </c>
      <c r="Z102">
        <v>0</v>
      </c>
      <c r="AA102">
        <v>0</v>
      </c>
    </row>
    <row r="103" spans="1:27" x14ac:dyDescent="0.25">
      <c r="A103" s="15">
        <f t="shared" si="10"/>
        <v>40695</v>
      </c>
      <c r="B103">
        <v>2011</v>
      </c>
      <c r="C103">
        <v>6</v>
      </c>
      <c r="D103" s="1">
        <v>23510291.600000001</v>
      </c>
      <c r="E103" s="1">
        <v>46388.739699999998</v>
      </c>
      <c r="F103" s="1">
        <f t="shared" si="7"/>
        <v>46388.739699999998</v>
      </c>
      <c r="G103" s="2">
        <v>7683933.7999999998</v>
      </c>
      <c r="H103" s="2">
        <v>15834.76</v>
      </c>
      <c r="I103" s="2">
        <v>16960.544999999998</v>
      </c>
      <c r="J103" s="3">
        <v>15826357.800000001</v>
      </c>
      <c r="K103" s="3">
        <v>30959.014299999999</v>
      </c>
      <c r="L103" s="3">
        <v>33511.148000000001</v>
      </c>
      <c r="M103">
        <v>19.599999999999998</v>
      </c>
      <c r="N103">
        <v>48.8</v>
      </c>
      <c r="O103">
        <v>30</v>
      </c>
      <c r="P103">
        <v>22</v>
      </c>
      <c r="Q103">
        <v>6787.8</v>
      </c>
      <c r="R103">
        <v>5496</v>
      </c>
      <c r="S103">
        <v>198.5</v>
      </c>
      <c r="T103">
        <v>153</v>
      </c>
      <c r="U103">
        <f t="shared" si="8"/>
        <v>102</v>
      </c>
      <c r="V103">
        <f t="shared" si="9"/>
        <v>0</v>
      </c>
      <c r="W103">
        <f t="shared" si="9"/>
        <v>0</v>
      </c>
      <c r="X103">
        <v>0</v>
      </c>
      <c r="Y103">
        <v>0</v>
      </c>
      <c r="Z103">
        <v>0</v>
      </c>
      <c r="AA103">
        <v>0</v>
      </c>
    </row>
    <row r="104" spans="1:27" x14ac:dyDescent="0.25">
      <c r="A104" s="15">
        <f t="shared" si="10"/>
        <v>40725</v>
      </c>
      <c r="B104">
        <v>2011</v>
      </c>
      <c r="C104">
        <v>7</v>
      </c>
      <c r="D104" s="1">
        <v>28730630.199999999</v>
      </c>
      <c r="E104" s="1">
        <v>55616.685700000002</v>
      </c>
      <c r="F104" s="1">
        <f t="shared" si="7"/>
        <v>55616.685700000002</v>
      </c>
      <c r="G104" s="2">
        <v>10079637.9</v>
      </c>
      <c r="H104" s="2">
        <v>21332.868999999999</v>
      </c>
      <c r="I104" s="2">
        <v>22867.745500000001</v>
      </c>
      <c r="J104" s="3">
        <v>18650992.199999999</v>
      </c>
      <c r="K104" s="3">
        <v>35482.2333</v>
      </c>
      <c r="L104" s="3">
        <v>38435.8649</v>
      </c>
      <c r="M104">
        <v>0</v>
      </c>
      <c r="N104">
        <v>164.60000000000002</v>
      </c>
      <c r="O104">
        <v>31</v>
      </c>
      <c r="P104">
        <v>20</v>
      </c>
      <c r="Q104">
        <v>6831.4</v>
      </c>
      <c r="R104">
        <v>5593.1</v>
      </c>
      <c r="S104">
        <v>201.2</v>
      </c>
      <c r="T104">
        <v>158.9</v>
      </c>
      <c r="U104">
        <f t="shared" si="8"/>
        <v>103</v>
      </c>
      <c r="V104">
        <f t="shared" si="9"/>
        <v>0</v>
      </c>
      <c r="W104">
        <f t="shared" si="9"/>
        <v>0</v>
      </c>
      <c r="X104">
        <v>0</v>
      </c>
      <c r="Y104">
        <v>0</v>
      </c>
      <c r="Z104">
        <v>0</v>
      </c>
      <c r="AA104">
        <v>0</v>
      </c>
    </row>
    <row r="105" spans="1:27" x14ac:dyDescent="0.25">
      <c r="A105" s="15">
        <f t="shared" si="10"/>
        <v>40756</v>
      </c>
      <c r="B105">
        <v>2011</v>
      </c>
      <c r="C105">
        <v>8</v>
      </c>
      <c r="D105" s="1">
        <v>26889917</v>
      </c>
      <c r="E105" s="1">
        <v>51148.168700000002</v>
      </c>
      <c r="F105" s="1">
        <f t="shared" si="7"/>
        <v>51148.168700000002</v>
      </c>
      <c r="G105" s="2">
        <v>9199287</v>
      </c>
      <c r="H105" s="2">
        <v>19028.976999999999</v>
      </c>
      <c r="I105" s="2">
        <v>20315.018499999998</v>
      </c>
      <c r="J105" s="3">
        <v>17690630</v>
      </c>
      <c r="K105" s="3">
        <v>33126.292999999998</v>
      </c>
      <c r="L105" s="3">
        <v>35934.9424</v>
      </c>
      <c r="M105">
        <v>0</v>
      </c>
      <c r="N105">
        <v>78.499999999999986</v>
      </c>
      <c r="O105">
        <v>31</v>
      </c>
      <c r="P105">
        <v>22</v>
      </c>
      <c r="Q105">
        <v>6845.5</v>
      </c>
      <c r="R105">
        <v>5646.1</v>
      </c>
      <c r="S105">
        <v>202.6</v>
      </c>
      <c r="T105">
        <v>162.1</v>
      </c>
      <c r="U105">
        <f t="shared" si="8"/>
        <v>104</v>
      </c>
      <c r="V105">
        <f t="shared" si="9"/>
        <v>0</v>
      </c>
      <c r="W105">
        <f t="shared" si="9"/>
        <v>0</v>
      </c>
      <c r="X105">
        <v>0</v>
      </c>
      <c r="Y105">
        <v>0</v>
      </c>
      <c r="Z105">
        <v>0</v>
      </c>
      <c r="AA105">
        <v>0</v>
      </c>
    </row>
    <row r="106" spans="1:27" x14ac:dyDescent="0.25">
      <c r="A106" s="15">
        <f t="shared" si="10"/>
        <v>40787</v>
      </c>
      <c r="B106">
        <v>2011</v>
      </c>
      <c r="C106">
        <v>9</v>
      </c>
      <c r="D106" s="1">
        <v>23087927.399999999</v>
      </c>
      <c r="E106" s="1">
        <v>50509.887000000002</v>
      </c>
      <c r="F106" s="1">
        <f t="shared" si="7"/>
        <v>50509.887000000002</v>
      </c>
      <c r="G106" s="2">
        <v>7350222.7999999998</v>
      </c>
      <c r="H106" s="2">
        <v>19710.952000000001</v>
      </c>
      <c r="I106" s="2">
        <v>20984.511399999999</v>
      </c>
      <c r="J106" s="3">
        <v>15737704.6</v>
      </c>
      <c r="K106" s="3">
        <v>33225.29</v>
      </c>
      <c r="L106" s="3">
        <v>35971.873</v>
      </c>
      <c r="M106">
        <v>33.699999999999996</v>
      </c>
      <c r="N106">
        <v>57.79999999999999</v>
      </c>
      <c r="O106">
        <v>30</v>
      </c>
      <c r="P106">
        <v>21</v>
      </c>
      <c r="Q106">
        <v>6799.8</v>
      </c>
      <c r="R106">
        <v>5620.8</v>
      </c>
      <c r="S106">
        <v>202.2</v>
      </c>
      <c r="T106">
        <v>161.5</v>
      </c>
      <c r="U106">
        <f t="shared" si="8"/>
        <v>105</v>
      </c>
      <c r="V106">
        <f t="shared" si="9"/>
        <v>1</v>
      </c>
      <c r="W106">
        <f t="shared" si="9"/>
        <v>0</v>
      </c>
      <c r="X106">
        <v>0</v>
      </c>
      <c r="Y106">
        <v>0</v>
      </c>
      <c r="Z106">
        <v>0</v>
      </c>
      <c r="AA106">
        <v>0</v>
      </c>
    </row>
    <row r="107" spans="1:27" x14ac:dyDescent="0.25">
      <c r="A107" s="15">
        <f t="shared" si="10"/>
        <v>40817</v>
      </c>
      <c r="B107">
        <v>2011</v>
      </c>
      <c r="C107">
        <v>10</v>
      </c>
      <c r="D107" s="1">
        <v>22204246.199999999</v>
      </c>
      <c r="E107" s="1">
        <v>37128.7137</v>
      </c>
      <c r="F107" s="1">
        <f t="shared" si="7"/>
        <v>37128.7137</v>
      </c>
      <c r="G107" s="2">
        <v>4353765.3</v>
      </c>
      <c r="H107" s="2">
        <v>13003.415000000001</v>
      </c>
      <c r="I107" s="2">
        <v>13309.2297</v>
      </c>
      <c r="J107" s="3">
        <v>17850480.899999999</v>
      </c>
      <c r="K107" s="3">
        <v>37128.7137</v>
      </c>
      <c r="L107" s="3">
        <v>38651.918100000003</v>
      </c>
      <c r="M107">
        <v>153.70000000000002</v>
      </c>
      <c r="N107">
        <v>0.5</v>
      </c>
      <c r="O107">
        <v>31</v>
      </c>
      <c r="P107">
        <v>20</v>
      </c>
      <c r="Q107">
        <v>6773.1</v>
      </c>
      <c r="R107">
        <v>5541.4</v>
      </c>
      <c r="S107">
        <v>201.5</v>
      </c>
      <c r="T107">
        <v>159.80000000000001</v>
      </c>
      <c r="U107">
        <f t="shared" si="8"/>
        <v>106</v>
      </c>
      <c r="V107">
        <f t="shared" si="9"/>
        <v>1</v>
      </c>
      <c r="W107">
        <f t="shared" si="9"/>
        <v>0</v>
      </c>
      <c r="X107">
        <v>0</v>
      </c>
      <c r="Y107">
        <v>0</v>
      </c>
      <c r="Z107">
        <v>0</v>
      </c>
      <c r="AA107">
        <v>0</v>
      </c>
    </row>
    <row r="108" spans="1:27" x14ac:dyDescent="0.25">
      <c r="A108" s="15">
        <f t="shared" si="10"/>
        <v>40848</v>
      </c>
      <c r="B108">
        <v>2011</v>
      </c>
      <c r="C108">
        <v>11</v>
      </c>
      <c r="D108" s="1">
        <v>22232614.300000001</v>
      </c>
      <c r="E108" s="1">
        <v>40818.092299999997</v>
      </c>
      <c r="F108" s="1">
        <f t="shared" si="7"/>
        <v>40818.092299999997</v>
      </c>
      <c r="G108" s="2">
        <v>15769152</v>
      </c>
      <c r="H108" s="2">
        <v>39442.788999999997</v>
      </c>
      <c r="I108" s="2">
        <v>41258.091999999997</v>
      </c>
      <c r="J108" s="3">
        <v>6463462.2999999998</v>
      </c>
      <c r="K108" s="3">
        <v>32180.113700000002</v>
      </c>
      <c r="L108" s="3">
        <v>33240.836499999998</v>
      </c>
      <c r="M108">
        <v>250.09999999999997</v>
      </c>
      <c r="N108">
        <v>0</v>
      </c>
      <c r="O108">
        <v>30</v>
      </c>
      <c r="P108">
        <v>22</v>
      </c>
      <c r="Q108">
        <v>6744.9</v>
      </c>
      <c r="R108">
        <v>5456.6</v>
      </c>
      <c r="S108">
        <v>199.3</v>
      </c>
      <c r="T108">
        <v>155.5</v>
      </c>
      <c r="U108">
        <f t="shared" si="8"/>
        <v>107</v>
      </c>
      <c r="V108">
        <f t="shared" si="9"/>
        <v>1</v>
      </c>
      <c r="W108">
        <f t="shared" si="9"/>
        <v>0</v>
      </c>
      <c r="X108">
        <v>0</v>
      </c>
      <c r="Y108">
        <v>0</v>
      </c>
      <c r="Z108">
        <v>0</v>
      </c>
      <c r="AA108">
        <v>0</v>
      </c>
    </row>
    <row r="109" spans="1:27" x14ac:dyDescent="0.25">
      <c r="A109" s="15">
        <f t="shared" si="10"/>
        <v>40878</v>
      </c>
      <c r="B109">
        <v>2011</v>
      </c>
      <c r="C109">
        <v>12</v>
      </c>
      <c r="D109" s="1">
        <v>23823799.399999999</v>
      </c>
      <c r="E109" s="1">
        <v>41387.188999999998</v>
      </c>
      <c r="F109" s="1">
        <f t="shared" si="7"/>
        <v>41387.188999999998</v>
      </c>
      <c r="G109" s="2">
        <v>8363101.5</v>
      </c>
      <c r="H109" s="2">
        <v>15728.291999999999</v>
      </c>
      <c r="I109" s="2">
        <v>16007.6837</v>
      </c>
      <c r="J109" s="3">
        <v>15460697.9</v>
      </c>
      <c r="K109" s="3">
        <v>26774.039000000001</v>
      </c>
      <c r="L109" s="3">
        <v>27656.746899999998</v>
      </c>
      <c r="M109">
        <v>402.2</v>
      </c>
      <c r="N109">
        <v>0</v>
      </c>
      <c r="O109">
        <v>31</v>
      </c>
      <c r="P109">
        <v>20</v>
      </c>
      <c r="Q109">
        <v>6744.4</v>
      </c>
      <c r="R109">
        <v>5422</v>
      </c>
      <c r="S109">
        <v>197</v>
      </c>
      <c r="T109">
        <v>152.1</v>
      </c>
      <c r="U109">
        <f t="shared" si="8"/>
        <v>108</v>
      </c>
      <c r="V109">
        <f t="shared" si="9"/>
        <v>0</v>
      </c>
      <c r="W109">
        <f t="shared" si="9"/>
        <v>0</v>
      </c>
      <c r="X109">
        <v>0</v>
      </c>
      <c r="Y109">
        <v>0</v>
      </c>
      <c r="Z109">
        <v>0</v>
      </c>
      <c r="AA109">
        <v>0</v>
      </c>
    </row>
    <row r="110" spans="1:27" x14ac:dyDescent="0.25">
      <c r="A110" s="15">
        <f t="shared" si="10"/>
        <v>40909</v>
      </c>
      <c r="B110">
        <v>2012</v>
      </c>
      <c r="C110">
        <v>1</v>
      </c>
      <c r="D110" s="1">
        <v>24355483.399999999</v>
      </c>
      <c r="E110" s="1">
        <v>43827.618000000002</v>
      </c>
      <c r="F110" s="1">
        <f t="shared" si="7"/>
        <v>43827.618000000002</v>
      </c>
      <c r="G110" s="2">
        <v>6794553.7000000002</v>
      </c>
      <c r="H110" s="2">
        <v>15959.868</v>
      </c>
      <c r="I110" s="2">
        <v>16281.0443</v>
      </c>
      <c r="J110" s="3">
        <v>17560929.699999999</v>
      </c>
      <c r="K110" s="3">
        <v>32713.146700000001</v>
      </c>
      <c r="L110" s="3">
        <v>33672.819300000003</v>
      </c>
      <c r="M110">
        <v>538.4</v>
      </c>
      <c r="N110">
        <v>0</v>
      </c>
      <c r="O110">
        <v>31</v>
      </c>
      <c r="P110">
        <v>21</v>
      </c>
      <c r="Q110">
        <v>6708.6</v>
      </c>
      <c r="R110">
        <f>R109</f>
        <v>5422</v>
      </c>
      <c r="S110">
        <v>194.7</v>
      </c>
      <c r="T110">
        <v>148.5</v>
      </c>
      <c r="U110">
        <f t="shared" si="8"/>
        <v>109</v>
      </c>
      <c r="V110">
        <f t="shared" si="9"/>
        <v>0</v>
      </c>
      <c r="W110">
        <f t="shared" si="9"/>
        <v>0</v>
      </c>
      <c r="X110">
        <v>0</v>
      </c>
      <c r="Y110">
        <v>0</v>
      </c>
      <c r="Z110">
        <v>1</v>
      </c>
      <c r="AA110">
        <v>0</v>
      </c>
    </row>
    <row r="111" spans="1:27" x14ac:dyDescent="0.25">
      <c r="A111" s="15">
        <f t="shared" si="10"/>
        <v>40940</v>
      </c>
      <c r="B111">
        <v>2012</v>
      </c>
      <c r="C111">
        <v>2</v>
      </c>
      <c r="D111" s="1">
        <v>22280811.399999999</v>
      </c>
      <c r="E111" s="1">
        <v>39770.385699999999</v>
      </c>
      <c r="F111" s="1">
        <f t="shared" si="7"/>
        <v>39770.385699999999</v>
      </c>
      <c r="G111" s="2">
        <v>6078336.5</v>
      </c>
      <c r="H111" s="2">
        <v>18673.057000000001</v>
      </c>
      <c r="I111" s="2">
        <v>18934.303100000001</v>
      </c>
      <c r="J111" s="3">
        <v>16202474.9</v>
      </c>
      <c r="K111" s="3">
        <v>31687.167700000002</v>
      </c>
      <c r="L111" s="3">
        <v>32710.115900000001</v>
      </c>
      <c r="M111">
        <v>513.20000000000005</v>
      </c>
      <c r="N111">
        <v>0</v>
      </c>
      <c r="O111">
        <v>29</v>
      </c>
      <c r="P111">
        <v>20</v>
      </c>
      <c r="Q111">
        <v>6675.7</v>
      </c>
      <c r="R111">
        <f t="shared" ref="R111:R133" si="11">R110</f>
        <v>5422</v>
      </c>
      <c r="S111">
        <v>194</v>
      </c>
      <c r="T111">
        <v>148.1</v>
      </c>
      <c r="U111">
        <f t="shared" si="8"/>
        <v>110</v>
      </c>
      <c r="V111">
        <f t="shared" si="9"/>
        <v>0</v>
      </c>
      <c r="W111">
        <f t="shared" si="9"/>
        <v>0</v>
      </c>
      <c r="X111">
        <v>0</v>
      </c>
      <c r="Y111">
        <v>0</v>
      </c>
      <c r="Z111">
        <v>1</v>
      </c>
      <c r="AA111">
        <v>0</v>
      </c>
    </row>
    <row r="112" spans="1:27" x14ac:dyDescent="0.25">
      <c r="A112" s="15">
        <f t="shared" si="10"/>
        <v>40969</v>
      </c>
      <c r="B112">
        <v>2012</v>
      </c>
      <c r="C112">
        <v>3</v>
      </c>
      <c r="D112" s="1">
        <v>22016131</v>
      </c>
      <c r="E112" s="1">
        <v>39371.936999999998</v>
      </c>
      <c r="F112" s="1">
        <f t="shared" si="7"/>
        <v>39371.936999999998</v>
      </c>
      <c r="G112" s="2">
        <v>6616764.2000000002</v>
      </c>
      <c r="H112" s="2">
        <v>14329.44</v>
      </c>
      <c r="I112" s="2">
        <v>14675.8318</v>
      </c>
      <c r="J112" s="3">
        <v>15399366.800000001</v>
      </c>
      <c r="K112" s="3">
        <v>27316.768</v>
      </c>
      <c r="L112" s="3">
        <v>28282.8714</v>
      </c>
      <c r="M112">
        <v>196.39999999999992</v>
      </c>
      <c r="N112">
        <v>0</v>
      </c>
      <c r="O112">
        <v>31</v>
      </c>
      <c r="P112">
        <v>22</v>
      </c>
      <c r="Q112">
        <v>6656.4</v>
      </c>
      <c r="R112">
        <f t="shared" si="11"/>
        <v>5422</v>
      </c>
      <c r="S112">
        <v>193.4</v>
      </c>
      <c r="T112">
        <v>148.9</v>
      </c>
      <c r="U112">
        <f t="shared" si="8"/>
        <v>111</v>
      </c>
      <c r="V112">
        <f t="shared" si="9"/>
        <v>1</v>
      </c>
      <c r="W112">
        <f t="shared" si="9"/>
        <v>1</v>
      </c>
      <c r="X112">
        <v>0</v>
      </c>
      <c r="Y112">
        <v>0</v>
      </c>
      <c r="Z112">
        <v>1</v>
      </c>
      <c r="AA112">
        <v>0</v>
      </c>
    </row>
    <row r="113" spans="1:27" x14ac:dyDescent="0.25">
      <c r="A113" s="15">
        <f t="shared" si="10"/>
        <v>41000</v>
      </c>
      <c r="B113">
        <v>2012</v>
      </c>
      <c r="C113">
        <v>4</v>
      </c>
      <c r="D113" s="1">
        <v>20653278.100000001</v>
      </c>
      <c r="E113" s="1">
        <v>37549.747000000003</v>
      </c>
      <c r="F113" s="1">
        <f t="shared" si="7"/>
        <v>37549.747000000003</v>
      </c>
      <c r="G113" s="2">
        <v>6362162.7000000002</v>
      </c>
      <c r="H113" s="2">
        <v>12230.297</v>
      </c>
      <c r="I113" s="2">
        <v>12516.7004</v>
      </c>
      <c r="J113" s="3">
        <v>14291115.4</v>
      </c>
      <c r="K113" s="3">
        <v>25603.35</v>
      </c>
      <c r="L113" s="3">
        <v>26605.309399999998</v>
      </c>
      <c r="M113">
        <v>236.29999999999995</v>
      </c>
      <c r="N113">
        <v>0</v>
      </c>
      <c r="O113">
        <v>30</v>
      </c>
      <c r="P113">
        <v>19</v>
      </c>
      <c r="Q113">
        <v>6690.9</v>
      </c>
      <c r="R113">
        <f t="shared" si="11"/>
        <v>5422</v>
      </c>
      <c r="S113">
        <v>194.6</v>
      </c>
      <c r="T113">
        <v>152</v>
      </c>
      <c r="U113">
        <f t="shared" si="8"/>
        <v>112</v>
      </c>
      <c r="V113">
        <f t="shared" si="9"/>
        <v>1</v>
      </c>
      <c r="W113">
        <f t="shared" si="9"/>
        <v>1</v>
      </c>
      <c r="X113">
        <v>0</v>
      </c>
      <c r="Y113">
        <v>0</v>
      </c>
      <c r="Z113">
        <v>1</v>
      </c>
      <c r="AA113">
        <v>0</v>
      </c>
    </row>
    <row r="114" spans="1:27" x14ac:dyDescent="0.25">
      <c r="A114" s="15">
        <f t="shared" si="10"/>
        <v>41030</v>
      </c>
      <c r="B114">
        <v>2012</v>
      </c>
      <c r="C114">
        <v>5</v>
      </c>
      <c r="D114" s="1">
        <v>21633235.800000001</v>
      </c>
      <c r="E114" s="1">
        <v>45126.462</v>
      </c>
      <c r="F114" s="1">
        <f t="shared" si="7"/>
        <v>45126.462</v>
      </c>
      <c r="G114" s="2">
        <v>6412635.7000000002</v>
      </c>
      <c r="H114" s="2">
        <v>14736.588</v>
      </c>
      <c r="I114" s="2">
        <v>15541.615100000001</v>
      </c>
      <c r="J114" s="3">
        <v>15220600.1</v>
      </c>
      <c r="K114" s="3">
        <v>36215.765700000004</v>
      </c>
      <c r="L114" s="3">
        <v>38853.874400000001</v>
      </c>
      <c r="M114">
        <v>66.600000000000009</v>
      </c>
      <c r="N114">
        <v>31.200000000000003</v>
      </c>
      <c r="O114">
        <v>31</v>
      </c>
      <c r="P114">
        <v>22</v>
      </c>
      <c r="Q114">
        <v>6746.3</v>
      </c>
      <c r="R114">
        <f t="shared" si="11"/>
        <v>5422</v>
      </c>
      <c r="S114">
        <v>200.2</v>
      </c>
      <c r="T114">
        <v>157.4</v>
      </c>
      <c r="U114">
        <f t="shared" si="8"/>
        <v>113</v>
      </c>
      <c r="V114">
        <f t="shared" si="9"/>
        <v>1</v>
      </c>
      <c r="W114">
        <f t="shared" si="9"/>
        <v>1</v>
      </c>
      <c r="X114">
        <v>0</v>
      </c>
      <c r="Y114">
        <v>0</v>
      </c>
      <c r="Z114">
        <v>1</v>
      </c>
      <c r="AA114">
        <v>0</v>
      </c>
    </row>
    <row r="115" spans="1:27" x14ac:dyDescent="0.25">
      <c r="A115" s="15">
        <f t="shared" si="10"/>
        <v>41061</v>
      </c>
      <c r="B115">
        <v>2012</v>
      </c>
      <c r="C115">
        <v>6</v>
      </c>
      <c r="D115" s="1">
        <v>23352284.100000001</v>
      </c>
      <c r="E115" s="1">
        <v>48984.694000000003</v>
      </c>
      <c r="F115" s="1">
        <f t="shared" si="7"/>
        <v>48984.694000000003</v>
      </c>
      <c r="G115" s="2">
        <v>7322884.5999999996</v>
      </c>
      <c r="H115" s="2">
        <v>16701.309000000001</v>
      </c>
      <c r="I115" s="2">
        <v>17850.159500000002</v>
      </c>
      <c r="J115" s="3">
        <v>16029399.6</v>
      </c>
      <c r="K115" s="3">
        <v>33699.358999999997</v>
      </c>
      <c r="L115" s="3">
        <v>36266.279699999999</v>
      </c>
      <c r="M115">
        <v>21.1</v>
      </c>
      <c r="N115">
        <v>71.499999999999986</v>
      </c>
      <c r="O115">
        <v>30</v>
      </c>
      <c r="P115">
        <v>21</v>
      </c>
      <c r="Q115">
        <v>6818.1</v>
      </c>
      <c r="R115">
        <f t="shared" si="11"/>
        <v>5422</v>
      </c>
      <c r="S115">
        <v>206.2</v>
      </c>
      <c r="T115">
        <v>162.4</v>
      </c>
      <c r="U115">
        <f t="shared" si="8"/>
        <v>114</v>
      </c>
      <c r="V115">
        <f t="shared" si="9"/>
        <v>0</v>
      </c>
      <c r="W115">
        <f t="shared" si="9"/>
        <v>0</v>
      </c>
      <c r="X115">
        <v>0</v>
      </c>
      <c r="Y115">
        <v>0</v>
      </c>
      <c r="Z115">
        <v>1</v>
      </c>
      <c r="AA115">
        <v>0</v>
      </c>
    </row>
    <row r="116" spans="1:27" x14ac:dyDescent="0.25">
      <c r="A116" s="15">
        <f t="shared" si="10"/>
        <v>41091</v>
      </c>
      <c r="B116">
        <v>2012</v>
      </c>
      <c r="C116">
        <v>7</v>
      </c>
      <c r="D116" s="1">
        <v>28164075.199999999</v>
      </c>
      <c r="E116" s="1">
        <v>52600.7163</v>
      </c>
      <c r="F116" s="1">
        <f t="shared" si="7"/>
        <v>52600.7163</v>
      </c>
      <c r="G116" s="2">
        <v>9209063.0999999996</v>
      </c>
      <c r="H116" s="2">
        <v>18466.307000000001</v>
      </c>
      <c r="I116" s="2">
        <v>19693.066500000001</v>
      </c>
      <c r="J116" s="3">
        <v>18955012.100000001</v>
      </c>
      <c r="K116" s="3">
        <v>38596.270299999996</v>
      </c>
      <c r="L116" s="3">
        <v>41553.195200000002</v>
      </c>
      <c r="M116">
        <v>0</v>
      </c>
      <c r="N116">
        <v>181.20000000000002</v>
      </c>
      <c r="O116">
        <v>31</v>
      </c>
      <c r="P116">
        <v>21</v>
      </c>
      <c r="Q116">
        <v>6859</v>
      </c>
      <c r="R116">
        <f t="shared" si="11"/>
        <v>5422</v>
      </c>
      <c r="S116">
        <v>209.8</v>
      </c>
      <c r="T116">
        <v>166.8</v>
      </c>
      <c r="U116">
        <f t="shared" si="8"/>
        <v>115</v>
      </c>
      <c r="V116">
        <f t="shared" si="9"/>
        <v>0</v>
      </c>
      <c r="W116">
        <f t="shared" si="9"/>
        <v>0</v>
      </c>
      <c r="X116">
        <v>1</v>
      </c>
      <c r="Y116">
        <v>0</v>
      </c>
      <c r="Z116">
        <v>1</v>
      </c>
      <c r="AA116">
        <v>0</v>
      </c>
    </row>
    <row r="117" spans="1:27" x14ac:dyDescent="0.25">
      <c r="A117" s="15">
        <f t="shared" si="10"/>
        <v>41122</v>
      </c>
      <c r="B117">
        <v>2012</v>
      </c>
      <c r="C117">
        <v>8</v>
      </c>
      <c r="D117" s="1">
        <v>26123824</v>
      </c>
      <c r="E117" s="1">
        <v>52565.237000000001</v>
      </c>
      <c r="F117" s="1">
        <f t="shared" si="7"/>
        <v>52565.237000000001</v>
      </c>
      <c r="G117" s="2">
        <v>9274617</v>
      </c>
      <c r="H117" s="2">
        <v>42782.722000000002</v>
      </c>
      <c r="I117" s="2">
        <v>45964.815399999999</v>
      </c>
      <c r="J117" s="3">
        <v>16849207</v>
      </c>
      <c r="K117" s="3">
        <v>33818.933700000001</v>
      </c>
      <c r="L117" s="3">
        <v>36343.497199999998</v>
      </c>
      <c r="M117">
        <v>0.2</v>
      </c>
      <c r="N117">
        <v>124.79999999999998</v>
      </c>
      <c r="O117">
        <v>31</v>
      </c>
      <c r="P117">
        <v>22</v>
      </c>
      <c r="Q117">
        <v>6869</v>
      </c>
      <c r="R117">
        <f t="shared" si="11"/>
        <v>5422</v>
      </c>
      <c r="S117">
        <v>209.8</v>
      </c>
      <c r="T117">
        <v>167.1</v>
      </c>
      <c r="U117">
        <f t="shared" si="8"/>
        <v>116</v>
      </c>
      <c r="V117">
        <f t="shared" si="9"/>
        <v>0</v>
      </c>
      <c r="W117">
        <f t="shared" si="9"/>
        <v>0</v>
      </c>
      <c r="X117">
        <v>1</v>
      </c>
      <c r="Y117">
        <v>0</v>
      </c>
      <c r="Z117">
        <v>1</v>
      </c>
      <c r="AA117">
        <v>0</v>
      </c>
    </row>
    <row r="118" spans="1:27" x14ac:dyDescent="0.25">
      <c r="A118" s="15">
        <f t="shared" si="10"/>
        <v>41153</v>
      </c>
      <c r="B118">
        <v>2012</v>
      </c>
      <c r="C118">
        <v>9</v>
      </c>
      <c r="D118" s="1">
        <v>22008632.699999999</v>
      </c>
      <c r="E118" s="1">
        <v>49326.609700000001</v>
      </c>
      <c r="F118" s="1">
        <f t="shared" si="7"/>
        <v>49326.609700000001</v>
      </c>
      <c r="G118" s="2">
        <v>6915278.4000000004</v>
      </c>
      <c r="H118" s="2">
        <v>18098.685000000001</v>
      </c>
      <c r="I118" s="2">
        <v>19241.295099999999</v>
      </c>
      <c r="J118" s="3">
        <v>15093354.300000001</v>
      </c>
      <c r="K118" s="3">
        <v>31991.7353</v>
      </c>
      <c r="L118" s="3">
        <v>34424.541899999997</v>
      </c>
      <c r="M118">
        <v>36.9</v>
      </c>
      <c r="N118">
        <v>57</v>
      </c>
      <c r="O118">
        <v>30</v>
      </c>
      <c r="P118">
        <v>19</v>
      </c>
      <c r="Q118">
        <v>6833.6</v>
      </c>
      <c r="R118">
        <f t="shared" si="11"/>
        <v>5422</v>
      </c>
      <c r="S118">
        <v>209.39999999999998</v>
      </c>
      <c r="T118">
        <v>164.1</v>
      </c>
      <c r="U118">
        <f t="shared" si="8"/>
        <v>117</v>
      </c>
      <c r="V118">
        <f t="shared" si="9"/>
        <v>1</v>
      </c>
      <c r="W118">
        <f t="shared" si="9"/>
        <v>0</v>
      </c>
      <c r="X118">
        <v>1</v>
      </c>
      <c r="Y118">
        <v>0</v>
      </c>
      <c r="Z118">
        <v>1</v>
      </c>
      <c r="AA118">
        <v>0</v>
      </c>
    </row>
    <row r="119" spans="1:27" x14ac:dyDescent="0.25">
      <c r="A119" s="15">
        <f t="shared" si="10"/>
        <v>41183</v>
      </c>
      <c r="B119">
        <v>2012</v>
      </c>
      <c r="C119">
        <v>10</v>
      </c>
      <c r="D119" s="1">
        <v>21249261.399999999</v>
      </c>
      <c r="E119" s="1">
        <v>37825.233999999997</v>
      </c>
      <c r="F119" s="1">
        <f t="shared" si="7"/>
        <v>37825.233999999997</v>
      </c>
      <c r="G119" s="2">
        <v>4436777.0999999996</v>
      </c>
      <c r="H119" s="2">
        <v>12344.565000000001</v>
      </c>
      <c r="I119" s="2">
        <v>12571.0656</v>
      </c>
      <c r="J119" s="3">
        <v>16812484.300000001</v>
      </c>
      <c r="K119" s="3">
        <v>35888.063300000002</v>
      </c>
      <c r="L119" s="3">
        <v>37212.795599999998</v>
      </c>
      <c r="M119">
        <v>175.09999999999997</v>
      </c>
      <c r="N119">
        <v>2.6</v>
      </c>
      <c r="O119">
        <v>31</v>
      </c>
      <c r="P119">
        <v>22</v>
      </c>
      <c r="Q119">
        <v>6814.8</v>
      </c>
      <c r="R119">
        <f t="shared" si="11"/>
        <v>5422</v>
      </c>
      <c r="S119">
        <v>208.5</v>
      </c>
      <c r="T119">
        <v>158.30000000000001</v>
      </c>
      <c r="U119">
        <f t="shared" si="8"/>
        <v>118</v>
      </c>
      <c r="V119">
        <f t="shared" si="9"/>
        <v>1</v>
      </c>
      <c r="W119">
        <f t="shared" si="9"/>
        <v>0</v>
      </c>
      <c r="X119">
        <v>1</v>
      </c>
      <c r="Y119">
        <v>0</v>
      </c>
      <c r="Z119">
        <v>1</v>
      </c>
      <c r="AA119">
        <v>1</v>
      </c>
    </row>
    <row r="120" spans="1:27" x14ac:dyDescent="0.25">
      <c r="A120" s="15">
        <f t="shared" si="10"/>
        <v>41214</v>
      </c>
      <c r="B120">
        <v>2012</v>
      </c>
      <c r="C120">
        <v>11</v>
      </c>
      <c r="D120" s="1">
        <v>22212185</v>
      </c>
      <c r="E120" s="1">
        <v>39523.3537</v>
      </c>
      <c r="F120" s="1">
        <f t="shared" si="7"/>
        <v>39523.3537</v>
      </c>
      <c r="G120" s="2">
        <v>7127480</v>
      </c>
      <c r="H120" s="2">
        <v>14204.415000000001</v>
      </c>
      <c r="I120" s="2">
        <v>14525.5681</v>
      </c>
      <c r="J120" s="3">
        <v>15084705</v>
      </c>
      <c r="K120" s="3">
        <v>26293.3943</v>
      </c>
      <c r="L120" s="3">
        <v>27099.4267</v>
      </c>
      <c r="M120">
        <v>351.9</v>
      </c>
      <c r="N120">
        <v>0</v>
      </c>
      <c r="O120">
        <v>30</v>
      </c>
      <c r="P120">
        <v>22</v>
      </c>
      <c r="Q120">
        <v>6810.2</v>
      </c>
      <c r="R120">
        <f t="shared" si="11"/>
        <v>5422</v>
      </c>
      <c r="S120">
        <v>204.70000000000002</v>
      </c>
      <c r="T120">
        <v>151.80000000000001</v>
      </c>
      <c r="U120">
        <f t="shared" si="8"/>
        <v>119</v>
      </c>
      <c r="V120">
        <f t="shared" si="9"/>
        <v>1</v>
      </c>
      <c r="W120">
        <f t="shared" si="9"/>
        <v>0</v>
      </c>
      <c r="X120">
        <v>1</v>
      </c>
      <c r="Y120">
        <v>0</v>
      </c>
      <c r="Z120">
        <v>1</v>
      </c>
      <c r="AA120">
        <v>1</v>
      </c>
    </row>
    <row r="121" spans="1:27" x14ac:dyDescent="0.25">
      <c r="A121" s="15">
        <f t="shared" si="10"/>
        <v>41244</v>
      </c>
      <c r="B121">
        <v>2012</v>
      </c>
      <c r="C121">
        <v>12</v>
      </c>
      <c r="D121" s="1">
        <v>22908523.699999999</v>
      </c>
      <c r="E121" s="1">
        <v>40478.994700000003</v>
      </c>
      <c r="F121" s="1">
        <f t="shared" si="7"/>
        <v>40478.994700000003</v>
      </c>
      <c r="G121" s="2">
        <v>7646269.9000000004</v>
      </c>
      <c r="H121" s="2">
        <v>14498.142</v>
      </c>
      <c r="I121" s="2">
        <v>14754.328600000001</v>
      </c>
      <c r="J121" s="3">
        <v>15262253.800000001</v>
      </c>
      <c r="K121" s="3">
        <v>27092.669699999999</v>
      </c>
      <c r="L121" s="3">
        <v>27904.287400000001</v>
      </c>
      <c r="M121">
        <v>435.40000000000003</v>
      </c>
      <c r="N121">
        <v>0</v>
      </c>
      <c r="O121">
        <v>31</v>
      </c>
      <c r="P121">
        <v>19</v>
      </c>
      <c r="Q121">
        <v>6826.8</v>
      </c>
      <c r="R121">
        <f t="shared" si="11"/>
        <v>5422</v>
      </c>
      <c r="S121">
        <v>201.6</v>
      </c>
      <c r="T121">
        <v>149</v>
      </c>
      <c r="U121">
        <f t="shared" si="8"/>
        <v>120</v>
      </c>
      <c r="V121">
        <f t="shared" si="9"/>
        <v>0</v>
      </c>
      <c r="W121">
        <f t="shared" si="9"/>
        <v>0</v>
      </c>
      <c r="X121">
        <v>1</v>
      </c>
      <c r="Y121">
        <v>0</v>
      </c>
      <c r="Z121">
        <v>1</v>
      </c>
      <c r="AA121">
        <v>1</v>
      </c>
    </row>
    <row r="122" spans="1:27" x14ac:dyDescent="0.25">
      <c r="A122" s="15">
        <f t="shared" si="10"/>
        <v>41275</v>
      </c>
      <c r="B122">
        <v>2013</v>
      </c>
      <c r="C122">
        <v>1</v>
      </c>
      <c r="D122" s="1">
        <v>24293680.899999999</v>
      </c>
      <c r="E122" s="1">
        <v>43416.7353</v>
      </c>
      <c r="F122" s="1">
        <f t="shared" si="7"/>
        <v>43416.7353</v>
      </c>
      <c r="G122" s="2">
        <v>7723687.5999999996</v>
      </c>
      <c r="H122" s="2">
        <v>14411.127</v>
      </c>
      <c r="I122" s="2">
        <v>14595.5962</v>
      </c>
      <c r="J122" s="3">
        <v>16569993.300000001</v>
      </c>
      <c r="K122" s="3">
        <v>29027.994299999998</v>
      </c>
      <c r="L122" s="3">
        <v>30021.838400000001</v>
      </c>
      <c r="M122">
        <v>453.40000000000003</v>
      </c>
      <c r="N122">
        <v>0</v>
      </c>
      <c r="O122">
        <v>31</v>
      </c>
      <c r="P122">
        <v>22</v>
      </c>
      <c r="Q122">
        <v>6799.1</v>
      </c>
      <c r="R122">
        <f t="shared" si="11"/>
        <v>5422</v>
      </c>
      <c r="S122">
        <v>198.9</v>
      </c>
      <c r="T122">
        <v>147</v>
      </c>
      <c r="U122">
        <f t="shared" si="8"/>
        <v>121</v>
      </c>
      <c r="V122">
        <f t="shared" si="9"/>
        <v>0</v>
      </c>
      <c r="W122">
        <f t="shared" si="9"/>
        <v>0</v>
      </c>
      <c r="X122">
        <v>1</v>
      </c>
      <c r="Y122">
        <v>1</v>
      </c>
      <c r="Z122">
        <v>1</v>
      </c>
      <c r="AA122">
        <v>1</v>
      </c>
    </row>
    <row r="123" spans="1:27" x14ac:dyDescent="0.25">
      <c r="A123" s="15">
        <f t="shared" si="10"/>
        <v>41306</v>
      </c>
      <c r="B123">
        <v>2013</v>
      </c>
      <c r="C123">
        <v>2</v>
      </c>
      <c r="D123" s="1">
        <v>21801413.699999999</v>
      </c>
      <c r="E123" s="1">
        <v>40401.854700000004</v>
      </c>
      <c r="F123" s="1">
        <f t="shared" si="7"/>
        <v>40401.854700000004</v>
      </c>
      <c r="G123" s="2">
        <v>6823089.0999999996</v>
      </c>
      <c r="H123" s="2">
        <v>13690.196</v>
      </c>
      <c r="I123" s="2">
        <v>13842.157800000001</v>
      </c>
      <c r="J123" s="3">
        <v>14978324.6</v>
      </c>
      <c r="K123" s="3">
        <v>27398.4787</v>
      </c>
      <c r="L123" s="3">
        <v>28312.2107</v>
      </c>
      <c r="M123">
        <v>426.49999999999994</v>
      </c>
      <c r="N123">
        <v>0</v>
      </c>
      <c r="O123">
        <v>28</v>
      </c>
      <c r="P123">
        <v>19</v>
      </c>
      <c r="Q123">
        <v>6778.5</v>
      </c>
      <c r="R123">
        <f t="shared" si="11"/>
        <v>5422</v>
      </c>
      <c r="S123">
        <v>197.29999999999998</v>
      </c>
      <c r="T123">
        <v>145.69999999999999</v>
      </c>
      <c r="U123">
        <f t="shared" si="8"/>
        <v>122</v>
      </c>
      <c r="V123">
        <f t="shared" si="9"/>
        <v>0</v>
      </c>
      <c r="W123">
        <f t="shared" si="9"/>
        <v>0</v>
      </c>
      <c r="X123">
        <v>1</v>
      </c>
      <c r="Y123">
        <v>1</v>
      </c>
      <c r="Z123">
        <v>1</v>
      </c>
      <c r="AA123">
        <v>1</v>
      </c>
    </row>
    <row r="124" spans="1:27" x14ac:dyDescent="0.25">
      <c r="A124" s="15">
        <f t="shared" si="10"/>
        <v>41334</v>
      </c>
      <c r="B124">
        <v>2013</v>
      </c>
      <c r="C124">
        <v>3</v>
      </c>
      <c r="D124" s="1">
        <v>22487293.199999999</v>
      </c>
      <c r="E124" s="1">
        <v>37898.989699999998</v>
      </c>
      <c r="F124" s="1">
        <f t="shared" si="7"/>
        <v>37898.989699999998</v>
      </c>
      <c r="G124" s="2">
        <v>6918977.4000000004</v>
      </c>
      <c r="H124" s="2">
        <v>14082.709000000001</v>
      </c>
      <c r="I124" s="2">
        <v>14271.364799999999</v>
      </c>
      <c r="J124" s="3">
        <v>15568315.699999999</v>
      </c>
      <c r="K124" s="3">
        <v>26176.581999999999</v>
      </c>
      <c r="L124" s="3">
        <v>27210.185300000001</v>
      </c>
      <c r="M124">
        <v>395.90000000000003</v>
      </c>
      <c r="N124">
        <v>0</v>
      </c>
      <c r="O124">
        <v>31</v>
      </c>
      <c r="P124">
        <v>20</v>
      </c>
      <c r="Q124">
        <v>6743.9</v>
      </c>
      <c r="R124">
        <f t="shared" si="11"/>
        <v>5422</v>
      </c>
      <c r="S124">
        <v>194.9</v>
      </c>
      <c r="T124">
        <v>144.80000000000001</v>
      </c>
      <c r="U124">
        <f t="shared" si="8"/>
        <v>123</v>
      </c>
      <c r="V124">
        <f t="shared" si="9"/>
        <v>1</v>
      </c>
      <c r="W124">
        <f t="shared" si="9"/>
        <v>1</v>
      </c>
      <c r="X124">
        <v>1</v>
      </c>
      <c r="Y124">
        <v>1</v>
      </c>
      <c r="Z124">
        <v>1</v>
      </c>
      <c r="AA124">
        <v>1</v>
      </c>
    </row>
    <row r="125" spans="1:27" x14ac:dyDescent="0.25">
      <c r="A125" s="15">
        <f t="shared" si="10"/>
        <v>41365</v>
      </c>
      <c r="B125">
        <v>2013</v>
      </c>
      <c r="C125">
        <v>4</v>
      </c>
      <c r="D125" s="1">
        <v>19898605.600000001</v>
      </c>
      <c r="E125" s="1">
        <v>36829.095300000001</v>
      </c>
      <c r="F125" s="1">
        <f t="shared" si="7"/>
        <v>36829.095300000001</v>
      </c>
      <c r="G125" s="2">
        <v>6553609.7000000002</v>
      </c>
      <c r="H125" s="2">
        <v>31244.687000000002</v>
      </c>
      <c r="I125" s="2">
        <v>32373.8858</v>
      </c>
      <c r="J125" s="3">
        <v>13344995.9</v>
      </c>
      <c r="K125" s="3">
        <v>26510.257699999998</v>
      </c>
      <c r="L125" s="3">
        <v>27738.289100000002</v>
      </c>
      <c r="M125">
        <v>268.09999999999991</v>
      </c>
      <c r="N125">
        <v>0</v>
      </c>
      <c r="O125">
        <v>30</v>
      </c>
      <c r="P125">
        <v>21</v>
      </c>
      <c r="Q125">
        <v>6770.9</v>
      </c>
      <c r="R125">
        <f t="shared" si="11"/>
        <v>5422</v>
      </c>
      <c r="S125">
        <v>192.8</v>
      </c>
      <c r="T125">
        <v>144.80000000000001</v>
      </c>
      <c r="U125">
        <f t="shared" si="8"/>
        <v>124</v>
      </c>
      <c r="V125">
        <f t="shared" si="9"/>
        <v>1</v>
      </c>
      <c r="W125">
        <f t="shared" si="9"/>
        <v>1</v>
      </c>
      <c r="X125">
        <v>1</v>
      </c>
      <c r="Y125">
        <v>1</v>
      </c>
      <c r="Z125">
        <v>1</v>
      </c>
      <c r="AA125">
        <v>1</v>
      </c>
    </row>
    <row r="126" spans="1:27" x14ac:dyDescent="0.25">
      <c r="A126" s="15">
        <f t="shared" si="10"/>
        <v>41395</v>
      </c>
      <c r="B126">
        <v>2013</v>
      </c>
      <c r="C126">
        <v>5</v>
      </c>
      <c r="D126" s="1">
        <v>20070876.199999999</v>
      </c>
      <c r="E126" s="1">
        <v>41197.962699999996</v>
      </c>
      <c r="F126" s="1">
        <f t="shared" si="7"/>
        <v>41197.962699999996</v>
      </c>
      <c r="G126" s="2">
        <v>11782364.1</v>
      </c>
      <c r="H126" s="2">
        <v>32856.190999999999</v>
      </c>
      <c r="I126" s="2">
        <v>34000.132100000003</v>
      </c>
      <c r="J126" s="3">
        <v>8288512.0999999996</v>
      </c>
      <c r="K126" s="3">
        <v>29746.809000000001</v>
      </c>
      <c r="L126" s="3">
        <v>31795.0429</v>
      </c>
      <c r="M126">
        <v>79.600000000000009</v>
      </c>
      <c r="N126">
        <v>24.7</v>
      </c>
      <c r="O126">
        <v>31</v>
      </c>
      <c r="P126">
        <v>22</v>
      </c>
      <c r="Q126">
        <v>6833.1</v>
      </c>
      <c r="R126">
        <f t="shared" si="11"/>
        <v>5422</v>
      </c>
      <c r="S126">
        <v>196</v>
      </c>
      <c r="T126">
        <v>148.4</v>
      </c>
      <c r="U126">
        <f t="shared" si="8"/>
        <v>125</v>
      </c>
      <c r="V126">
        <f t="shared" si="9"/>
        <v>1</v>
      </c>
      <c r="W126">
        <f t="shared" si="9"/>
        <v>1</v>
      </c>
      <c r="X126">
        <v>1</v>
      </c>
      <c r="Y126">
        <v>1</v>
      </c>
      <c r="Z126">
        <v>1</v>
      </c>
      <c r="AA126">
        <v>1</v>
      </c>
    </row>
    <row r="127" spans="1:27" x14ac:dyDescent="0.25">
      <c r="A127" s="15">
        <f t="shared" si="10"/>
        <v>41426</v>
      </c>
      <c r="B127">
        <v>2013</v>
      </c>
      <c r="C127">
        <v>6</v>
      </c>
      <c r="D127" s="1">
        <v>20881564.100000001</v>
      </c>
      <c r="E127" s="1">
        <v>43047.951699999998</v>
      </c>
      <c r="F127" s="1">
        <f t="shared" si="7"/>
        <v>43047.951699999998</v>
      </c>
      <c r="G127" s="2">
        <v>6063424.2000000002</v>
      </c>
      <c r="H127" s="2">
        <v>14214.495000000001</v>
      </c>
      <c r="I127" s="2">
        <v>15022.0748</v>
      </c>
      <c r="J127" s="3">
        <v>14818139.9</v>
      </c>
      <c r="K127" s="3">
        <v>29813.750700000001</v>
      </c>
      <c r="L127" s="3">
        <v>31979.839599999999</v>
      </c>
      <c r="M127">
        <v>29.099999999999998</v>
      </c>
      <c r="N127">
        <v>45.699999999999996</v>
      </c>
      <c r="O127">
        <v>30</v>
      </c>
      <c r="P127">
        <v>20</v>
      </c>
      <c r="Q127">
        <v>6923.8</v>
      </c>
      <c r="R127">
        <f t="shared" si="11"/>
        <v>5422</v>
      </c>
      <c r="S127">
        <v>197.5</v>
      </c>
      <c r="T127">
        <v>150.69999999999999</v>
      </c>
      <c r="U127">
        <f t="shared" si="8"/>
        <v>126</v>
      </c>
      <c r="V127">
        <f t="shared" si="9"/>
        <v>0</v>
      </c>
      <c r="W127">
        <f t="shared" si="9"/>
        <v>0</v>
      </c>
      <c r="X127">
        <v>1</v>
      </c>
      <c r="Y127">
        <v>1</v>
      </c>
      <c r="Z127">
        <v>1</v>
      </c>
      <c r="AA127">
        <v>1</v>
      </c>
    </row>
    <row r="128" spans="1:27" x14ac:dyDescent="0.25">
      <c r="A128" s="15">
        <f t="shared" si="10"/>
        <v>41456</v>
      </c>
      <c r="B128">
        <v>2013</v>
      </c>
      <c r="C128">
        <v>7</v>
      </c>
      <c r="D128" s="1">
        <v>25576402.5</v>
      </c>
      <c r="E128" s="1">
        <v>52881.373299999999</v>
      </c>
      <c r="F128" s="1">
        <f t="shared" si="7"/>
        <v>52881.373299999999</v>
      </c>
      <c r="G128" s="2">
        <v>7899586.9000000004</v>
      </c>
      <c r="H128" s="2">
        <v>17976.288</v>
      </c>
      <c r="I128" s="2">
        <v>19084.1322</v>
      </c>
      <c r="J128" s="3">
        <v>17676815.600000001</v>
      </c>
      <c r="K128" s="3">
        <v>36093.871299999999</v>
      </c>
      <c r="L128" s="3">
        <v>38870.379000000001</v>
      </c>
      <c r="M128">
        <v>0.2</v>
      </c>
      <c r="N128">
        <v>137.50000000000003</v>
      </c>
      <c r="O128">
        <v>31</v>
      </c>
      <c r="P128">
        <v>22</v>
      </c>
      <c r="Q128">
        <v>6974.4</v>
      </c>
      <c r="R128">
        <f t="shared" si="11"/>
        <v>5422</v>
      </c>
      <c r="S128">
        <v>198.10000000000002</v>
      </c>
      <c r="T128">
        <v>152.9</v>
      </c>
      <c r="U128">
        <f t="shared" si="8"/>
        <v>127</v>
      </c>
      <c r="V128">
        <f t="shared" si="9"/>
        <v>0</v>
      </c>
      <c r="W128">
        <f t="shared" si="9"/>
        <v>0</v>
      </c>
      <c r="X128">
        <v>1</v>
      </c>
      <c r="Y128">
        <v>1</v>
      </c>
      <c r="Z128">
        <v>1</v>
      </c>
      <c r="AA128">
        <v>1</v>
      </c>
    </row>
    <row r="129" spans="1:27" x14ac:dyDescent="0.25">
      <c r="A129" s="15">
        <f t="shared" si="10"/>
        <v>41487</v>
      </c>
      <c r="B129">
        <v>2013</v>
      </c>
      <c r="C129">
        <v>8</v>
      </c>
      <c r="D129" s="1">
        <v>23414297.199999999</v>
      </c>
      <c r="E129" s="1">
        <v>47837.275699999998</v>
      </c>
      <c r="F129" s="1">
        <f t="shared" si="7"/>
        <v>47837.275699999998</v>
      </c>
      <c r="G129" s="2">
        <v>7132281.2000000002</v>
      </c>
      <c r="H129" s="2">
        <v>15768.129000000001</v>
      </c>
      <c r="I129" s="2">
        <v>16656.548599999998</v>
      </c>
      <c r="J129" s="3">
        <v>16282016</v>
      </c>
      <c r="K129" s="3">
        <v>32885.415000000001</v>
      </c>
      <c r="L129" s="3">
        <v>35267.860699999997</v>
      </c>
      <c r="M129">
        <v>3</v>
      </c>
      <c r="N129">
        <v>82.699999999999989</v>
      </c>
      <c r="O129">
        <v>31</v>
      </c>
      <c r="P129">
        <v>21</v>
      </c>
      <c r="Q129">
        <v>6990.2</v>
      </c>
      <c r="R129">
        <f t="shared" si="11"/>
        <v>5422</v>
      </c>
      <c r="S129">
        <v>195.2</v>
      </c>
      <c r="T129">
        <v>152.19999999999999</v>
      </c>
      <c r="U129">
        <f t="shared" si="8"/>
        <v>128</v>
      </c>
      <c r="V129">
        <f t="shared" si="9"/>
        <v>0</v>
      </c>
      <c r="W129">
        <f t="shared" si="9"/>
        <v>0</v>
      </c>
      <c r="X129">
        <v>1</v>
      </c>
      <c r="Y129">
        <v>1</v>
      </c>
      <c r="Z129">
        <v>1</v>
      </c>
      <c r="AA129">
        <v>1</v>
      </c>
    </row>
    <row r="130" spans="1:27" x14ac:dyDescent="0.25">
      <c r="A130" s="15">
        <f t="shared" ref="A130:A161" si="12">DATE(B130,C130,1)</f>
        <v>41518</v>
      </c>
      <c r="B130">
        <v>2013</v>
      </c>
      <c r="C130">
        <v>9</v>
      </c>
      <c r="D130" s="1">
        <v>20207623.100000001</v>
      </c>
      <c r="E130" s="1">
        <v>46764.562700000002</v>
      </c>
      <c r="F130" s="1">
        <f t="shared" si="7"/>
        <v>46764.562700000002</v>
      </c>
      <c r="G130" s="2">
        <v>5795979.7000000002</v>
      </c>
      <c r="H130" s="2">
        <v>14872.993</v>
      </c>
      <c r="I130" s="2">
        <v>15626.516</v>
      </c>
      <c r="J130" s="3">
        <v>14411643.4</v>
      </c>
      <c r="K130" s="3">
        <v>32299.533299999999</v>
      </c>
      <c r="L130" s="3">
        <v>34703.368199999997</v>
      </c>
      <c r="M130">
        <v>50.3</v>
      </c>
      <c r="N130">
        <v>35.299999999999997</v>
      </c>
      <c r="O130">
        <v>30</v>
      </c>
      <c r="P130">
        <v>20</v>
      </c>
      <c r="Q130">
        <v>6957.2</v>
      </c>
      <c r="R130">
        <f t="shared" si="11"/>
        <v>5422</v>
      </c>
      <c r="S130">
        <v>192.39999999999998</v>
      </c>
      <c r="T130">
        <v>150.1</v>
      </c>
      <c r="U130">
        <f t="shared" si="8"/>
        <v>129</v>
      </c>
      <c r="V130">
        <f t="shared" si="9"/>
        <v>1</v>
      </c>
      <c r="W130">
        <f t="shared" si="9"/>
        <v>0</v>
      </c>
      <c r="X130">
        <v>1</v>
      </c>
      <c r="Y130">
        <v>1</v>
      </c>
      <c r="Z130">
        <v>1</v>
      </c>
      <c r="AA130">
        <v>1</v>
      </c>
    </row>
    <row r="131" spans="1:27" x14ac:dyDescent="0.25">
      <c r="A131" s="15">
        <f t="shared" si="12"/>
        <v>41548</v>
      </c>
      <c r="B131">
        <v>2013</v>
      </c>
      <c r="C131">
        <v>10</v>
      </c>
      <c r="D131" s="1">
        <v>20204546.399999999</v>
      </c>
      <c r="E131" s="1">
        <v>34378.858</v>
      </c>
      <c r="F131" s="1">
        <f t="shared" si="7"/>
        <v>34378.858</v>
      </c>
      <c r="G131" s="2">
        <v>13991113.4</v>
      </c>
      <c r="H131" s="2">
        <v>34378.858</v>
      </c>
      <c r="I131" s="2">
        <v>35541.629399999998</v>
      </c>
      <c r="J131" s="3">
        <v>6213433</v>
      </c>
      <c r="K131" s="3">
        <v>24193.883999999998</v>
      </c>
      <c r="L131" s="3">
        <v>25660.189699999999</v>
      </c>
      <c r="M131">
        <v>151.5</v>
      </c>
      <c r="N131">
        <v>8</v>
      </c>
      <c r="O131">
        <v>31</v>
      </c>
      <c r="P131">
        <v>22</v>
      </c>
      <c r="Q131">
        <v>6939.5</v>
      </c>
      <c r="R131">
        <f t="shared" si="11"/>
        <v>5422</v>
      </c>
      <c r="S131">
        <v>193.4</v>
      </c>
      <c r="T131">
        <v>149</v>
      </c>
      <c r="U131">
        <f t="shared" si="8"/>
        <v>130</v>
      </c>
      <c r="V131">
        <f t="shared" si="9"/>
        <v>1</v>
      </c>
      <c r="W131">
        <f t="shared" si="9"/>
        <v>0</v>
      </c>
      <c r="X131">
        <v>1</v>
      </c>
      <c r="Y131">
        <v>1</v>
      </c>
      <c r="Z131">
        <v>1</v>
      </c>
      <c r="AA131">
        <v>1</v>
      </c>
    </row>
    <row r="132" spans="1:27" x14ac:dyDescent="0.25">
      <c r="A132" s="15">
        <f t="shared" si="12"/>
        <v>41579</v>
      </c>
      <c r="B132">
        <v>2013</v>
      </c>
      <c r="C132">
        <v>11</v>
      </c>
      <c r="D132" s="1">
        <v>21407681.800000001</v>
      </c>
      <c r="E132" s="1">
        <v>38866.200700000001</v>
      </c>
      <c r="F132" s="1">
        <f t="shared" ref="F132:F133" si="13">E132</f>
        <v>38866.200700000001</v>
      </c>
      <c r="G132" s="2">
        <v>6433395.2999999998</v>
      </c>
      <c r="H132" s="2">
        <v>13203.808999999999</v>
      </c>
      <c r="I132" s="2">
        <v>13370.348</v>
      </c>
      <c r="J132" s="3">
        <v>14974286.6</v>
      </c>
      <c r="K132" s="3">
        <v>26431.388999999999</v>
      </c>
      <c r="L132" s="3">
        <v>27049.096099999999</v>
      </c>
      <c r="M132">
        <v>333.4</v>
      </c>
      <c r="N132">
        <v>0</v>
      </c>
      <c r="O132">
        <v>30</v>
      </c>
      <c r="P132">
        <v>21</v>
      </c>
      <c r="Q132">
        <v>6910.3</v>
      </c>
      <c r="R132">
        <f t="shared" si="11"/>
        <v>5422</v>
      </c>
      <c r="S132">
        <v>192.4</v>
      </c>
      <c r="T132">
        <v>147.30000000000001</v>
      </c>
      <c r="U132">
        <f t="shared" si="8"/>
        <v>131</v>
      </c>
      <c r="V132">
        <f t="shared" si="9"/>
        <v>1</v>
      </c>
      <c r="W132">
        <f t="shared" si="9"/>
        <v>0</v>
      </c>
      <c r="X132">
        <v>1</v>
      </c>
      <c r="Y132">
        <v>1</v>
      </c>
      <c r="Z132">
        <v>1</v>
      </c>
      <c r="AA132">
        <v>1</v>
      </c>
    </row>
    <row r="133" spans="1:27" x14ac:dyDescent="0.25">
      <c r="A133" s="15">
        <f t="shared" si="12"/>
        <v>41609</v>
      </c>
      <c r="B133">
        <v>2013</v>
      </c>
      <c r="C133">
        <v>12</v>
      </c>
      <c r="D133" s="1">
        <v>23836136.399999999</v>
      </c>
      <c r="E133" s="1">
        <v>43671.237999999998</v>
      </c>
      <c r="F133" s="1">
        <f t="shared" si="13"/>
        <v>43671.237999999998</v>
      </c>
      <c r="G133" s="2">
        <v>7760660.5999999996</v>
      </c>
      <c r="H133" s="2">
        <v>15188.191000000001</v>
      </c>
      <c r="I133" s="2">
        <v>15399.5892</v>
      </c>
      <c r="J133" s="3">
        <v>16075475.800000001</v>
      </c>
      <c r="K133" s="3">
        <v>29274.260999999999</v>
      </c>
      <c r="L133" s="3">
        <f t="shared" ref="L133" si="14">K133</f>
        <v>29274.260999999999</v>
      </c>
      <c r="M133">
        <v>597.70000000000005</v>
      </c>
      <c r="N133">
        <v>0</v>
      </c>
      <c r="O133">
        <v>31</v>
      </c>
      <c r="P133">
        <v>20</v>
      </c>
      <c r="Q133">
        <v>6892.9</v>
      </c>
      <c r="R133">
        <f t="shared" si="11"/>
        <v>5422</v>
      </c>
      <c r="S133">
        <v>193.10000000000002</v>
      </c>
      <c r="T133">
        <v>146.4</v>
      </c>
      <c r="U133">
        <f t="shared" ref="U133" si="15">U132+1</f>
        <v>132</v>
      </c>
      <c r="V133">
        <f t="shared" si="9"/>
        <v>0</v>
      </c>
      <c r="W133">
        <f t="shared" si="9"/>
        <v>0</v>
      </c>
      <c r="X133">
        <v>1</v>
      </c>
      <c r="Y133">
        <v>1</v>
      </c>
      <c r="Z133">
        <v>1</v>
      </c>
      <c r="AA133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F23" sqref="F23"/>
    </sheetView>
  </sheetViews>
  <sheetFormatPr defaultColWidth="9" defaultRowHeight="15" x14ac:dyDescent="0.25"/>
  <cols>
    <col min="1" max="1" width="24.140625" bestFit="1" customWidth="1"/>
    <col min="2" max="3" width="12.5703125" bestFit="1" customWidth="1"/>
    <col min="4" max="4" width="9" bestFit="1" customWidth="1"/>
    <col min="5" max="5" width="12.85546875" bestFit="1" customWidth="1"/>
  </cols>
  <sheetData>
    <row r="1" spans="1:4" x14ac:dyDescent="0.25">
      <c r="B1" s="27"/>
      <c r="C1" s="27" t="s">
        <v>88</v>
      </c>
      <c r="D1" s="27"/>
    </row>
    <row r="2" spans="1:4" x14ac:dyDescent="0.25">
      <c r="B2" s="27" t="s">
        <v>49</v>
      </c>
      <c r="C2" s="27" t="s">
        <v>68</v>
      </c>
      <c r="D2" s="27" t="s">
        <v>69</v>
      </c>
    </row>
    <row r="3" spans="1:4" x14ac:dyDescent="0.25">
      <c r="A3">
        <v>2003</v>
      </c>
      <c r="B3" s="9">
        <f>SUMIF('Normalized Monthly'!A$2:A$133,A3,'Normalized Monthly'!D$2:D$133)</f>
        <v>301141040.5</v>
      </c>
      <c r="C3" s="9">
        <f>SUMIF('Normalized Monthly'!A:A,A3,'Normalized Monthly'!W:W)</f>
        <v>300930374.2438783</v>
      </c>
      <c r="D3" s="8"/>
    </row>
    <row r="4" spans="1:4" x14ac:dyDescent="0.25">
      <c r="A4">
        <v>2004</v>
      </c>
      <c r="B4" s="9">
        <f>SUMIF('Normalized Monthly'!A$2:A$133,A4,'Normalized Monthly'!D$2:D$133)</f>
        <v>303048017.80000001</v>
      </c>
      <c r="C4" s="9">
        <f>SUMIF('Normalized Monthly'!A:A,A4,'Normalized Monthly'!W:W)</f>
        <v>302616983.95510501</v>
      </c>
      <c r="D4" s="8">
        <f>(C4-C3)/C3</f>
        <v>5.6046509610885907E-3</v>
      </c>
    </row>
    <row r="5" spans="1:4" x14ac:dyDescent="0.25">
      <c r="A5">
        <v>2005</v>
      </c>
      <c r="B5" s="9">
        <f>SUMIF('Normalized Monthly'!A$2:A$133,A5,'Normalized Monthly'!D$2:D$133)</f>
        <v>308035878</v>
      </c>
      <c r="C5" s="9">
        <f>SUMIF('Normalized Monthly'!A:A,A5,'Normalized Monthly'!W:W)</f>
        <v>301167274.74349111</v>
      </c>
      <c r="D5" s="8">
        <f t="shared" ref="D5:D16" si="0">(C5-C4)/C4</f>
        <v>-4.790574516561061E-3</v>
      </c>
    </row>
    <row r="6" spans="1:4" x14ac:dyDescent="0.25">
      <c r="A6">
        <v>2006</v>
      </c>
      <c r="B6" s="9">
        <f>SUMIF('Normalized Monthly'!A$2:A$133,A6,'Normalized Monthly'!D$2:D$133)</f>
        <v>299465583.70000005</v>
      </c>
      <c r="C6" s="9">
        <f>SUMIF('Normalized Monthly'!A:A,A6,'Normalized Monthly'!W:W)</f>
        <v>300886791.39640862</v>
      </c>
      <c r="D6" s="8">
        <f t="shared" si="0"/>
        <v>-9.3132079945069642E-4</v>
      </c>
    </row>
    <row r="7" spans="1:4" x14ac:dyDescent="0.25">
      <c r="A7">
        <v>2007</v>
      </c>
      <c r="B7" s="9">
        <f>SUMIF('Normalized Monthly'!A$2:A$133,A7,'Normalized Monthly'!D$2:D$133)</f>
        <v>308113038.30000007</v>
      </c>
      <c r="C7" s="9">
        <f>SUMIF('Normalized Monthly'!A:A,A7,'Normalized Monthly'!W:W)</f>
        <v>302649803.28854781</v>
      </c>
      <c r="D7" s="8">
        <f t="shared" si="0"/>
        <v>5.8593861297702669E-3</v>
      </c>
    </row>
    <row r="8" spans="1:4" x14ac:dyDescent="0.25">
      <c r="A8">
        <v>2008</v>
      </c>
      <c r="B8" s="9">
        <f>SUMIF('Normalized Monthly'!A$2:A$133,A8,'Normalized Monthly'!D$2:D$133)</f>
        <v>303055000.30000001</v>
      </c>
      <c r="C8" s="9">
        <f>SUMIF('Normalized Monthly'!A:A,A8,'Normalized Monthly'!W:W)</f>
        <v>304743235.7164309</v>
      </c>
      <c r="D8" s="8">
        <f t="shared" si="0"/>
        <v>6.9170123526801032E-3</v>
      </c>
    </row>
    <row r="9" spans="1:4" x14ac:dyDescent="0.25">
      <c r="A9">
        <v>2009</v>
      </c>
      <c r="B9" s="9">
        <f>SUMIF('Normalized Monthly'!A$2:A$133,A9,'Normalized Monthly'!D$2:D$133)</f>
        <v>288969755.80000001</v>
      </c>
      <c r="C9" s="9">
        <f>SUMIF('Normalized Monthly'!A:A,A9,'Normalized Monthly'!W:W)</f>
        <v>292195027.5281924</v>
      </c>
      <c r="D9" s="8">
        <f t="shared" si="0"/>
        <v>-4.1176330489300299E-2</v>
      </c>
    </row>
    <row r="10" spans="1:4" x14ac:dyDescent="0.25">
      <c r="A10">
        <v>2010</v>
      </c>
      <c r="B10" s="9">
        <f>SUMIF('Normalized Monthly'!A$2:A$133,A10,'Normalized Monthly'!D$2:D$133)</f>
        <v>295471193.80000001</v>
      </c>
      <c r="C10" s="9">
        <f>SUMIF('Normalized Monthly'!A:A,A10,'Normalized Monthly'!W:W)</f>
        <v>292619021.25439751</v>
      </c>
      <c r="D10" s="8">
        <f t="shared" si="0"/>
        <v>1.4510641395641189E-3</v>
      </c>
    </row>
    <row r="11" spans="1:4" x14ac:dyDescent="0.25">
      <c r="A11">
        <v>2011</v>
      </c>
      <c r="B11" s="9">
        <f>SUMIF('Normalized Monthly'!A$2:A$133,A11,'Normalized Monthly'!D$2:D$133)</f>
        <v>290459287</v>
      </c>
      <c r="C11" s="9">
        <f>SUMIF('Normalized Monthly'!A:A,A11,'Normalized Monthly'!W:W)</f>
        <v>294924036.99650562</v>
      </c>
      <c r="D11" s="8">
        <f t="shared" si="0"/>
        <v>7.877190389835146E-3</v>
      </c>
    </row>
    <row r="12" spans="1:4" x14ac:dyDescent="0.25">
      <c r="A12">
        <v>2012</v>
      </c>
      <c r="B12" s="9">
        <f>SUMIF('Normalized Monthly'!A$2:A$133,A12,'Normalized Monthly'!D$2:D$133)</f>
        <v>276957725.80000001</v>
      </c>
      <c r="C12" s="9">
        <f>SUMIF('Normalized Monthly'!A:A,A12,'Normalized Monthly'!W:W)</f>
        <v>277053311.01881969</v>
      </c>
      <c r="D12" s="8">
        <f t="shared" si="0"/>
        <v>-6.0594335272501604E-2</v>
      </c>
    </row>
    <row r="13" spans="1:4" x14ac:dyDescent="0.25">
      <c r="A13">
        <v>2013</v>
      </c>
      <c r="B13" s="9">
        <f>SUMIF('Normalized Monthly'!A$2:A$133,A13,'Normalized Monthly'!D$2:D$133)</f>
        <v>264080121.10000002</v>
      </c>
      <c r="C13" s="9">
        <f>SUMIF('Normalized Monthly'!A:A,A13,'Normalized Monthly'!W:W)</f>
        <v>268177208.43801603</v>
      </c>
      <c r="D13" s="8">
        <f t="shared" si="0"/>
        <v>-3.2037525731647823E-2</v>
      </c>
    </row>
    <row r="14" spans="1:4" x14ac:dyDescent="0.25">
      <c r="A14" s="11">
        <v>2014</v>
      </c>
      <c r="B14" s="11"/>
      <c r="C14" s="12">
        <f>SUMIF('Normalized Monthly'!A:A,A14,'Normalized Monthly'!W:W)</f>
        <v>266444330.572456</v>
      </c>
      <c r="D14" s="13">
        <f t="shared" si="0"/>
        <v>-6.4616895509244819E-3</v>
      </c>
    </row>
    <row r="15" spans="1:4" x14ac:dyDescent="0.25">
      <c r="A15" s="11">
        <v>2015</v>
      </c>
      <c r="B15" s="11"/>
      <c r="C15" s="12">
        <f>SUMIF('Normalized Monthly'!A:A,A15,'Normalized Monthly'!W:W)</f>
        <v>266153559.77980119</v>
      </c>
      <c r="D15" s="13">
        <f t="shared" si="0"/>
        <v>-1.0913003554254312E-3</v>
      </c>
    </row>
    <row r="16" spans="1:4" x14ac:dyDescent="0.25">
      <c r="A16" s="11">
        <v>2016</v>
      </c>
      <c r="B16" s="11"/>
      <c r="C16" s="12">
        <f>SUMIF('Normalized Monthly'!A:A,A16,'Normalized Monthly'!W:W)</f>
        <v>266585490.74456772</v>
      </c>
      <c r="D16" s="13">
        <f t="shared" si="0"/>
        <v>1.6228637525039487E-3</v>
      </c>
    </row>
    <row r="20" spans="1:4" x14ac:dyDescent="0.25">
      <c r="B20" s="27"/>
      <c r="C20" s="27" t="s">
        <v>89</v>
      </c>
      <c r="D20" s="27"/>
    </row>
    <row r="21" spans="1:4" x14ac:dyDescent="0.25">
      <c r="B21" s="27" t="s">
        <v>1</v>
      </c>
      <c r="C21" s="27" t="s">
        <v>90</v>
      </c>
      <c r="D21" s="27" t="s">
        <v>91</v>
      </c>
    </row>
    <row r="22" spans="1:4" x14ac:dyDescent="0.25">
      <c r="B22" s="27" t="s">
        <v>92</v>
      </c>
      <c r="C22" s="27" t="s">
        <v>93</v>
      </c>
      <c r="D22" s="27" t="s">
        <v>94</v>
      </c>
    </row>
    <row r="23" spans="1:4" x14ac:dyDescent="0.25">
      <c r="A23">
        <v>2003</v>
      </c>
      <c r="B23" s="9">
        <f>B3</f>
        <v>301141040.5</v>
      </c>
      <c r="C23" s="25">
        <f>D23/B23</f>
        <v>1.8979291572403033E-3</v>
      </c>
      <c r="D23" s="9">
        <f>SUMIF('Monthly Data'!B$2:B$133,A23,'Monthly Data'!E$2:E$133)</f>
        <v>571544.36120663304</v>
      </c>
    </row>
    <row r="24" spans="1:4" x14ac:dyDescent="0.25">
      <c r="A24">
        <v>2004</v>
      </c>
      <c r="B24" s="9">
        <f>B4</f>
        <v>303048017.80000001</v>
      </c>
      <c r="C24" s="25">
        <f t="shared" ref="C24:C33" si="1">D24/B24</f>
        <v>1.813336430937051E-3</v>
      </c>
      <c r="D24" s="9">
        <f>SUMIF('Monthly Data'!B$2:B$133,A24,'Monthly Data'!E$2:E$133)</f>
        <v>549528.01099999994</v>
      </c>
    </row>
    <row r="25" spans="1:4" x14ac:dyDescent="0.25">
      <c r="A25">
        <v>2005</v>
      </c>
      <c r="B25" s="9">
        <f>B5</f>
        <v>308035878</v>
      </c>
      <c r="C25" s="25">
        <f t="shared" si="1"/>
        <v>1.8586444303737891E-3</v>
      </c>
      <c r="D25" s="9">
        <f>SUMIF('Monthly Data'!B$2:B$133,A25,'Monthly Data'!E$2:E$133)</f>
        <v>572529.16899999999</v>
      </c>
    </row>
    <row r="26" spans="1:4" x14ac:dyDescent="0.25">
      <c r="A26">
        <v>2006</v>
      </c>
      <c r="B26" s="9">
        <f>B6</f>
        <v>299465583.70000005</v>
      </c>
      <c r="C26" s="25">
        <f t="shared" si="1"/>
        <v>1.9543834812961844E-3</v>
      </c>
      <c r="D26" s="9">
        <f>SUMIF('Monthly Data'!B$2:B$133,A26,'Monthly Data'!E$2:E$133)</f>
        <v>585270.59</v>
      </c>
    </row>
    <row r="27" spans="1:4" x14ac:dyDescent="0.25">
      <c r="A27">
        <v>2007</v>
      </c>
      <c r="B27" s="9">
        <f>B7</f>
        <v>308113038.30000007</v>
      </c>
      <c r="C27" s="25">
        <f t="shared" si="1"/>
        <v>1.9112989805598886E-3</v>
      </c>
      <c r="D27" s="9">
        <f>SUMIF('Monthly Data'!B$2:B$133,A27,'Monthly Data'!E$2:E$133)</f>
        <v>588896.13600000006</v>
      </c>
    </row>
    <row r="28" spans="1:4" x14ac:dyDescent="0.25">
      <c r="A28">
        <v>2008</v>
      </c>
      <c r="B28" s="9">
        <f>B8</f>
        <v>303055000.30000001</v>
      </c>
      <c r="C28" s="25">
        <f t="shared" si="1"/>
        <v>1.8625757319338976E-3</v>
      </c>
      <c r="D28" s="9">
        <f>SUMIF('Monthly Data'!B$2:B$133,A28,'Monthly Data'!E$2:E$133)</f>
        <v>564462.88900000008</v>
      </c>
    </row>
    <row r="29" spans="1:4" x14ac:dyDescent="0.25">
      <c r="A29">
        <v>2009</v>
      </c>
      <c r="B29" s="9">
        <f>B9</f>
        <v>288969755.80000001</v>
      </c>
      <c r="C29" s="25">
        <f t="shared" si="1"/>
        <v>1.8777611317758538E-3</v>
      </c>
      <c r="D29" s="9">
        <f>SUMIF('Monthly Data'!B$2:B$133,A29,'Monthly Data'!E$2:E$133)</f>
        <v>542616.17570000014</v>
      </c>
    </row>
    <row r="30" spans="1:4" x14ac:dyDescent="0.25">
      <c r="A30">
        <v>2010</v>
      </c>
      <c r="B30" s="9">
        <f>B10</f>
        <v>295471193.80000001</v>
      </c>
      <c r="C30" s="25">
        <f t="shared" si="1"/>
        <v>1.8786169987038512E-3</v>
      </c>
      <c r="D30" s="9">
        <f>SUMIF('Monthly Data'!B$2:B$133,A30,'Monthly Data'!E$2:E$133)</f>
        <v>555077.20730000001</v>
      </c>
    </row>
    <row r="31" spans="1:4" x14ac:dyDescent="0.25">
      <c r="A31">
        <v>2011</v>
      </c>
      <c r="B31" s="9">
        <f>B11</f>
        <v>290459287</v>
      </c>
      <c r="C31" s="25">
        <f t="shared" si="1"/>
        <v>1.8628268171022536E-3</v>
      </c>
      <c r="D31" s="9">
        <f>SUMIF('Monthly Data'!B$2:B$133,A31,'Monthly Data'!E$2:E$133)</f>
        <v>541075.34909999999</v>
      </c>
    </row>
    <row r="32" spans="1:4" x14ac:dyDescent="0.25">
      <c r="A32">
        <v>2012</v>
      </c>
      <c r="B32" s="9">
        <f>B12</f>
        <v>276957725.80000001</v>
      </c>
      <c r="C32" s="25">
        <f t="shared" si="1"/>
        <v>1.9026405115722537E-3</v>
      </c>
      <c r="D32" s="9">
        <f>SUMIF('Monthly Data'!B$2:B$133,A32,'Monthly Data'!E$2:E$133)</f>
        <v>526950.98910000001</v>
      </c>
    </row>
    <row r="33" spans="1:4" x14ac:dyDescent="0.25">
      <c r="A33">
        <v>2013</v>
      </c>
      <c r="B33" s="9">
        <f>B13</f>
        <v>264080121.10000002</v>
      </c>
      <c r="C33" s="25">
        <f t="shared" si="1"/>
        <v>1.9205993078439251E-3</v>
      </c>
      <c r="D33" s="9">
        <f>SUMIF('Monthly Data'!B$2:B$133,A33,'Monthly Data'!E$2:E$133)</f>
        <v>507192.09779999999</v>
      </c>
    </row>
    <row r="34" spans="1:4" x14ac:dyDescent="0.25">
      <c r="A34" s="11">
        <v>2014</v>
      </c>
      <c r="B34" s="24">
        <f>C14</f>
        <v>266444330.572456</v>
      </c>
      <c r="C34" s="26">
        <f>C33</f>
        <v>1.9205993078439251E-3</v>
      </c>
      <c r="D34" s="24">
        <f>B34*C34</f>
        <v>511732.79687639698</v>
      </c>
    </row>
    <row r="35" spans="1:4" x14ac:dyDescent="0.25">
      <c r="A35" s="11">
        <v>2015</v>
      </c>
      <c r="B35" s="24">
        <f>C15</f>
        <v>266153559.77980119</v>
      </c>
      <c r="C35" s="26">
        <f t="shared" ref="C35:C36" si="2">C34</f>
        <v>1.9205993078439251E-3</v>
      </c>
      <c r="D35" s="24">
        <f t="shared" ref="D35:D36" si="3">B35*C35</f>
        <v>511174.34269328293</v>
      </c>
    </row>
    <row r="36" spans="1:4" x14ac:dyDescent="0.25">
      <c r="A36" s="11">
        <v>2016</v>
      </c>
      <c r="B36" s="24">
        <f>C16</f>
        <v>266585490.74456772</v>
      </c>
      <c r="C36" s="26">
        <f t="shared" si="2"/>
        <v>1.9205993078439251E-3</v>
      </c>
      <c r="D36" s="24">
        <f t="shared" si="3"/>
        <v>512003.90900524985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1"/>
  <sheetViews>
    <sheetView topLeftCell="A101" workbookViewId="0">
      <selection activeCell="G109" sqref="G109:S120"/>
    </sheetView>
  </sheetViews>
  <sheetFormatPr defaultRowHeight="15" x14ac:dyDescent="0.25"/>
  <cols>
    <col min="1" max="1" width="5" bestFit="1" customWidth="1"/>
    <col min="2" max="2" width="3" bestFit="1" customWidth="1"/>
    <col min="3" max="3" width="18.140625" style="1" bestFit="1" customWidth="1"/>
    <col min="4" max="4" width="22.42578125" style="1" bestFit="1" customWidth="1"/>
    <col min="5" max="5" width="23.140625" style="1" bestFit="1" customWidth="1"/>
    <col min="6" max="6" width="12.7109375" style="2" bestFit="1" customWidth="1"/>
    <col min="7" max="7" width="13.7109375" style="2" bestFit="1" customWidth="1"/>
    <col min="8" max="8" width="9.5703125" style="2" bestFit="1" customWidth="1"/>
    <col min="9" max="9" width="12.7109375" style="3" bestFit="1" customWidth="1"/>
    <col min="10" max="10" width="14.28515625" style="3" bestFit="1" customWidth="1"/>
    <col min="11" max="11" width="15" style="3" bestFit="1" customWidth="1"/>
    <col min="12" max="12" width="18.42578125" customWidth="1"/>
    <col min="14" max="14" width="14.85546875" bestFit="1" customWidth="1"/>
  </cols>
  <sheetData>
    <row r="1" spans="1:20" x14ac:dyDescent="0.25">
      <c r="C1" s="1" t="s">
        <v>6</v>
      </c>
      <c r="D1" s="1" t="s">
        <v>7</v>
      </c>
      <c r="E1" s="1" t="s">
        <v>8</v>
      </c>
      <c r="F1" s="2" t="s">
        <v>9</v>
      </c>
      <c r="G1" s="2" t="s">
        <v>10</v>
      </c>
      <c r="H1" s="2" t="s">
        <v>11</v>
      </c>
      <c r="I1" s="3" t="s">
        <v>12</v>
      </c>
      <c r="J1" s="3" t="s">
        <v>13</v>
      </c>
      <c r="K1" s="3" t="s">
        <v>14</v>
      </c>
      <c r="L1" s="6" t="s">
        <v>19</v>
      </c>
      <c r="M1" s="6" t="s">
        <v>20</v>
      </c>
      <c r="N1" s="6" t="s">
        <v>15</v>
      </c>
      <c r="O1" s="6" t="s">
        <v>16</v>
      </c>
      <c r="P1" s="6" t="s">
        <v>17</v>
      </c>
      <c r="Q1" s="6" t="s">
        <v>18</v>
      </c>
      <c r="R1" s="6" t="s">
        <v>23</v>
      </c>
      <c r="S1" s="6" t="s">
        <v>22</v>
      </c>
      <c r="T1" s="6" t="s">
        <v>21</v>
      </c>
    </row>
    <row r="2" spans="1:20" x14ac:dyDescent="0.25">
      <c r="A2">
        <v>2003</v>
      </c>
      <c r="B2">
        <v>1</v>
      </c>
      <c r="C2" s="1">
        <f>F2+I2</f>
        <v>27757800.699999999</v>
      </c>
      <c r="D2" s="1">
        <f>SUM(D3:D133)/SUM(C3:C133)*C2</f>
        <v>52323.551206633136</v>
      </c>
      <c r="E2" s="1">
        <f>SUM(E3:E133)/SUM(C3:C133)*C2</f>
        <v>52323.551206633136</v>
      </c>
      <c r="F2" s="2">
        <v>9928926</v>
      </c>
      <c r="G2" s="2">
        <v>17556</v>
      </c>
      <c r="H2" s="2">
        <v>18197.199799999999</v>
      </c>
      <c r="I2" s="3">
        <v>17828874.699999999</v>
      </c>
      <c r="J2" s="3">
        <v>29736.001</v>
      </c>
      <c r="K2" s="3">
        <v>31045.296399999999</v>
      </c>
      <c r="L2" s="5">
        <v>759.69999999999993</v>
      </c>
      <c r="M2">
        <v>0</v>
      </c>
      <c r="N2">
        <v>31</v>
      </c>
      <c r="O2">
        <v>22</v>
      </c>
      <c r="P2">
        <v>6106.5</v>
      </c>
      <c r="Q2">
        <v>0</v>
      </c>
      <c r="R2">
        <v>184.2</v>
      </c>
      <c r="S2">
        <v>141.5</v>
      </c>
      <c r="T2">
        <v>1</v>
      </c>
    </row>
    <row r="3" spans="1:20" x14ac:dyDescent="0.25">
      <c r="B3">
        <v>2</v>
      </c>
      <c r="C3" s="1">
        <v>24852114.699999999</v>
      </c>
      <c r="D3" s="1">
        <v>46200.000999999997</v>
      </c>
      <c r="E3" s="1">
        <f>D3</f>
        <v>46200.000999999997</v>
      </c>
      <c r="F3" s="2">
        <v>8802549</v>
      </c>
      <c r="G3" s="2">
        <v>17472</v>
      </c>
      <c r="H3" s="2">
        <v>18072.498</v>
      </c>
      <c r="I3" s="3">
        <v>16049565.699999999</v>
      </c>
      <c r="J3" s="3">
        <v>29383.201000000001</v>
      </c>
      <c r="K3" s="3">
        <v>30766.713899999999</v>
      </c>
      <c r="L3">
        <v>667.3</v>
      </c>
      <c r="M3" s="4">
        <v>0</v>
      </c>
      <c r="N3">
        <v>28</v>
      </c>
      <c r="O3">
        <v>20</v>
      </c>
      <c r="P3">
        <v>6095.6</v>
      </c>
      <c r="Q3">
        <v>0</v>
      </c>
      <c r="R3">
        <v>183.7</v>
      </c>
      <c r="S3">
        <v>142.1</v>
      </c>
      <c r="T3">
        <v>2</v>
      </c>
    </row>
    <row r="4" spans="1:20" x14ac:dyDescent="0.25">
      <c r="B4">
        <v>3</v>
      </c>
      <c r="C4" s="1">
        <v>25471413.100000001</v>
      </c>
      <c r="D4" s="1">
        <v>45158.400999999998</v>
      </c>
      <c r="E4" s="1">
        <f t="shared" ref="E4:E67" si="0">D4</f>
        <v>45158.400999999998</v>
      </c>
      <c r="F4" s="2">
        <v>8839236</v>
      </c>
      <c r="G4" s="2">
        <v>16716</v>
      </c>
      <c r="H4" s="2">
        <v>17342.694599999999</v>
      </c>
      <c r="I4" s="3">
        <v>16632177.1</v>
      </c>
      <c r="J4" s="3">
        <v>28879.201000000001</v>
      </c>
      <c r="K4" s="3">
        <v>30066.674200000001</v>
      </c>
      <c r="L4">
        <v>527.20000000000005</v>
      </c>
      <c r="M4">
        <v>0</v>
      </c>
      <c r="N4">
        <v>31</v>
      </c>
      <c r="O4">
        <v>21</v>
      </c>
      <c r="P4">
        <v>6091</v>
      </c>
      <c r="Q4">
        <v>0</v>
      </c>
      <c r="R4">
        <v>185.6</v>
      </c>
      <c r="S4">
        <v>144.1</v>
      </c>
      <c r="T4">
        <f>T3+1</f>
        <v>3</v>
      </c>
    </row>
    <row r="5" spans="1:20" x14ac:dyDescent="0.25">
      <c r="B5">
        <v>4</v>
      </c>
      <c r="C5" s="1">
        <v>23252254.899999999</v>
      </c>
      <c r="D5" s="1">
        <v>42520.800999999999</v>
      </c>
      <c r="E5" s="1">
        <f t="shared" si="0"/>
        <v>42520.800999999999</v>
      </c>
      <c r="F5" s="2">
        <v>7822458</v>
      </c>
      <c r="G5" s="2">
        <v>15120</v>
      </c>
      <c r="H5" s="2">
        <v>15738.2916</v>
      </c>
      <c r="I5" s="3">
        <v>15429796.9</v>
      </c>
      <c r="J5" s="3">
        <v>28576.800999999999</v>
      </c>
      <c r="K5" s="3">
        <v>30075.121500000001</v>
      </c>
      <c r="L5">
        <v>362.09999999999991</v>
      </c>
      <c r="M5">
        <v>0</v>
      </c>
      <c r="N5">
        <v>30</v>
      </c>
      <c r="O5">
        <v>20</v>
      </c>
      <c r="P5">
        <v>6111.4</v>
      </c>
      <c r="Q5">
        <v>0</v>
      </c>
      <c r="R5">
        <v>185.89999999999998</v>
      </c>
      <c r="S5">
        <v>144.1</v>
      </c>
      <c r="T5">
        <f t="shared" ref="T5:T68" si="1">T4+1</f>
        <v>4</v>
      </c>
    </row>
    <row r="6" spans="1:20" x14ac:dyDescent="0.25">
      <c r="B6">
        <v>5</v>
      </c>
      <c r="C6" s="1">
        <v>22729224.699999999</v>
      </c>
      <c r="D6" s="1">
        <v>37800.000999999997</v>
      </c>
      <c r="E6" s="1">
        <f t="shared" si="0"/>
        <v>37800.000999999997</v>
      </c>
      <c r="F6" s="2">
        <v>6931092</v>
      </c>
      <c r="G6" s="2">
        <v>13104</v>
      </c>
      <c r="H6" s="2">
        <v>13661.8195</v>
      </c>
      <c r="I6" s="3">
        <v>15798132.699999999</v>
      </c>
      <c r="J6" s="3">
        <v>30592.800999999999</v>
      </c>
      <c r="K6" s="3">
        <v>32438.3822</v>
      </c>
      <c r="L6">
        <v>159.6</v>
      </c>
      <c r="M6">
        <v>0</v>
      </c>
      <c r="N6">
        <v>31</v>
      </c>
      <c r="O6">
        <v>21</v>
      </c>
      <c r="P6">
        <v>6156.6</v>
      </c>
      <c r="Q6">
        <v>0</v>
      </c>
      <c r="R6">
        <v>188.4</v>
      </c>
      <c r="S6">
        <v>147.4</v>
      </c>
      <c r="T6">
        <f t="shared" si="1"/>
        <v>5</v>
      </c>
    </row>
    <row r="7" spans="1:20" x14ac:dyDescent="0.25">
      <c r="B7">
        <v>6</v>
      </c>
      <c r="C7" s="1">
        <v>23265052.300000001</v>
      </c>
      <c r="D7" s="1">
        <v>49039.201000000001</v>
      </c>
      <c r="E7" s="1">
        <f t="shared" si="0"/>
        <v>49039.201000000001</v>
      </c>
      <c r="F7" s="2">
        <v>7520457</v>
      </c>
      <c r="G7" s="2">
        <v>16128</v>
      </c>
      <c r="H7" s="2">
        <v>17603.963199999998</v>
      </c>
      <c r="I7" s="3">
        <v>15744595.300000001</v>
      </c>
      <c r="J7" s="3">
        <v>33919.201000000001</v>
      </c>
      <c r="K7" s="3">
        <v>36894.487800000003</v>
      </c>
      <c r="L7">
        <v>39.5</v>
      </c>
      <c r="M7">
        <v>27.900000000000002</v>
      </c>
      <c r="N7">
        <v>30</v>
      </c>
      <c r="O7">
        <v>21</v>
      </c>
      <c r="P7">
        <v>6218.8</v>
      </c>
      <c r="Q7">
        <v>0</v>
      </c>
      <c r="R7">
        <v>191.2</v>
      </c>
      <c r="S7">
        <v>151.5</v>
      </c>
      <c r="T7">
        <f t="shared" si="1"/>
        <v>6</v>
      </c>
    </row>
    <row r="8" spans="1:20" x14ac:dyDescent="0.25">
      <c r="B8">
        <v>7</v>
      </c>
      <c r="C8" s="1">
        <v>27173341.300000001</v>
      </c>
      <c r="D8" s="1">
        <v>50836.800999999999</v>
      </c>
      <c r="E8" s="1">
        <f t="shared" si="0"/>
        <v>50836.800999999999</v>
      </c>
      <c r="F8" s="2">
        <v>9007089</v>
      </c>
      <c r="G8" s="2">
        <v>17220</v>
      </c>
      <c r="H8" s="2">
        <v>18874.596300000001</v>
      </c>
      <c r="I8" s="3">
        <v>18166252.300000001</v>
      </c>
      <c r="J8" s="3">
        <v>35028.000999999997</v>
      </c>
      <c r="K8" s="3">
        <v>38013.563999999998</v>
      </c>
      <c r="L8">
        <v>0.5</v>
      </c>
      <c r="M8">
        <v>100.59999999999998</v>
      </c>
      <c r="N8">
        <v>31</v>
      </c>
      <c r="O8">
        <v>22</v>
      </c>
      <c r="P8">
        <v>6276.1</v>
      </c>
      <c r="Q8">
        <v>0</v>
      </c>
      <c r="R8">
        <v>196.7</v>
      </c>
      <c r="S8">
        <v>158.4</v>
      </c>
      <c r="T8">
        <f t="shared" si="1"/>
        <v>7</v>
      </c>
    </row>
    <row r="9" spans="1:20" x14ac:dyDescent="0.25">
      <c r="B9">
        <v>8</v>
      </c>
      <c r="C9" s="1">
        <v>27908857.899999999</v>
      </c>
      <c r="D9" s="1">
        <v>54012.000999999997</v>
      </c>
      <c r="E9" s="1">
        <f t="shared" si="0"/>
        <v>54012.000999999997</v>
      </c>
      <c r="F9" s="2">
        <v>9483348</v>
      </c>
      <c r="G9" s="2">
        <v>17976</v>
      </c>
      <c r="H9" s="2">
        <v>20026.9107</v>
      </c>
      <c r="I9" s="3">
        <v>18425509.899999999</v>
      </c>
      <c r="J9" s="3">
        <v>36489.601000000002</v>
      </c>
      <c r="K9" s="3">
        <v>39956.267800000001</v>
      </c>
      <c r="L9">
        <v>2.0999999999999996</v>
      </c>
      <c r="M9">
        <v>127.69999999999997</v>
      </c>
      <c r="N9">
        <v>31</v>
      </c>
      <c r="O9">
        <v>20</v>
      </c>
      <c r="P9">
        <v>6306.9</v>
      </c>
      <c r="Q9">
        <v>0</v>
      </c>
      <c r="R9">
        <v>200.4</v>
      </c>
      <c r="S9">
        <v>162.30000000000001</v>
      </c>
      <c r="T9">
        <f t="shared" si="1"/>
        <v>8</v>
      </c>
    </row>
    <row r="10" spans="1:20" x14ac:dyDescent="0.25">
      <c r="B10">
        <v>9</v>
      </c>
      <c r="C10" s="1">
        <v>23755125.100000001</v>
      </c>
      <c r="D10" s="1">
        <v>42604.800999999999</v>
      </c>
      <c r="E10" s="1">
        <f t="shared" si="0"/>
        <v>42604.800999999999</v>
      </c>
      <c r="F10" s="2">
        <v>7600047</v>
      </c>
      <c r="G10" s="2">
        <v>14700</v>
      </c>
      <c r="H10" s="2">
        <v>15335.234700000001</v>
      </c>
      <c r="I10" s="3">
        <v>16155078.1</v>
      </c>
      <c r="J10" s="3">
        <v>30139.201000000001</v>
      </c>
      <c r="K10" s="3">
        <v>32884.794000000002</v>
      </c>
      <c r="L10">
        <v>39.700000000000003</v>
      </c>
      <c r="M10">
        <v>28.6</v>
      </c>
      <c r="N10">
        <v>30</v>
      </c>
      <c r="O10">
        <v>21</v>
      </c>
      <c r="P10">
        <v>6279.4</v>
      </c>
      <c r="Q10">
        <v>0</v>
      </c>
      <c r="R10">
        <v>200.6</v>
      </c>
      <c r="S10">
        <v>159</v>
      </c>
      <c r="T10">
        <f t="shared" si="1"/>
        <v>9</v>
      </c>
    </row>
    <row r="11" spans="1:20" x14ac:dyDescent="0.25">
      <c r="B11">
        <v>10</v>
      </c>
      <c r="C11" s="1">
        <v>23853900.5</v>
      </c>
      <c r="D11" s="1">
        <v>58598.400000000001</v>
      </c>
      <c r="E11" s="1">
        <f t="shared" si="0"/>
        <v>58598.400000000001</v>
      </c>
      <c r="F11" s="2">
        <v>9424947</v>
      </c>
      <c r="G11" s="2">
        <v>38304</v>
      </c>
      <c r="H11" s="2">
        <v>40168.515399999997</v>
      </c>
      <c r="I11" s="3">
        <v>14428953.5</v>
      </c>
      <c r="J11" s="3">
        <v>26762.401000000002</v>
      </c>
      <c r="K11" s="3">
        <v>28407.096099999999</v>
      </c>
      <c r="L11">
        <v>238.89999999999998</v>
      </c>
      <c r="M11">
        <v>1.5</v>
      </c>
      <c r="N11">
        <v>31</v>
      </c>
      <c r="O11">
        <v>22</v>
      </c>
      <c r="P11">
        <v>6266</v>
      </c>
      <c r="Q11">
        <v>0</v>
      </c>
      <c r="R11">
        <v>199</v>
      </c>
      <c r="S11">
        <v>153.30000000000001</v>
      </c>
      <c r="T11">
        <f t="shared" si="1"/>
        <v>10</v>
      </c>
    </row>
    <row r="12" spans="1:20" x14ac:dyDescent="0.25">
      <c r="B12">
        <v>11</v>
      </c>
      <c r="C12" s="1">
        <v>24269720.800000001</v>
      </c>
      <c r="D12" s="1">
        <v>44671.201000000001</v>
      </c>
      <c r="E12" s="1">
        <f t="shared" si="0"/>
        <v>44671.201000000001</v>
      </c>
      <c r="F12" s="2">
        <v>8558844</v>
      </c>
      <c r="G12" s="2">
        <v>36120</v>
      </c>
      <c r="H12" s="2">
        <v>37883.534399999997</v>
      </c>
      <c r="I12" s="3">
        <v>15710876.800000001</v>
      </c>
      <c r="J12" s="3">
        <v>28728.001</v>
      </c>
      <c r="K12" s="3">
        <v>29949.816599999998</v>
      </c>
      <c r="L12">
        <v>343.19999999999993</v>
      </c>
      <c r="M12">
        <v>0</v>
      </c>
      <c r="N12">
        <v>30</v>
      </c>
      <c r="O12">
        <v>20</v>
      </c>
      <c r="P12">
        <v>6242.3</v>
      </c>
      <c r="Q12">
        <v>0</v>
      </c>
      <c r="R12">
        <v>194.5</v>
      </c>
      <c r="S12">
        <v>145.69999999999999</v>
      </c>
      <c r="T12">
        <f t="shared" si="1"/>
        <v>11</v>
      </c>
    </row>
    <row r="13" spans="1:20" x14ac:dyDescent="0.25">
      <c r="B13">
        <v>12</v>
      </c>
      <c r="C13" s="1">
        <v>26852234.5</v>
      </c>
      <c r="D13" s="1">
        <v>47779.201000000001</v>
      </c>
      <c r="E13" s="1">
        <f t="shared" si="0"/>
        <v>47779.201000000001</v>
      </c>
      <c r="F13" s="2">
        <v>9720921</v>
      </c>
      <c r="G13" s="2">
        <v>17976</v>
      </c>
      <c r="H13" s="2">
        <v>18404.436399999999</v>
      </c>
      <c r="I13" s="3">
        <v>17131313.5</v>
      </c>
      <c r="J13" s="3">
        <v>30139.201000000001</v>
      </c>
      <c r="K13" s="3">
        <v>31347.2209</v>
      </c>
      <c r="L13">
        <v>530.79999999999995</v>
      </c>
      <c r="M13">
        <v>0</v>
      </c>
      <c r="N13">
        <v>31</v>
      </c>
      <c r="O13">
        <v>21</v>
      </c>
      <c r="P13">
        <v>6259.6</v>
      </c>
      <c r="Q13">
        <v>0</v>
      </c>
      <c r="R13">
        <v>192.6</v>
      </c>
      <c r="S13">
        <v>146.1</v>
      </c>
      <c r="T13">
        <f t="shared" si="1"/>
        <v>12</v>
      </c>
    </row>
    <row r="14" spans="1:20" x14ac:dyDescent="0.25">
      <c r="A14">
        <v>2004</v>
      </c>
      <c r="B14">
        <v>1</v>
      </c>
      <c r="C14" s="1">
        <v>28693640.5</v>
      </c>
      <c r="D14" s="1">
        <v>49375.201000000001</v>
      </c>
      <c r="E14" s="1">
        <f t="shared" si="0"/>
        <v>49375.201000000001</v>
      </c>
      <c r="F14" s="2">
        <v>10271646</v>
      </c>
      <c r="G14" s="2">
        <v>18228</v>
      </c>
      <c r="H14" s="2">
        <v>18615.810099999999</v>
      </c>
      <c r="I14" s="3">
        <v>18421994.5</v>
      </c>
      <c r="J14" s="3">
        <v>31449.600999999999</v>
      </c>
      <c r="K14" s="3">
        <v>32757.093099999998</v>
      </c>
      <c r="L14">
        <v>787.4</v>
      </c>
      <c r="M14">
        <v>0</v>
      </c>
      <c r="N14">
        <v>31</v>
      </c>
      <c r="O14">
        <v>21</v>
      </c>
      <c r="P14">
        <v>6237.3</v>
      </c>
      <c r="Q14">
        <v>5047.8999999999996</v>
      </c>
      <c r="R14">
        <v>187.5</v>
      </c>
      <c r="S14">
        <v>142.80000000000001</v>
      </c>
      <c r="T14">
        <f t="shared" si="1"/>
        <v>13</v>
      </c>
    </row>
    <row r="15" spans="1:20" x14ac:dyDescent="0.25">
      <c r="B15">
        <v>2</v>
      </c>
      <c r="C15" s="1">
        <v>25822995.100000001</v>
      </c>
      <c r="D15" s="1">
        <v>45494.400999999998</v>
      </c>
      <c r="E15" s="1">
        <f t="shared" si="0"/>
        <v>45494.400999999998</v>
      </c>
      <c r="F15" s="2">
        <v>9008622</v>
      </c>
      <c r="G15" s="2">
        <v>16632</v>
      </c>
      <c r="H15" s="2">
        <v>17002.0648</v>
      </c>
      <c r="I15" s="3">
        <v>16814373.100000001</v>
      </c>
      <c r="J15" s="3">
        <v>29534.401000000002</v>
      </c>
      <c r="K15" s="3">
        <v>30738.0929</v>
      </c>
      <c r="L15">
        <v>598.59999999999991</v>
      </c>
      <c r="M15">
        <v>0</v>
      </c>
      <c r="N15">
        <v>29</v>
      </c>
      <c r="O15">
        <v>20</v>
      </c>
      <c r="P15">
        <v>6219.9</v>
      </c>
      <c r="Q15">
        <v>5032.3</v>
      </c>
      <c r="R15">
        <v>184.1</v>
      </c>
      <c r="S15">
        <v>141.19999999999999</v>
      </c>
      <c r="T15">
        <f t="shared" si="1"/>
        <v>14</v>
      </c>
    </row>
    <row r="16" spans="1:20" x14ac:dyDescent="0.25">
      <c r="B16">
        <v>3</v>
      </c>
      <c r="C16" s="1">
        <v>26131564.899999999</v>
      </c>
      <c r="D16" s="1">
        <v>43999.201000000001</v>
      </c>
      <c r="E16" s="1">
        <f t="shared" si="0"/>
        <v>43999.201000000001</v>
      </c>
      <c r="F16" s="2">
        <v>8946147</v>
      </c>
      <c r="G16" s="2">
        <v>16044</v>
      </c>
      <c r="H16" s="2">
        <v>16409.481199999998</v>
      </c>
      <c r="I16" s="3">
        <v>17185417.899999999</v>
      </c>
      <c r="J16" s="3">
        <v>28576.800999999999</v>
      </c>
      <c r="K16" s="3">
        <v>29921.857400000001</v>
      </c>
      <c r="L16">
        <v>496.79999999999995</v>
      </c>
      <c r="M16">
        <v>0</v>
      </c>
      <c r="N16">
        <v>31</v>
      </c>
      <c r="O16">
        <v>23</v>
      </c>
      <c r="P16">
        <v>6188.1</v>
      </c>
      <c r="Q16">
        <v>5015.7</v>
      </c>
      <c r="R16">
        <v>180.9</v>
      </c>
      <c r="S16">
        <v>138.5</v>
      </c>
      <c r="T16">
        <f t="shared" si="1"/>
        <v>15</v>
      </c>
    </row>
    <row r="17" spans="1:20" x14ac:dyDescent="0.25">
      <c r="B17">
        <v>4</v>
      </c>
      <c r="C17" s="1">
        <v>23274372.100000001</v>
      </c>
      <c r="D17" s="1">
        <v>41210.400999999998</v>
      </c>
      <c r="E17" s="1">
        <f t="shared" si="0"/>
        <v>41210.400999999998</v>
      </c>
      <c r="F17" s="2">
        <v>7632114</v>
      </c>
      <c r="G17" s="2">
        <v>14364</v>
      </c>
      <c r="H17" s="2">
        <v>14555.287700000001</v>
      </c>
      <c r="I17" s="3">
        <v>15642258.1</v>
      </c>
      <c r="J17" s="3">
        <v>27669.600999999999</v>
      </c>
      <c r="K17" s="3">
        <v>29087.613300000001</v>
      </c>
      <c r="L17">
        <v>313.19999999999993</v>
      </c>
      <c r="M17">
        <v>0</v>
      </c>
      <c r="N17">
        <v>30</v>
      </c>
      <c r="O17">
        <v>20</v>
      </c>
      <c r="P17">
        <v>6202.5</v>
      </c>
      <c r="Q17">
        <v>5043.8999999999996</v>
      </c>
      <c r="R17">
        <v>180.5</v>
      </c>
      <c r="S17">
        <v>138.4</v>
      </c>
      <c r="T17">
        <f t="shared" si="1"/>
        <v>16</v>
      </c>
    </row>
    <row r="18" spans="1:20" x14ac:dyDescent="0.25">
      <c r="B18">
        <v>5</v>
      </c>
      <c r="C18" s="1">
        <v>23273960.5</v>
      </c>
      <c r="D18" s="1">
        <v>42571.201000000001</v>
      </c>
      <c r="E18" s="1">
        <f t="shared" si="0"/>
        <v>42571.201000000001</v>
      </c>
      <c r="F18" s="2">
        <v>7393260</v>
      </c>
      <c r="G18" s="2">
        <v>13776</v>
      </c>
      <c r="H18" s="2">
        <v>14241.654399999999</v>
      </c>
      <c r="I18" s="3">
        <v>15880700.5</v>
      </c>
      <c r="J18" s="3">
        <v>30643.201000000001</v>
      </c>
      <c r="K18" s="3">
        <v>32702.144899999999</v>
      </c>
      <c r="L18">
        <v>125.20000000000003</v>
      </c>
      <c r="M18">
        <v>9.6999999999999993</v>
      </c>
      <c r="N18">
        <v>31</v>
      </c>
      <c r="O18">
        <v>20</v>
      </c>
      <c r="P18">
        <v>6249.6</v>
      </c>
      <c r="Q18">
        <v>5103.7</v>
      </c>
      <c r="R18">
        <v>181.7</v>
      </c>
      <c r="S18">
        <v>141.69999999999999</v>
      </c>
      <c r="T18">
        <f t="shared" si="1"/>
        <v>17</v>
      </c>
    </row>
    <row r="19" spans="1:20" x14ac:dyDescent="0.25">
      <c r="B19">
        <v>6</v>
      </c>
      <c r="C19" s="1">
        <v>23671360.300000001</v>
      </c>
      <c r="D19" s="1">
        <v>46704.000999999997</v>
      </c>
      <c r="E19" s="1">
        <f t="shared" si="0"/>
        <v>46704.000999999997</v>
      </c>
      <c r="F19" s="2">
        <v>7463211</v>
      </c>
      <c r="G19" s="2">
        <v>14364</v>
      </c>
      <c r="H19" s="2">
        <v>14884.8379</v>
      </c>
      <c r="I19" s="3">
        <v>16208149.300000001</v>
      </c>
      <c r="J19" s="3">
        <v>32961.601000000002</v>
      </c>
      <c r="K19" s="3">
        <v>35835.676800000001</v>
      </c>
      <c r="L19">
        <v>40.900000000000006</v>
      </c>
      <c r="M19">
        <v>36.9</v>
      </c>
      <c r="N19">
        <v>30</v>
      </c>
      <c r="O19">
        <v>22</v>
      </c>
      <c r="P19">
        <v>6331.5</v>
      </c>
      <c r="Q19">
        <v>5208.5</v>
      </c>
      <c r="R19">
        <v>183.89999999999998</v>
      </c>
      <c r="S19">
        <v>145.19999999999999</v>
      </c>
      <c r="T19">
        <f t="shared" si="1"/>
        <v>18</v>
      </c>
    </row>
    <row r="20" spans="1:20" x14ac:dyDescent="0.25">
      <c r="B20">
        <v>7</v>
      </c>
      <c r="C20" s="1">
        <v>26178025.300000001</v>
      </c>
      <c r="D20" s="1">
        <v>49341.601000000002</v>
      </c>
      <c r="E20" s="1">
        <f t="shared" si="0"/>
        <v>49341.601000000002</v>
      </c>
      <c r="F20" s="2">
        <v>8666847</v>
      </c>
      <c r="G20" s="2">
        <v>17640</v>
      </c>
      <c r="H20" s="2">
        <v>18567.800500000001</v>
      </c>
      <c r="I20" s="3">
        <v>17511178.300000001</v>
      </c>
      <c r="J20" s="3">
        <v>34272.000999999997</v>
      </c>
      <c r="K20" s="3">
        <v>37707.285600000003</v>
      </c>
      <c r="L20">
        <v>2.2000000000000002</v>
      </c>
      <c r="M20">
        <v>90.59999999999998</v>
      </c>
      <c r="N20">
        <v>31</v>
      </c>
      <c r="O20">
        <v>21</v>
      </c>
      <c r="P20">
        <v>6395.3</v>
      </c>
      <c r="Q20">
        <v>5296.2</v>
      </c>
      <c r="R20">
        <v>187.89999999999998</v>
      </c>
      <c r="S20">
        <v>152.1</v>
      </c>
      <c r="T20">
        <f t="shared" si="1"/>
        <v>19</v>
      </c>
    </row>
    <row r="21" spans="1:20" x14ac:dyDescent="0.25">
      <c r="B21">
        <v>8</v>
      </c>
      <c r="C21" s="1">
        <v>26422717.300000001</v>
      </c>
      <c r="D21" s="1">
        <v>50080.800999999999</v>
      </c>
      <c r="E21" s="1">
        <f t="shared" si="0"/>
        <v>50080.800999999999</v>
      </c>
      <c r="F21" s="2">
        <v>8589924</v>
      </c>
      <c r="G21" s="2">
        <v>16800</v>
      </c>
      <c r="H21" s="2">
        <v>17639.2</v>
      </c>
      <c r="I21" s="3">
        <v>17832793.300000001</v>
      </c>
      <c r="J21" s="3">
        <v>34624.800999999999</v>
      </c>
      <c r="K21" s="3">
        <v>38175.464200000002</v>
      </c>
      <c r="L21">
        <v>6.7</v>
      </c>
      <c r="M21">
        <v>65.199999999999989</v>
      </c>
      <c r="N21">
        <v>31</v>
      </c>
      <c r="O21">
        <v>21</v>
      </c>
      <c r="P21">
        <v>6414.6</v>
      </c>
      <c r="Q21">
        <v>5353.6</v>
      </c>
      <c r="R21">
        <v>190.9</v>
      </c>
      <c r="S21">
        <v>156.30000000000001</v>
      </c>
      <c r="T21">
        <f t="shared" si="1"/>
        <v>20</v>
      </c>
    </row>
    <row r="22" spans="1:20" x14ac:dyDescent="0.25">
      <c r="B22">
        <v>9</v>
      </c>
      <c r="C22" s="1">
        <v>24912922.300000001</v>
      </c>
      <c r="D22" s="1">
        <v>45780.000999999997</v>
      </c>
      <c r="E22" s="1">
        <f t="shared" si="0"/>
        <v>45780.000999999997</v>
      </c>
      <c r="F22" s="2">
        <v>8047746</v>
      </c>
      <c r="G22" s="2">
        <v>17556</v>
      </c>
      <c r="H22" s="2">
        <v>18541.370800000001</v>
      </c>
      <c r="I22" s="3">
        <v>16865176.300000001</v>
      </c>
      <c r="J22" s="3">
        <v>31651.201000000001</v>
      </c>
      <c r="K22" s="3">
        <v>34737.266300000003</v>
      </c>
      <c r="L22">
        <v>23.099999999999998</v>
      </c>
      <c r="M22">
        <v>56.999999999999979</v>
      </c>
      <c r="N22">
        <v>30</v>
      </c>
      <c r="O22">
        <v>21</v>
      </c>
      <c r="P22">
        <v>6372.4</v>
      </c>
      <c r="Q22">
        <v>5304.4</v>
      </c>
      <c r="R22">
        <v>193.2</v>
      </c>
      <c r="S22">
        <v>156.19999999999999</v>
      </c>
      <c r="T22">
        <f t="shared" si="1"/>
        <v>21</v>
      </c>
    </row>
    <row r="23" spans="1:20" x14ac:dyDescent="0.25">
      <c r="B23">
        <v>10</v>
      </c>
      <c r="C23" s="1">
        <v>23326241.899999999</v>
      </c>
      <c r="D23" s="1">
        <v>39984</v>
      </c>
      <c r="E23" s="1">
        <f t="shared" si="0"/>
        <v>39984</v>
      </c>
      <c r="F23" s="2">
        <v>13000365</v>
      </c>
      <c r="G23" s="2">
        <v>39984</v>
      </c>
      <c r="H23" s="2">
        <v>42024.520799999998</v>
      </c>
      <c r="I23" s="3">
        <v>10325876.9</v>
      </c>
      <c r="J23" s="3">
        <v>26208.001</v>
      </c>
      <c r="K23" s="3">
        <v>28043.6044</v>
      </c>
      <c r="L23">
        <v>186.89999999999998</v>
      </c>
      <c r="M23">
        <v>0.8</v>
      </c>
      <c r="N23">
        <v>31</v>
      </c>
      <c r="O23">
        <v>20</v>
      </c>
      <c r="P23">
        <v>6349.1</v>
      </c>
      <c r="Q23">
        <v>5229.2</v>
      </c>
      <c r="R23">
        <v>195.3</v>
      </c>
      <c r="S23">
        <v>152.4</v>
      </c>
      <c r="T23">
        <f t="shared" si="1"/>
        <v>22</v>
      </c>
    </row>
    <row r="24" spans="1:20" x14ac:dyDescent="0.25">
      <c r="B24">
        <v>11</v>
      </c>
      <c r="C24" s="1">
        <v>24138244.899999999</v>
      </c>
      <c r="D24" s="1">
        <v>44200.800999999999</v>
      </c>
      <c r="E24" s="1">
        <f t="shared" si="0"/>
        <v>44200.800999999999</v>
      </c>
      <c r="F24" s="2">
        <v>8138046</v>
      </c>
      <c r="G24" s="2">
        <v>15876</v>
      </c>
      <c r="H24" s="2">
        <v>16130.843500000001</v>
      </c>
      <c r="I24" s="3">
        <v>16000198.9</v>
      </c>
      <c r="J24" s="3">
        <v>28929.600999999999</v>
      </c>
      <c r="K24" s="3">
        <v>30073.432199999999</v>
      </c>
      <c r="L24">
        <v>356.19999999999987</v>
      </c>
      <c r="M24">
        <v>0</v>
      </c>
      <c r="N24">
        <v>30</v>
      </c>
      <c r="O24">
        <v>22</v>
      </c>
      <c r="P24">
        <v>6328.9</v>
      </c>
      <c r="Q24">
        <v>5143.7</v>
      </c>
      <c r="R24">
        <v>196.7</v>
      </c>
      <c r="S24">
        <v>149.6</v>
      </c>
      <c r="T24">
        <f t="shared" si="1"/>
        <v>23</v>
      </c>
    </row>
    <row r="25" spans="1:20" x14ac:dyDescent="0.25">
      <c r="B25">
        <v>12</v>
      </c>
      <c r="C25" s="1">
        <v>27201972.699999999</v>
      </c>
      <c r="D25" s="1">
        <v>50786.400999999998</v>
      </c>
      <c r="E25" s="1">
        <f t="shared" si="0"/>
        <v>50786.400999999998</v>
      </c>
      <c r="F25" s="2">
        <v>9816114</v>
      </c>
      <c r="G25" s="2">
        <v>19488</v>
      </c>
      <c r="H25" s="2">
        <v>19819.9064</v>
      </c>
      <c r="I25" s="3">
        <v>17385858.699999999</v>
      </c>
      <c r="J25" s="3">
        <v>31348.800999999999</v>
      </c>
      <c r="K25" s="3">
        <v>32498.5838</v>
      </c>
      <c r="L25">
        <v>577.9</v>
      </c>
      <c r="M25">
        <v>0</v>
      </c>
      <c r="N25">
        <v>31</v>
      </c>
      <c r="O25">
        <v>21</v>
      </c>
      <c r="P25">
        <v>6338.8</v>
      </c>
      <c r="Q25">
        <v>5114.1000000000004</v>
      </c>
      <c r="R25">
        <v>197.7</v>
      </c>
      <c r="S25">
        <v>151</v>
      </c>
      <c r="T25">
        <f t="shared" si="1"/>
        <v>24</v>
      </c>
    </row>
    <row r="26" spans="1:20" x14ac:dyDescent="0.25">
      <c r="A26">
        <v>2005</v>
      </c>
      <c r="B26">
        <v>1</v>
      </c>
      <c r="C26" s="1">
        <v>27664602.699999999</v>
      </c>
      <c r="D26" s="1">
        <v>47964.000999999997</v>
      </c>
      <c r="E26" s="1">
        <f t="shared" si="0"/>
        <v>47964.000999999997</v>
      </c>
      <c r="F26" s="2">
        <v>9984282</v>
      </c>
      <c r="G26" s="2">
        <v>18564</v>
      </c>
      <c r="H26" s="2">
        <v>18850.842700000001</v>
      </c>
      <c r="I26" s="3">
        <v>17680320.699999999</v>
      </c>
      <c r="J26" s="3">
        <v>30240.001</v>
      </c>
      <c r="K26" s="3">
        <v>31349.287100000001</v>
      </c>
      <c r="L26">
        <v>704.09999999999991</v>
      </c>
      <c r="M26">
        <v>0</v>
      </c>
      <c r="N26">
        <v>31</v>
      </c>
      <c r="O26">
        <v>20</v>
      </c>
      <c r="P26">
        <v>6289.1</v>
      </c>
      <c r="Q26">
        <v>5057.8</v>
      </c>
      <c r="R26">
        <v>196.3</v>
      </c>
      <c r="S26">
        <v>151</v>
      </c>
      <c r="T26">
        <f t="shared" si="1"/>
        <v>25</v>
      </c>
    </row>
    <row r="27" spans="1:20" x14ac:dyDescent="0.25">
      <c r="B27">
        <v>2</v>
      </c>
      <c r="C27" s="1">
        <v>24448314.100000001</v>
      </c>
      <c r="D27" s="1">
        <v>44637.601000000002</v>
      </c>
      <c r="E27" s="1">
        <f t="shared" si="0"/>
        <v>44637.601000000002</v>
      </c>
      <c r="F27" s="2">
        <v>8692845</v>
      </c>
      <c r="G27" s="2">
        <v>16548</v>
      </c>
      <c r="H27" s="2">
        <v>16885.671600000001</v>
      </c>
      <c r="I27" s="3">
        <v>15755469.1</v>
      </c>
      <c r="J27" s="3">
        <v>28526.401000000002</v>
      </c>
      <c r="K27" s="3">
        <v>29617.024000000001</v>
      </c>
      <c r="L27">
        <v>579.79999999999995</v>
      </c>
      <c r="M27">
        <v>0</v>
      </c>
      <c r="N27">
        <v>28</v>
      </c>
      <c r="O27">
        <v>20</v>
      </c>
      <c r="P27">
        <v>6256</v>
      </c>
      <c r="Q27">
        <v>5025.8999999999996</v>
      </c>
      <c r="R27">
        <v>195.5</v>
      </c>
      <c r="S27">
        <v>149</v>
      </c>
      <c r="T27">
        <f t="shared" si="1"/>
        <v>26</v>
      </c>
    </row>
    <row r="28" spans="1:20" x14ac:dyDescent="0.25">
      <c r="B28">
        <v>3</v>
      </c>
      <c r="C28" s="1">
        <v>25957433.399999999</v>
      </c>
      <c r="D28" s="1">
        <v>44755.201000000001</v>
      </c>
      <c r="E28" s="1">
        <f t="shared" si="0"/>
        <v>44755.201000000001</v>
      </c>
      <c r="F28" s="2">
        <v>9022440.5</v>
      </c>
      <c r="G28" s="2">
        <v>16632</v>
      </c>
      <c r="H28" s="2">
        <v>16935.533299999999</v>
      </c>
      <c r="I28" s="3">
        <v>16934992.899999999</v>
      </c>
      <c r="J28" s="3">
        <v>28627.201000000001</v>
      </c>
      <c r="K28" s="3">
        <v>29867.4764</v>
      </c>
      <c r="L28">
        <v>595.40000000000009</v>
      </c>
      <c r="M28">
        <v>0</v>
      </c>
      <c r="N28">
        <v>31</v>
      </c>
      <c r="O28">
        <v>21</v>
      </c>
      <c r="P28">
        <v>6226.8</v>
      </c>
      <c r="Q28">
        <v>4993.7</v>
      </c>
      <c r="R28">
        <v>192.8</v>
      </c>
      <c r="S28">
        <v>145.4</v>
      </c>
      <c r="T28">
        <f t="shared" si="1"/>
        <v>27</v>
      </c>
    </row>
    <row r="29" spans="1:20" x14ac:dyDescent="0.25">
      <c r="B29">
        <v>4</v>
      </c>
      <c r="C29" s="1">
        <v>22475955.899999999</v>
      </c>
      <c r="D29" s="1">
        <v>38513.747000000003</v>
      </c>
      <c r="E29" s="1">
        <f t="shared" si="0"/>
        <v>38513.747000000003</v>
      </c>
      <c r="F29" s="2">
        <v>7411710.2999999998</v>
      </c>
      <c r="G29" s="2">
        <v>14722.341</v>
      </c>
      <c r="H29" s="2">
        <v>14996.4013</v>
      </c>
      <c r="I29" s="3">
        <v>15064245.699999999</v>
      </c>
      <c r="J29" s="3">
        <v>26409.600999999999</v>
      </c>
      <c r="K29" s="3">
        <v>27584.045699999999</v>
      </c>
      <c r="L29">
        <v>309.2999999999999</v>
      </c>
      <c r="M29">
        <v>0</v>
      </c>
      <c r="N29">
        <v>30</v>
      </c>
      <c r="O29">
        <v>21</v>
      </c>
      <c r="P29">
        <v>6256.2</v>
      </c>
      <c r="Q29">
        <v>5043</v>
      </c>
      <c r="R29">
        <v>191.5</v>
      </c>
      <c r="S29">
        <v>145.19999999999999</v>
      </c>
      <c r="T29">
        <f t="shared" si="1"/>
        <v>28</v>
      </c>
    </row>
    <row r="30" spans="1:20" x14ac:dyDescent="0.25">
      <c r="B30">
        <v>5</v>
      </c>
      <c r="C30" s="1">
        <v>22324785.399999999</v>
      </c>
      <c r="D30" s="1">
        <v>37105.057999999997</v>
      </c>
      <c r="E30" s="1">
        <f t="shared" si="0"/>
        <v>37105.057999999997</v>
      </c>
      <c r="F30" s="2">
        <v>7238880.4000000004</v>
      </c>
      <c r="G30" s="2">
        <v>12800.271000000001</v>
      </c>
      <c r="H30" s="2">
        <v>13024.0589</v>
      </c>
      <c r="I30" s="3">
        <v>15085905.1</v>
      </c>
      <c r="J30" s="3">
        <v>26712.001</v>
      </c>
      <c r="K30" s="3">
        <v>28462.617300000002</v>
      </c>
      <c r="L30">
        <v>195.29999999999993</v>
      </c>
      <c r="M30">
        <v>0</v>
      </c>
      <c r="N30">
        <v>31</v>
      </c>
      <c r="O30">
        <v>21</v>
      </c>
      <c r="P30">
        <v>6320.6</v>
      </c>
      <c r="Q30">
        <v>5122.1000000000004</v>
      </c>
      <c r="R30">
        <v>191.89999999999998</v>
      </c>
      <c r="S30">
        <v>148.69999999999999</v>
      </c>
      <c r="T30">
        <f t="shared" si="1"/>
        <v>29</v>
      </c>
    </row>
    <row r="31" spans="1:20" x14ac:dyDescent="0.25">
      <c r="B31">
        <v>6</v>
      </c>
      <c r="C31" s="1">
        <v>27306039.899999999</v>
      </c>
      <c r="D31" s="1">
        <v>56829.692999999999</v>
      </c>
      <c r="E31" s="1">
        <f t="shared" si="0"/>
        <v>56829.692999999999</v>
      </c>
      <c r="F31" s="2">
        <v>8900614.4000000004</v>
      </c>
      <c r="G31" s="2">
        <v>19172.701000000001</v>
      </c>
      <c r="H31" s="2">
        <v>20414.9247</v>
      </c>
      <c r="I31" s="3">
        <v>18405425.5</v>
      </c>
      <c r="J31" s="3">
        <v>38102.400999999998</v>
      </c>
      <c r="K31" s="3">
        <v>41655.288800000002</v>
      </c>
      <c r="L31">
        <v>7.3000000000000007</v>
      </c>
      <c r="M31">
        <v>123.29999999999998</v>
      </c>
      <c r="N31">
        <v>30</v>
      </c>
      <c r="O31">
        <v>22</v>
      </c>
      <c r="P31">
        <v>6402.7</v>
      </c>
      <c r="Q31">
        <v>5236.3</v>
      </c>
      <c r="R31">
        <v>195.8</v>
      </c>
      <c r="S31">
        <v>154.9</v>
      </c>
      <c r="T31">
        <f t="shared" si="1"/>
        <v>30</v>
      </c>
    </row>
    <row r="32" spans="1:20" x14ac:dyDescent="0.25">
      <c r="B32">
        <v>7</v>
      </c>
      <c r="C32" s="1">
        <v>29382212.699999999</v>
      </c>
      <c r="D32" s="1">
        <v>59224.928</v>
      </c>
      <c r="E32" s="1">
        <f t="shared" si="0"/>
        <v>59224.928</v>
      </c>
      <c r="F32" s="2">
        <v>10274173.4</v>
      </c>
      <c r="G32" s="2">
        <v>20743.653999999999</v>
      </c>
      <c r="H32" s="2">
        <v>22264.721799999999</v>
      </c>
      <c r="I32" s="3">
        <v>19108039.300000001</v>
      </c>
      <c r="J32" s="3">
        <v>39463.201000000001</v>
      </c>
      <c r="K32" s="3">
        <v>43083.541499999999</v>
      </c>
      <c r="L32">
        <v>0.7</v>
      </c>
      <c r="M32">
        <v>186.60000000000005</v>
      </c>
      <c r="N32">
        <v>31</v>
      </c>
      <c r="O32">
        <v>20</v>
      </c>
      <c r="P32">
        <v>6460</v>
      </c>
      <c r="Q32">
        <v>5342</v>
      </c>
      <c r="R32">
        <v>199.2</v>
      </c>
      <c r="S32">
        <v>160.5</v>
      </c>
      <c r="T32">
        <f t="shared" si="1"/>
        <v>31</v>
      </c>
    </row>
    <row r="33" spans="1:20" x14ac:dyDescent="0.25">
      <c r="B33">
        <v>8</v>
      </c>
      <c r="C33" s="1">
        <v>29143992.199999999</v>
      </c>
      <c r="D33" s="1">
        <v>56099.783000000003</v>
      </c>
      <c r="E33" s="1">
        <f t="shared" si="0"/>
        <v>56099.783000000003</v>
      </c>
      <c r="F33" s="2">
        <v>9890939.4000000004</v>
      </c>
      <c r="G33" s="2">
        <v>19795.785</v>
      </c>
      <c r="H33" s="2">
        <v>21175.3357</v>
      </c>
      <c r="I33" s="3">
        <v>19253052.699999999</v>
      </c>
      <c r="J33" s="3">
        <v>36993.601000000002</v>
      </c>
      <c r="K33" s="3">
        <v>40519.2192</v>
      </c>
      <c r="L33">
        <v>0</v>
      </c>
      <c r="M33">
        <v>151.50000000000003</v>
      </c>
      <c r="N33">
        <v>31</v>
      </c>
      <c r="O33">
        <v>22</v>
      </c>
      <c r="P33">
        <v>6475</v>
      </c>
      <c r="Q33">
        <v>5416.4</v>
      </c>
      <c r="R33">
        <v>199.2</v>
      </c>
      <c r="S33">
        <v>163.69999999999999</v>
      </c>
      <c r="T33">
        <f t="shared" si="1"/>
        <v>32</v>
      </c>
    </row>
    <row r="34" spans="1:20" x14ac:dyDescent="0.25">
      <c r="B34">
        <v>9</v>
      </c>
      <c r="C34" s="1">
        <v>24602503.699999999</v>
      </c>
      <c r="D34" s="1">
        <v>48132.000999999997</v>
      </c>
      <c r="E34" s="1">
        <f t="shared" si="0"/>
        <v>48132.000999999997</v>
      </c>
      <c r="F34" s="2">
        <v>4036694.8</v>
      </c>
      <c r="G34" s="2">
        <v>15176.691999999999</v>
      </c>
      <c r="H34" s="2">
        <v>16154.920899999999</v>
      </c>
      <c r="I34" s="3">
        <v>20565808.899999999</v>
      </c>
      <c r="J34" s="3">
        <v>48132.000999999997</v>
      </c>
      <c r="K34" s="3">
        <v>52067.397100000002</v>
      </c>
      <c r="L34">
        <v>16.600000000000001</v>
      </c>
      <c r="M34">
        <v>65.999999999999972</v>
      </c>
      <c r="N34">
        <v>30</v>
      </c>
      <c r="O34">
        <v>21</v>
      </c>
      <c r="P34">
        <v>6443.2</v>
      </c>
      <c r="Q34">
        <v>5396</v>
      </c>
      <c r="R34">
        <v>197.6</v>
      </c>
      <c r="S34">
        <v>161.69999999999999</v>
      </c>
      <c r="T34">
        <f t="shared" si="1"/>
        <v>33</v>
      </c>
    </row>
    <row r="35" spans="1:20" x14ac:dyDescent="0.25">
      <c r="B35">
        <v>10</v>
      </c>
      <c r="C35" s="1">
        <v>23546882.800000001</v>
      </c>
      <c r="D35" s="1">
        <v>43062.444000000003</v>
      </c>
      <c r="E35" s="1">
        <f t="shared" si="0"/>
        <v>43062.444000000003</v>
      </c>
      <c r="F35" s="2">
        <v>7894947.9000000004</v>
      </c>
      <c r="G35" s="2">
        <v>14455.24</v>
      </c>
      <c r="H35" s="2">
        <v>15000.689200000001</v>
      </c>
      <c r="I35" s="3">
        <v>15651934.9</v>
      </c>
      <c r="J35" s="3">
        <v>29181.600999999999</v>
      </c>
      <c r="K35" s="3">
        <v>31465.912100000001</v>
      </c>
      <c r="L35">
        <v>201.7</v>
      </c>
      <c r="M35">
        <v>12.7</v>
      </c>
      <c r="N35">
        <v>31</v>
      </c>
      <c r="O35">
        <v>20</v>
      </c>
      <c r="P35">
        <v>6433.9</v>
      </c>
      <c r="Q35">
        <v>5335.3</v>
      </c>
      <c r="R35">
        <v>194.9</v>
      </c>
      <c r="S35">
        <v>158.30000000000001</v>
      </c>
      <c r="T35">
        <f t="shared" si="1"/>
        <v>34</v>
      </c>
    </row>
    <row r="36" spans="1:20" x14ac:dyDescent="0.25">
      <c r="B36">
        <v>11</v>
      </c>
      <c r="C36" s="1">
        <v>24110762.699999999</v>
      </c>
      <c r="D36" s="1">
        <v>46611.303999999996</v>
      </c>
      <c r="E36" s="1">
        <f t="shared" si="0"/>
        <v>46611.303999999996</v>
      </c>
      <c r="F36" s="2">
        <v>8216643.2000000002</v>
      </c>
      <c r="G36" s="2">
        <v>17439.958999999999</v>
      </c>
      <c r="H36" s="2">
        <v>17760.1152</v>
      </c>
      <c r="I36" s="3">
        <v>15894119.5</v>
      </c>
      <c r="J36" s="3">
        <v>29181.600999999999</v>
      </c>
      <c r="K36" s="3">
        <v>30294.929100000001</v>
      </c>
      <c r="L36">
        <v>350</v>
      </c>
      <c r="M36">
        <v>0</v>
      </c>
      <c r="N36">
        <v>30</v>
      </c>
      <c r="O36">
        <v>22</v>
      </c>
      <c r="P36">
        <v>6413</v>
      </c>
      <c r="Q36">
        <v>5247.1</v>
      </c>
      <c r="R36">
        <v>193.2</v>
      </c>
      <c r="S36">
        <v>153.1</v>
      </c>
      <c r="T36">
        <f t="shared" si="1"/>
        <v>35</v>
      </c>
    </row>
    <row r="37" spans="1:20" x14ac:dyDescent="0.25">
      <c r="B37">
        <v>12</v>
      </c>
      <c r="C37" s="1">
        <v>27072392.5</v>
      </c>
      <c r="D37" s="1">
        <v>49593.408000000003</v>
      </c>
      <c r="E37" s="1">
        <f t="shared" si="0"/>
        <v>49593.408000000003</v>
      </c>
      <c r="F37" s="2">
        <v>10066612.800000001</v>
      </c>
      <c r="G37" s="2">
        <v>18899.807000000001</v>
      </c>
      <c r="H37" s="2">
        <v>19228.783599999999</v>
      </c>
      <c r="I37" s="3">
        <v>17005779.699999999</v>
      </c>
      <c r="J37" s="3">
        <v>30744.001</v>
      </c>
      <c r="K37" s="3">
        <v>31848.853299999999</v>
      </c>
      <c r="L37">
        <v>629.90000000000009</v>
      </c>
      <c r="M37">
        <v>0</v>
      </c>
      <c r="N37">
        <v>31</v>
      </c>
      <c r="O37">
        <v>20</v>
      </c>
      <c r="P37">
        <v>6411.6</v>
      </c>
      <c r="Q37">
        <v>5224.1000000000004</v>
      </c>
      <c r="R37">
        <v>190.4</v>
      </c>
      <c r="S37">
        <v>149.30000000000001</v>
      </c>
      <c r="T37">
        <f t="shared" si="1"/>
        <v>36</v>
      </c>
    </row>
    <row r="38" spans="1:20" x14ac:dyDescent="0.25">
      <c r="A38">
        <v>2006</v>
      </c>
      <c r="B38">
        <v>1</v>
      </c>
      <c r="C38" s="1">
        <v>25852276.800000001</v>
      </c>
      <c r="D38" s="1">
        <v>45410.292000000001</v>
      </c>
      <c r="E38" s="1">
        <f t="shared" si="0"/>
        <v>45410.292000000001</v>
      </c>
      <c r="F38" s="2">
        <v>9051826.6999999993</v>
      </c>
      <c r="G38" s="2">
        <v>16631.891</v>
      </c>
      <c r="H38" s="2">
        <v>16862.658599999999</v>
      </c>
      <c r="I38" s="3">
        <v>16800450.100000001</v>
      </c>
      <c r="J38" s="3">
        <v>28778.401000000002</v>
      </c>
      <c r="K38" s="3">
        <v>29846.419699999999</v>
      </c>
      <c r="L38">
        <v>517.6</v>
      </c>
      <c r="M38">
        <v>0</v>
      </c>
      <c r="N38">
        <v>31</v>
      </c>
      <c r="O38">
        <v>21</v>
      </c>
      <c r="P38">
        <v>6366.5</v>
      </c>
      <c r="Q38">
        <v>5175.3</v>
      </c>
      <c r="R38">
        <v>186.1</v>
      </c>
      <c r="S38">
        <v>143.6</v>
      </c>
      <c r="T38">
        <f t="shared" si="1"/>
        <v>37</v>
      </c>
    </row>
    <row r="39" spans="1:20" x14ac:dyDescent="0.25">
      <c r="B39">
        <v>2</v>
      </c>
      <c r="C39" s="1">
        <v>24258714.600000001</v>
      </c>
      <c r="D39" s="1">
        <v>44791.650999999998</v>
      </c>
      <c r="E39" s="1">
        <f t="shared" si="0"/>
        <v>44791.650999999998</v>
      </c>
      <c r="F39" s="2">
        <v>8651081.3000000007</v>
      </c>
      <c r="G39" s="2">
        <v>17130.921999999999</v>
      </c>
      <c r="H39" s="2">
        <v>17377.886900000001</v>
      </c>
      <c r="I39" s="3">
        <v>15607633.300000001</v>
      </c>
      <c r="J39" s="3">
        <v>28274.401000000002</v>
      </c>
      <c r="K39" s="3">
        <v>29353.403999999999</v>
      </c>
      <c r="L39">
        <v>558.5</v>
      </c>
      <c r="M39">
        <v>0</v>
      </c>
      <c r="N39">
        <v>28</v>
      </c>
      <c r="O39">
        <v>20</v>
      </c>
      <c r="P39">
        <v>6324.8</v>
      </c>
      <c r="Q39">
        <v>5136.2</v>
      </c>
      <c r="R39">
        <v>182</v>
      </c>
      <c r="S39">
        <v>139.30000000000001</v>
      </c>
      <c r="T39">
        <f t="shared" si="1"/>
        <v>38</v>
      </c>
    </row>
    <row r="40" spans="1:20" x14ac:dyDescent="0.25">
      <c r="B40">
        <v>3</v>
      </c>
      <c r="C40" s="1">
        <v>25514695.199999999</v>
      </c>
      <c r="D40" s="1">
        <v>43707.222000000002</v>
      </c>
      <c r="E40" s="1">
        <f t="shared" si="0"/>
        <v>43707.222000000002</v>
      </c>
      <c r="F40" s="2">
        <v>8656045.5999999996</v>
      </c>
      <c r="G40" s="2">
        <v>15643.925999999999</v>
      </c>
      <c r="H40" s="2">
        <v>15831.0262</v>
      </c>
      <c r="I40" s="3">
        <v>16858649.5</v>
      </c>
      <c r="J40" s="3">
        <v>28123.201000000001</v>
      </c>
      <c r="K40" s="3">
        <v>29365.949199999999</v>
      </c>
      <c r="L40">
        <v>516.09999999999991</v>
      </c>
      <c r="M40">
        <v>0</v>
      </c>
      <c r="N40">
        <v>31</v>
      </c>
      <c r="O40">
        <v>23</v>
      </c>
      <c r="P40">
        <v>6302.7</v>
      </c>
      <c r="Q40">
        <v>5107.1000000000004</v>
      </c>
      <c r="R40">
        <v>180.5</v>
      </c>
      <c r="S40">
        <v>139.6</v>
      </c>
      <c r="T40">
        <f t="shared" si="1"/>
        <v>39</v>
      </c>
    </row>
    <row r="41" spans="1:20" x14ac:dyDescent="0.25">
      <c r="B41">
        <v>4</v>
      </c>
      <c r="C41" s="1">
        <v>22283329.600000001</v>
      </c>
      <c r="D41" s="1">
        <v>39235.300999999999</v>
      </c>
      <c r="E41" s="1">
        <f t="shared" si="0"/>
        <v>39235.300999999999</v>
      </c>
      <c r="F41" s="2">
        <v>7386676.5</v>
      </c>
      <c r="G41" s="2">
        <v>13618.713</v>
      </c>
      <c r="H41" s="2">
        <v>13848.8006</v>
      </c>
      <c r="I41" s="3">
        <v>14896653</v>
      </c>
      <c r="J41" s="3">
        <v>26913.600999999999</v>
      </c>
      <c r="K41" s="3">
        <v>28259.843199999999</v>
      </c>
      <c r="L41">
        <v>280.39999999999992</v>
      </c>
      <c r="M41">
        <v>0</v>
      </c>
      <c r="N41">
        <v>30</v>
      </c>
      <c r="O41">
        <v>18</v>
      </c>
      <c r="P41">
        <v>6327.5</v>
      </c>
      <c r="Q41">
        <v>5137.7</v>
      </c>
      <c r="R41">
        <v>182.9</v>
      </c>
      <c r="S41">
        <v>143</v>
      </c>
      <c r="T41">
        <f t="shared" si="1"/>
        <v>40</v>
      </c>
    </row>
    <row r="42" spans="1:20" x14ac:dyDescent="0.25">
      <c r="B42">
        <v>5</v>
      </c>
      <c r="C42" s="1">
        <v>23319131</v>
      </c>
      <c r="D42" s="1">
        <v>49666.108999999997</v>
      </c>
      <c r="E42" s="1">
        <f t="shared" si="0"/>
        <v>49666.108999999997</v>
      </c>
      <c r="F42" s="2">
        <v>7452492.0999999996</v>
      </c>
      <c r="G42" s="2">
        <v>16291.082</v>
      </c>
      <c r="H42" s="2">
        <v>17157.0772</v>
      </c>
      <c r="I42" s="3">
        <v>15866638.9</v>
      </c>
      <c r="J42" s="3">
        <v>34272.000999999997</v>
      </c>
      <c r="K42" s="3">
        <v>37318.095500000003</v>
      </c>
      <c r="L42">
        <v>134.40000000000003</v>
      </c>
      <c r="M42">
        <v>18</v>
      </c>
      <c r="N42">
        <v>31</v>
      </c>
      <c r="O42">
        <v>22</v>
      </c>
      <c r="P42">
        <v>6407.8</v>
      </c>
      <c r="Q42">
        <v>5243.8</v>
      </c>
      <c r="R42">
        <v>188.8</v>
      </c>
      <c r="S42">
        <v>150.30000000000001</v>
      </c>
      <c r="T42">
        <f t="shared" si="1"/>
        <v>41</v>
      </c>
    </row>
    <row r="43" spans="1:20" x14ac:dyDescent="0.25">
      <c r="B43">
        <v>6</v>
      </c>
      <c r="C43" s="1">
        <v>24778221.800000001</v>
      </c>
      <c r="D43" s="1">
        <v>47398.637999999999</v>
      </c>
      <c r="E43" s="1">
        <f t="shared" si="0"/>
        <v>47398.637999999999</v>
      </c>
      <c r="F43" s="2">
        <v>8094687.2000000002</v>
      </c>
      <c r="G43" s="2">
        <v>16801.638999999999</v>
      </c>
      <c r="H43" s="2">
        <v>17739.3416</v>
      </c>
      <c r="I43" s="3">
        <v>16683534.699999999</v>
      </c>
      <c r="J43" s="3">
        <v>33163.201000000001</v>
      </c>
      <c r="K43" s="3">
        <v>35683.770400000001</v>
      </c>
      <c r="L43">
        <v>21.799999999999997</v>
      </c>
      <c r="M43">
        <v>61.999999999999993</v>
      </c>
      <c r="N43">
        <v>30</v>
      </c>
      <c r="O43">
        <v>22</v>
      </c>
      <c r="P43">
        <v>6494.8</v>
      </c>
      <c r="Q43">
        <v>5352.8</v>
      </c>
      <c r="R43">
        <v>194.2</v>
      </c>
      <c r="S43">
        <v>156.1</v>
      </c>
      <c r="T43">
        <f t="shared" si="1"/>
        <v>42</v>
      </c>
    </row>
    <row r="44" spans="1:20" x14ac:dyDescent="0.25">
      <c r="B44">
        <v>7</v>
      </c>
      <c r="C44" s="1">
        <v>29630152.699999999</v>
      </c>
      <c r="D44" s="1">
        <v>56776.258000000002</v>
      </c>
      <c r="E44" s="1">
        <f t="shared" si="0"/>
        <v>56776.258000000002</v>
      </c>
      <c r="F44" s="2">
        <v>10222082.199999999</v>
      </c>
      <c r="G44" s="2">
        <v>20831.451000000001</v>
      </c>
      <c r="H44" s="2">
        <v>22416.6957</v>
      </c>
      <c r="I44" s="3">
        <v>19408070.5</v>
      </c>
      <c r="J44" s="3">
        <v>36993.601000000002</v>
      </c>
      <c r="K44" s="3">
        <v>40256.352200000001</v>
      </c>
      <c r="L44">
        <v>0.7</v>
      </c>
      <c r="M44">
        <v>158.20000000000002</v>
      </c>
      <c r="N44">
        <v>31</v>
      </c>
      <c r="O44">
        <v>20</v>
      </c>
      <c r="P44">
        <v>6559.9</v>
      </c>
      <c r="Q44">
        <v>5464.8</v>
      </c>
      <c r="R44">
        <v>199.2</v>
      </c>
      <c r="S44">
        <v>162</v>
      </c>
      <c r="T44">
        <f t="shared" si="1"/>
        <v>43</v>
      </c>
    </row>
    <row r="45" spans="1:20" x14ac:dyDescent="0.25">
      <c r="B45">
        <v>8</v>
      </c>
      <c r="C45" s="1">
        <v>28137475</v>
      </c>
      <c r="D45" s="1">
        <v>58893.771999999997</v>
      </c>
      <c r="E45" s="1">
        <f t="shared" si="0"/>
        <v>58893.771999999997</v>
      </c>
      <c r="F45" s="2">
        <v>9369043.5</v>
      </c>
      <c r="G45" s="2">
        <v>21568.384999999998</v>
      </c>
      <c r="H45" s="2">
        <v>23183.645700000001</v>
      </c>
      <c r="I45" s="3">
        <v>18768431.5</v>
      </c>
      <c r="J45" s="3">
        <v>38707.201000000001</v>
      </c>
      <c r="K45" s="3">
        <v>42579.143100000001</v>
      </c>
      <c r="L45">
        <v>1</v>
      </c>
      <c r="M45">
        <v>108.89999999999998</v>
      </c>
      <c r="N45">
        <v>31</v>
      </c>
      <c r="O45">
        <v>22</v>
      </c>
      <c r="P45">
        <v>6566.4</v>
      </c>
      <c r="Q45">
        <v>5505.8</v>
      </c>
      <c r="R45">
        <v>203.10000000000002</v>
      </c>
      <c r="S45">
        <v>166.3</v>
      </c>
      <c r="T45">
        <f t="shared" si="1"/>
        <v>44</v>
      </c>
    </row>
    <row r="46" spans="1:20" x14ac:dyDescent="0.25">
      <c r="B46">
        <v>9</v>
      </c>
      <c r="C46" s="1">
        <v>23068262.399999999</v>
      </c>
      <c r="D46" s="1">
        <v>41949.436000000002</v>
      </c>
      <c r="E46" s="1">
        <f t="shared" si="0"/>
        <v>41949.436000000002</v>
      </c>
      <c r="F46" s="2">
        <v>7679352.5</v>
      </c>
      <c r="G46" s="2">
        <v>13800.429</v>
      </c>
      <c r="H46" s="2">
        <v>14386.7808</v>
      </c>
      <c r="I46" s="3">
        <v>15388909.9</v>
      </c>
      <c r="J46" s="3">
        <v>29232.001</v>
      </c>
      <c r="K46" s="3">
        <v>31752.640899999999</v>
      </c>
      <c r="L46">
        <v>65</v>
      </c>
      <c r="M46">
        <v>15.600000000000001</v>
      </c>
      <c r="N46">
        <v>30</v>
      </c>
      <c r="O46">
        <v>20</v>
      </c>
      <c r="P46">
        <v>6517.3</v>
      </c>
      <c r="Q46">
        <v>5456.2</v>
      </c>
      <c r="R46">
        <v>202.10000000000002</v>
      </c>
      <c r="S46">
        <v>163.9</v>
      </c>
      <c r="T46">
        <f t="shared" si="1"/>
        <v>45</v>
      </c>
    </row>
    <row r="47" spans="1:20" x14ac:dyDescent="0.25">
      <c r="B47">
        <v>10</v>
      </c>
      <c r="C47" s="1">
        <v>22925914.899999999</v>
      </c>
      <c r="D47" s="1">
        <v>64347.858999999997</v>
      </c>
      <c r="E47" s="1">
        <f t="shared" si="0"/>
        <v>64347.858999999997</v>
      </c>
      <c r="F47" s="2">
        <v>22061220.100000001</v>
      </c>
      <c r="G47" s="2">
        <v>42670.82</v>
      </c>
      <c r="H47" s="2">
        <v>44655.38</v>
      </c>
      <c r="I47" s="3">
        <v>864694.8</v>
      </c>
      <c r="J47" s="3">
        <v>27367.199000000001</v>
      </c>
      <c r="K47" s="3">
        <v>29509.188300000002</v>
      </c>
      <c r="L47">
        <v>248.29999999999998</v>
      </c>
      <c r="M47">
        <v>0.3</v>
      </c>
      <c r="N47">
        <v>31</v>
      </c>
      <c r="O47">
        <v>21</v>
      </c>
      <c r="P47">
        <v>6481.4</v>
      </c>
      <c r="Q47">
        <v>5374.9</v>
      </c>
      <c r="R47">
        <v>200.10000000000002</v>
      </c>
      <c r="S47">
        <v>160.4</v>
      </c>
      <c r="T47">
        <f t="shared" si="1"/>
        <v>46</v>
      </c>
    </row>
    <row r="48" spans="1:20" x14ac:dyDescent="0.25">
      <c r="B48">
        <v>11</v>
      </c>
      <c r="C48" s="1">
        <v>23665916.399999999</v>
      </c>
      <c r="D48" s="1">
        <v>45007.256000000001</v>
      </c>
      <c r="E48" s="1">
        <f t="shared" si="0"/>
        <v>45007.256000000001</v>
      </c>
      <c r="F48" s="2">
        <v>7960436.9000000004</v>
      </c>
      <c r="G48" s="2">
        <v>16201.647999999999</v>
      </c>
      <c r="H48" s="2">
        <v>16549.641500000002</v>
      </c>
      <c r="I48" s="3">
        <v>15705479.5</v>
      </c>
      <c r="J48" s="3">
        <v>39130.879999999997</v>
      </c>
      <c r="K48" s="3">
        <v>40748.506999999998</v>
      </c>
      <c r="L48">
        <v>337.19999999999993</v>
      </c>
      <c r="M48">
        <v>0</v>
      </c>
      <c r="N48">
        <v>30</v>
      </c>
      <c r="O48">
        <v>22</v>
      </c>
      <c r="P48">
        <v>6454.3</v>
      </c>
      <c r="Q48">
        <v>5278.7</v>
      </c>
      <c r="R48">
        <v>193.60000000000002</v>
      </c>
      <c r="S48">
        <v>152.4</v>
      </c>
      <c r="T48">
        <f t="shared" si="1"/>
        <v>47</v>
      </c>
    </row>
    <row r="49" spans="1:20" x14ac:dyDescent="0.25">
      <c r="B49">
        <v>12</v>
      </c>
      <c r="C49" s="1">
        <v>26031493.300000001</v>
      </c>
      <c r="D49" s="1">
        <v>48086.796000000002</v>
      </c>
      <c r="E49" s="1">
        <f t="shared" si="0"/>
        <v>48086.796000000002</v>
      </c>
      <c r="F49" s="2">
        <v>10314890.199999999</v>
      </c>
      <c r="G49" s="2">
        <v>25676.008000000002</v>
      </c>
      <c r="H49" s="2">
        <v>26514.227500000001</v>
      </c>
      <c r="I49" s="3">
        <v>15716603</v>
      </c>
      <c r="J49" s="3">
        <v>31049.8907</v>
      </c>
      <c r="K49" s="3">
        <v>32124.883900000001</v>
      </c>
      <c r="L49">
        <v>456.99999999999989</v>
      </c>
      <c r="M49">
        <v>0</v>
      </c>
      <c r="N49">
        <v>31</v>
      </c>
      <c r="O49">
        <v>19</v>
      </c>
      <c r="P49">
        <v>6480.1</v>
      </c>
      <c r="Q49">
        <v>5263.7</v>
      </c>
      <c r="R49">
        <v>190.9</v>
      </c>
      <c r="S49">
        <v>148.80000000000001</v>
      </c>
      <c r="T49">
        <f t="shared" si="1"/>
        <v>48</v>
      </c>
    </row>
    <row r="50" spans="1:20" x14ac:dyDescent="0.25">
      <c r="A50">
        <v>2007</v>
      </c>
      <c r="B50">
        <v>1</v>
      </c>
      <c r="C50" s="1">
        <v>27202240.399999999</v>
      </c>
      <c r="D50" s="1">
        <v>47566.321000000004</v>
      </c>
      <c r="E50" s="1">
        <f t="shared" si="0"/>
        <v>47566.321000000004</v>
      </c>
      <c r="F50" s="2">
        <v>9833725</v>
      </c>
      <c r="G50" s="2">
        <v>18101.583999999999</v>
      </c>
      <c r="H50" s="2">
        <v>18362.545300000002</v>
      </c>
      <c r="I50" s="3">
        <v>17368515.399999999</v>
      </c>
      <c r="J50" s="3">
        <v>30338.653699999999</v>
      </c>
      <c r="K50" s="3">
        <v>31655.450099999998</v>
      </c>
      <c r="L50">
        <v>564.59999999999991</v>
      </c>
      <c r="M50">
        <v>0</v>
      </c>
      <c r="N50">
        <v>31</v>
      </c>
      <c r="O50">
        <v>22</v>
      </c>
      <c r="P50">
        <v>6460.5</v>
      </c>
      <c r="Q50">
        <v>5216.5</v>
      </c>
      <c r="R50">
        <v>186.5</v>
      </c>
      <c r="S50">
        <v>143.80000000000001</v>
      </c>
      <c r="T50">
        <f t="shared" si="1"/>
        <v>49</v>
      </c>
    </row>
    <row r="51" spans="1:20" x14ac:dyDescent="0.25">
      <c r="B51">
        <v>2</v>
      </c>
      <c r="C51" s="1">
        <v>26547440.800000001</v>
      </c>
      <c r="D51" s="1">
        <v>50677.251700000001</v>
      </c>
      <c r="E51" s="1">
        <f t="shared" si="0"/>
        <v>50677.251700000001</v>
      </c>
      <c r="F51" s="2">
        <v>9757480.0999999996</v>
      </c>
      <c r="G51" s="2">
        <v>19056.780999999999</v>
      </c>
      <c r="H51" s="2">
        <v>19336.003199999999</v>
      </c>
      <c r="I51" s="3">
        <v>16789960.699999999</v>
      </c>
      <c r="J51" s="3">
        <v>31760.440699999999</v>
      </c>
      <c r="K51" s="3">
        <v>33124.245699999999</v>
      </c>
      <c r="L51">
        <v>579.29999999999995</v>
      </c>
      <c r="M51">
        <v>0</v>
      </c>
      <c r="N51">
        <v>28</v>
      </c>
      <c r="O51">
        <v>20</v>
      </c>
      <c r="P51">
        <v>6446</v>
      </c>
      <c r="Q51">
        <v>5184.8999999999996</v>
      </c>
      <c r="R51">
        <v>185.5</v>
      </c>
      <c r="S51">
        <v>141.9</v>
      </c>
      <c r="T51">
        <f t="shared" si="1"/>
        <v>50</v>
      </c>
    </row>
    <row r="52" spans="1:20" x14ac:dyDescent="0.25">
      <c r="B52">
        <v>3</v>
      </c>
      <c r="C52" s="1">
        <v>26077763.5</v>
      </c>
      <c r="D52" s="1">
        <v>47118.130700000002</v>
      </c>
      <c r="E52" s="1">
        <f t="shared" si="0"/>
        <v>47118.130700000002</v>
      </c>
      <c r="F52" s="2">
        <v>9242971.0999999996</v>
      </c>
      <c r="G52" s="2">
        <v>38892.934000000001</v>
      </c>
      <c r="H52" s="2">
        <v>40543.174299999999</v>
      </c>
      <c r="I52" s="3">
        <v>16834792.5</v>
      </c>
      <c r="J52" s="3">
        <v>29774.8953</v>
      </c>
      <c r="K52" s="3">
        <v>30992.423900000002</v>
      </c>
      <c r="L52">
        <v>411.5</v>
      </c>
      <c r="M52">
        <v>0</v>
      </c>
      <c r="N52">
        <v>31</v>
      </c>
      <c r="O52">
        <v>22</v>
      </c>
      <c r="P52">
        <v>6421.7</v>
      </c>
      <c r="Q52">
        <v>5167.7</v>
      </c>
      <c r="R52">
        <v>185.6</v>
      </c>
      <c r="S52">
        <v>142.6</v>
      </c>
      <c r="T52">
        <f t="shared" si="1"/>
        <v>51</v>
      </c>
    </row>
    <row r="53" spans="1:20" x14ac:dyDescent="0.25">
      <c r="B53">
        <v>4</v>
      </c>
      <c r="C53" s="1">
        <v>23595534.100000001</v>
      </c>
      <c r="D53" s="1">
        <v>41749.413999999997</v>
      </c>
      <c r="E53" s="1">
        <f t="shared" si="0"/>
        <v>41749.413999999997</v>
      </c>
      <c r="F53" s="2">
        <v>8179030.2000000002</v>
      </c>
      <c r="G53" s="2">
        <v>14916.798000000001</v>
      </c>
      <c r="H53" s="2">
        <v>15124.622799999999</v>
      </c>
      <c r="I53" s="3">
        <v>15416503.9</v>
      </c>
      <c r="J53" s="3">
        <v>27471.480299999999</v>
      </c>
      <c r="K53" s="3">
        <v>28905.0209</v>
      </c>
      <c r="L53">
        <v>332.69999999999993</v>
      </c>
      <c r="M53">
        <v>0</v>
      </c>
      <c r="N53">
        <v>30</v>
      </c>
      <c r="O53">
        <v>19</v>
      </c>
      <c r="P53">
        <v>6441.8</v>
      </c>
      <c r="Q53">
        <v>5197.5</v>
      </c>
      <c r="R53">
        <v>190</v>
      </c>
      <c r="S53">
        <v>147</v>
      </c>
      <c r="T53">
        <f t="shared" si="1"/>
        <v>52</v>
      </c>
    </row>
    <row r="54" spans="1:20" x14ac:dyDescent="0.25">
      <c r="B54">
        <v>5</v>
      </c>
      <c r="C54" s="1">
        <v>23220583.5</v>
      </c>
      <c r="D54" s="1">
        <v>44119.300300000003</v>
      </c>
      <c r="E54" s="1">
        <f t="shared" si="0"/>
        <v>44119.300300000003</v>
      </c>
      <c r="F54" s="2">
        <v>7638058.5999999996</v>
      </c>
      <c r="G54" s="2">
        <v>14815.897000000001</v>
      </c>
      <c r="H54" s="2">
        <v>15430.8833</v>
      </c>
      <c r="I54" s="3">
        <v>15582524.9</v>
      </c>
      <c r="J54" s="3">
        <v>30998.437699999999</v>
      </c>
      <c r="K54" s="3">
        <v>33579.112500000003</v>
      </c>
      <c r="L54">
        <v>97.4</v>
      </c>
      <c r="M54">
        <v>12</v>
      </c>
      <c r="N54">
        <v>31</v>
      </c>
      <c r="O54">
        <v>22</v>
      </c>
      <c r="P54">
        <v>6500.1</v>
      </c>
      <c r="Q54">
        <v>5280.6</v>
      </c>
      <c r="R54">
        <v>194.79999999999998</v>
      </c>
      <c r="S54">
        <v>151.19999999999999</v>
      </c>
      <c r="T54">
        <f t="shared" si="1"/>
        <v>53</v>
      </c>
    </row>
    <row r="55" spans="1:20" x14ac:dyDescent="0.25">
      <c r="B55">
        <v>6</v>
      </c>
      <c r="C55" s="1">
        <v>25873714.300000001</v>
      </c>
      <c r="D55" s="1">
        <v>55347.356299999999</v>
      </c>
      <c r="E55" s="1">
        <f t="shared" si="0"/>
        <v>55347.356299999999</v>
      </c>
      <c r="F55" s="2">
        <v>8603363.5</v>
      </c>
      <c r="G55" s="2">
        <v>19169.361000000001</v>
      </c>
      <c r="H55" s="2">
        <v>20319.0062</v>
      </c>
      <c r="I55" s="3">
        <v>17270350.800000001</v>
      </c>
      <c r="J55" s="3">
        <v>37034.347999999998</v>
      </c>
      <c r="K55" s="3">
        <v>40610.315300000002</v>
      </c>
      <c r="L55">
        <v>8.6999999999999993</v>
      </c>
      <c r="M55">
        <v>91.799999999999983</v>
      </c>
      <c r="N55">
        <v>30</v>
      </c>
      <c r="O55">
        <v>21</v>
      </c>
      <c r="P55">
        <v>6573.9</v>
      </c>
      <c r="Q55">
        <v>5391.3</v>
      </c>
      <c r="R55">
        <v>197.3</v>
      </c>
      <c r="S55">
        <v>154.1</v>
      </c>
      <c r="T55">
        <f t="shared" si="1"/>
        <v>54</v>
      </c>
    </row>
    <row r="56" spans="1:20" x14ac:dyDescent="0.25">
      <c r="B56">
        <v>7</v>
      </c>
      <c r="C56" s="1">
        <v>26665076.5</v>
      </c>
      <c r="D56" s="1">
        <v>54809.2477</v>
      </c>
      <c r="E56" s="1">
        <f t="shared" si="0"/>
        <v>54809.2477</v>
      </c>
      <c r="F56" s="2">
        <v>10779707.9</v>
      </c>
      <c r="G56" s="2">
        <v>45067.417999999998</v>
      </c>
      <c r="H56" s="2">
        <v>48602.646099999998</v>
      </c>
      <c r="I56" s="3">
        <v>15885368.5</v>
      </c>
      <c r="J56" s="3">
        <v>37040.771699999998</v>
      </c>
      <c r="K56" s="3">
        <v>40725.356800000001</v>
      </c>
      <c r="L56">
        <v>1</v>
      </c>
      <c r="M56">
        <v>95.899999999999991</v>
      </c>
      <c r="N56">
        <v>31</v>
      </c>
      <c r="O56">
        <v>22</v>
      </c>
      <c r="P56">
        <v>6640.2</v>
      </c>
      <c r="Q56">
        <v>5513.8</v>
      </c>
      <c r="R56">
        <v>196.89999999999998</v>
      </c>
      <c r="S56">
        <v>156.19999999999999</v>
      </c>
      <c r="T56">
        <f t="shared" si="1"/>
        <v>55</v>
      </c>
    </row>
    <row r="57" spans="1:20" x14ac:dyDescent="0.25">
      <c r="B57">
        <v>8</v>
      </c>
      <c r="C57" s="1">
        <v>28987687.600000001</v>
      </c>
      <c r="D57" s="1">
        <v>56526.164700000001</v>
      </c>
      <c r="E57" s="1">
        <f t="shared" si="0"/>
        <v>56526.164700000001</v>
      </c>
      <c r="F57" s="2">
        <v>9961300.5999999996</v>
      </c>
      <c r="G57" s="2">
        <v>20860.773000000001</v>
      </c>
      <c r="H57" s="2">
        <v>22124.860100000002</v>
      </c>
      <c r="I57" s="3">
        <v>19026387</v>
      </c>
      <c r="J57" s="3">
        <v>37002.754999999997</v>
      </c>
      <c r="K57" s="3">
        <v>40414.42</v>
      </c>
      <c r="L57">
        <v>0.89999999999999991</v>
      </c>
      <c r="M57">
        <v>130.69999999999999</v>
      </c>
      <c r="N57">
        <v>31</v>
      </c>
      <c r="O57">
        <v>22</v>
      </c>
      <c r="P57">
        <v>6663.5</v>
      </c>
      <c r="Q57">
        <v>5582.2</v>
      </c>
      <c r="R57">
        <v>197.3</v>
      </c>
      <c r="S57">
        <v>160.9</v>
      </c>
      <c r="T57">
        <f t="shared" si="1"/>
        <v>56</v>
      </c>
    </row>
    <row r="58" spans="1:20" x14ac:dyDescent="0.25">
      <c r="B58">
        <v>9</v>
      </c>
      <c r="C58" s="1">
        <v>24657693.300000001</v>
      </c>
      <c r="D58" s="1">
        <v>54879.372000000003</v>
      </c>
      <c r="E58" s="1">
        <f t="shared" si="0"/>
        <v>54879.372000000003</v>
      </c>
      <c r="F58" s="2">
        <v>8087005.2000000002</v>
      </c>
      <c r="G58" s="2">
        <v>19187.456999999999</v>
      </c>
      <c r="H58" s="2">
        <v>20281.1345</v>
      </c>
      <c r="I58" s="3">
        <v>16570688.1</v>
      </c>
      <c r="J58" s="3">
        <v>36638.697699999997</v>
      </c>
      <c r="K58" s="3">
        <v>40372.0694</v>
      </c>
      <c r="L58">
        <v>26.599999999999998</v>
      </c>
      <c r="M58">
        <v>69.299999999999983</v>
      </c>
      <c r="N58">
        <v>30</v>
      </c>
      <c r="O58">
        <v>19</v>
      </c>
      <c r="P58">
        <v>6635.5</v>
      </c>
      <c r="Q58">
        <v>5544.2</v>
      </c>
      <c r="R58">
        <v>198.70000000000002</v>
      </c>
      <c r="S58">
        <v>162.80000000000001</v>
      </c>
      <c r="T58">
        <f t="shared" si="1"/>
        <v>57</v>
      </c>
    </row>
    <row r="59" spans="1:20" x14ac:dyDescent="0.25">
      <c r="B59">
        <v>10</v>
      </c>
      <c r="C59" s="1">
        <v>24044266.699999999</v>
      </c>
      <c r="D59" s="1">
        <v>41884.897299999997</v>
      </c>
      <c r="E59" s="1">
        <f t="shared" si="0"/>
        <v>41884.897299999997</v>
      </c>
      <c r="F59" s="2">
        <v>7518585</v>
      </c>
      <c r="G59" s="2">
        <v>14317.564</v>
      </c>
      <c r="H59" s="2">
        <v>14772.5232</v>
      </c>
      <c r="I59" s="3">
        <v>16525681.699999999</v>
      </c>
      <c r="J59" s="3">
        <v>28752.306</v>
      </c>
      <c r="K59" s="3">
        <v>31356.439299999998</v>
      </c>
      <c r="L59">
        <v>108.60000000000002</v>
      </c>
      <c r="M59">
        <v>28.6</v>
      </c>
      <c r="N59">
        <v>31</v>
      </c>
      <c r="O59">
        <v>22</v>
      </c>
      <c r="P59">
        <v>6631.9</v>
      </c>
      <c r="Q59">
        <v>5479.1</v>
      </c>
      <c r="R59">
        <v>201.6</v>
      </c>
      <c r="S59">
        <v>163.19999999999999</v>
      </c>
      <c r="T59">
        <f t="shared" si="1"/>
        <v>58</v>
      </c>
    </row>
    <row r="60" spans="1:20" x14ac:dyDescent="0.25">
      <c r="B60">
        <v>11</v>
      </c>
      <c r="C60" s="1">
        <v>24615024.5</v>
      </c>
      <c r="D60" s="1">
        <v>45805.332999999999</v>
      </c>
      <c r="E60" s="1">
        <f t="shared" si="0"/>
        <v>45805.332999999999</v>
      </c>
      <c r="F60" s="2">
        <v>7705047.5999999996</v>
      </c>
      <c r="G60" s="2">
        <v>15283.727000000001</v>
      </c>
      <c r="H60" s="2">
        <v>15553.023499999999</v>
      </c>
      <c r="I60" s="3">
        <v>16909976.899999999</v>
      </c>
      <c r="J60" s="3">
        <v>30703.225999999999</v>
      </c>
      <c r="K60" s="3">
        <v>32097.2588</v>
      </c>
      <c r="L60">
        <v>386.09999999999991</v>
      </c>
      <c r="M60">
        <v>0</v>
      </c>
      <c r="N60">
        <v>30</v>
      </c>
      <c r="O60">
        <v>22</v>
      </c>
      <c r="P60">
        <v>6616.9</v>
      </c>
      <c r="Q60">
        <v>5395.6</v>
      </c>
      <c r="R60">
        <v>202.8</v>
      </c>
      <c r="S60">
        <v>160.5</v>
      </c>
      <c r="T60">
        <f t="shared" si="1"/>
        <v>59</v>
      </c>
    </row>
    <row r="61" spans="1:20" x14ac:dyDescent="0.25">
      <c r="B61">
        <v>12</v>
      </c>
      <c r="C61" s="1">
        <v>26626013.100000001</v>
      </c>
      <c r="D61" s="1">
        <v>48413.347300000001</v>
      </c>
      <c r="E61" s="1">
        <f t="shared" si="0"/>
        <v>48413.347300000001</v>
      </c>
      <c r="F61" s="2">
        <v>9945819.3000000007</v>
      </c>
      <c r="G61" s="2">
        <v>19706.240000000002</v>
      </c>
      <c r="H61" s="2">
        <v>19974.643899999999</v>
      </c>
      <c r="I61" s="3">
        <v>16680193.9</v>
      </c>
      <c r="J61" s="3">
        <v>30378.360700000001</v>
      </c>
      <c r="K61" s="3">
        <v>31685.169399999999</v>
      </c>
      <c r="L61">
        <v>508.3</v>
      </c>
      <c r="M61">
        <v>0</v>
      </c>
      <c r="N61">
        <v>31</v>
      </c>
      <c r="O61">
        <v>19</v>
      </c>
      <c r="P61">
        <v>6626.1</v>
      </c>
      <c r="Q61">
        <v>5374.1</v>
      </c>
      <c r="R61">
        <v>201.5</v>
      </c>
      <c r="S61">
        <v>159</v>
      </c>
      <c r="T61">
        <f t="shared" si="1"/>
        <v>60</v>
      </c>
    </row>
    <row r="62" spans="1:20" x14ac:dyDescent="0.25">
      <c r="A62">
        <v>2008</v>
      </c>
      <c r="B62">
        <v>1</v>
      </c>
      <c r="C62" s="1">
        <v>26834623.800000001</v>
      </c>
      <c r="D62" s="1">
        <v>48155.226999999999</v>
      </c>
      <c r="E62" s="1">
        <f t="shared" si="0"/>
        <v>48155.226999999999</v>
      </c>
      <c r="F62" s="2">
        <v>6961348.4000000004</v>
      </c>
      <c r="G62" s="2">
        <v>17359.171999999999</v>
      </c>
      <c r="H62" s="2">
        <v>17576.701499999999</v>
      </c>
      <c r="I62" s="3">
        <v>19873275.399999999</v>
      </c>
      <c r="J62" s="3">
        <v>39617.006999999998</v>
      </c>
      <c r="K62" s="3">
        <v>41037.794999999998</v>
      </c>
      <c r="L62">
        <v>591</v>
      </c>
      <c r="M62">
        <v>0</v>
      </c>
      <c r="N62">
        <v>31</v>
      </c>
      <c r="O62">
        <v>22</v>
      </c>
      <c r="P62">
        <v>6579.6</v>
      </c>
      <c r="Q62">
        <v>5323.9</v>
      </c>
      <c r="R62">
        <v>199.2</v>
      </c>
      <c r="S62">
        <v>157.19999999999999</v>
      </c>
      <c r="T62">
        <f t="shared" si="1"/>
        <v>61</v>
      </c>
    </row>
    <row r="63" spans="1:20" x14ac:dyDescent="0.25">
      <c r="B63">
        <v>2</v>
      </c>
      <c r="C63" s="1">
        <v>25912689.399999999</v>
      </c>
      <c r="D63" s="1">
        <v>47942.911999999997</v>
      </c>
      <c r="E63" s="1">
        <f t="shared" si="0"/>
        <v>47942.911999999997</v>
      </c>
      <c r="F63" s="2">
        <v>9004012</v>
      </c>
      <c r="G63" s="2">
        <v>17732.111000000001</v>
      </c>
      <c r="H63" s="2">
        <v>17933.745800000001</v>
      </c>
      <c r="I63" s="3">
        <v>16908677.399999999</v>
      </c>
      <c r="J63" s="3">
        <v>30429.955300000001</v>
      </c>
      <c r="K63" s="3">
        <v>31691.7814</v>
      </c>
      <c r="L63">
        <v>615.19999999999982</v>
      </c>
      <c r="M63">
        <v>0</v>
      </c>
      <c r="N63">
        <v>29</v>
      </c>
      <c r="O63">
        <v>20</v>
      </c>
      <c r="P63">
        <v>6560.8</v>
      </c>
      <c r="Q63">
        <v>5303.7</v>
      </c>
      <c r="R63">
        <v>197.39999999999998</v>
      </c>
      <c r="S63">
        <v>155.6</v>
      </c>
      <c r="T63">
        <f t="shared" si="1"/>
        <v>62</v>
      </c>
    </row>
    <row r="64" spans="1:20" x14ac:dyDescent="0.25">
      <c r="B64">
        <v>3</v>
      </c>
      <c r="C64" s="1">
        <v>25612511.399999999</v>
      </c>
      <c r="D64" s="1">
        <v>44951.637300000002</v>
      </c>
      <c r="E64" s="1">
        <f t="shared" si="0"/>
        <v>44951.637300000002</v>
      </c>
      <c r="F64" s="2">
        <v>5136051.8</v>
      </c>
      <c r="G64" s="2">
        <v>14728.645</v>
      </c>
      <c r="H64" s="2">
        <v>14790.543799999999</v>
      </c>
      <c r="I64" s="3">
        <v>20476459.600000001</v>
      </c>
      <c r="J64" s="3">
        <v>37302.995000000003</v>
      </c>
      <c r="K64" s="3">
        <v>38871.283100000001</v>
      </c>
      <c r="L64">
        <v>527.80000000000007</v>
      </c>
      <c r="M64">
        <v>0</v>
      </c>
      <c r="N64">
        <v>31</v>
      </c>
      <c r="O64">
        <v>21</v>
      </c>
      <c r="P64">
        <v>6547.6</v>
      </c>
      <c r="Q64">
        <v>5278.9</v>
      </c>
      <c r="R64">
        <v>196.8</v>
      </c>
      <c r="S64">
        <v>154.30000000000001</v>
      </c>
      <c r="T64">
        <f t="shared" si="1"/>
        <v>63</v>
      </c>
    </row>
    <row r="65" spans="1:20" x14ac:dyDescent="0.25">
      <c r="B65">
        <v>4</v>
      </c>
      <c r="C65" s="1">
        <v>22532227.5</v>
      </c>
      <c r="D65" s="1">
        <v>40112.926299999999</v>
      </c>
      <c r="E65" s="1">
        <f t="shared" si="0"/>
        <v>40112.926299999999</v>
      </c>
      <c r="F65" s="2">
        <v>6404324.9000000004</v>
      </c>
      <c r="G65" s="2">
        <v>13044.036</v>
      </c>
      <c r="H65" s="2">
        <v>13355.6767</v>
      </c>
      <c r="I65" s="3">
        <v>16127902.6</v>
      </c>
      <c r="J65" s="3">
        <v>32923.309300000001</v>
      </c>
      <c r="K65" s="3">
        <v>34488.989300000001</v>
      </c>
      <c r="L65">
        <v>218.19999999999996</v>
      </c>
      <c r="M65">
        <v>1.3</v>
      </c>
      <c r="N65">
        <v>30</v>
      </c>
      <c r="O65">
        <v>20</v>
      </c>
      <c r="P65">
        <v>6580.2</v>
      </c>
      <c r="Q65">
        <v>5310.6</v>
      </c>
      <c r="R65">
        <v>197.39999999999998</v>
      </c>
      <c r="S65">
        <v>153.1</v>
      </c>
      <c r="T65">
        <f t="shared" si="1"/>
        <v>64</v>
      </c>
    </row>
    <row r="66" spans="1:20" x14ac:dyDescent="0.25">
      <c r="B66">
        <v>5</v>
      </c>
      <c r="C66" s="1">
        <v>22515732.100000001</v>
      </c>
      <c r="D66" s="1">
        <v>37756.861700000001</v>
      </c>
      <c r="E66" s="1">
        <f t="shared" si="0"/>
        <v>37756.861700000001</v>
      </c>
      <c r="F66" s="2">
        <v>7342570.5999999996</v>
      </c>
      <c r="G66" s="2">
        <v>12838.143</v>
      </c>
      <c r="H66" s="2">
        <v>13146.4715</v>
      </c>
      <c r="I66" s="3">
        <v>15173161.5</v>
      </c>
      <c r="J66" s="3">
        <v>25971.374</v>
      </c>
      <c r="K66" s="3">
        <v>27987.074400000001</v>
      </c>
      <c r="L66">
        <v>171.09999999999997</v>
      </c>
      <c r="M66">
        <v>0</v>
      </c>
      <c r="N66">
        <v>31</v>
      </c>
      <c r="O66">
        <v>21</v>
      </c>
      <c r="P66">
        <v>6640.6</v>
      </c>
      <c r="Q66">
        <v>5370.3</v>
      </c>
      <c r="R66">
        <v>198.8</v>
      </c>
      <c r="S66">
        <v>154</v>
      </c>
      <c r="T66">
        <f t="shared" si="1"/>
        <v>65</v>
      </c>
    </row>
    <row r="67" spans="1:20" x14ac:dyDescent="0.25">
      <c r="B67">
        <v>6</v>
      </c>
      <c r="C67" s="1">
        <v>24821126.100000001</v>
      </c>
      <c r="D67" s="1">
        <v>52264.945</v>
      </c>
      <c r="E67" s="1">
        <f t="shared" si="0"/>
        <v>52264.945</v>
      </c>
      <c r="F67" s="2">
        <v>8016406.7999999998</v>
      </c>
      <c r="G67" s="2">
        <v>17581.66</v>
      </c>
      <c r="H67" s="2">
        <v>18660.871800000001</v>
      </c>
      <c r="I67" s="3">
        <v>16804719.300000001</v>
      </c>
      <c r="J67" s="3">
        <v>35632.716</v>
      </c>
      <c r="K67" s="3">
        <v>39107.302600000003</v>
      </c>
      <c r="L67">
        <v>22.4</v>
      </c>
      <c r="M67">
        <v>62.699999999999982</v>
      </c>
      <c r="N67">
        <v>30</v>
      </c>
      <c r="O67">
        <v>21</v>
      </c>
      <c r="P67">
        <v>6712.3</v>
      </c>
      <c r="Q67">
        <v>5458.4</v>
      </c>
      <c r="R67">
        <v>202.5</v>
      </c>
      <c r="S67">
        <v>157.30000000000001</v>
      </c>
      <c r="T67">
        <f t="shared" si="1"/>
        <v>66</v>
      </c>
    </row>
    <row r="68" spans="1:20" x14ac:dyDescent="0.25">
      <c r="B68">
        <v>7</v>
      </c>
      <c r="C68" s="1">
        <v>28570814.5</v>
      </c>
      <c r="D68" s="1">
        <v>56170.768700000001</v>
      </c>
      <c r="E68" s="1">
        <f t="shared" ref="E68:E131" si="2">D68</f>
        <v>56170.768700000001</v>
      </c>
      <c r="F68" s="2">
        <v>9547188.9000000004</v>
      </c>
      <c r="G68" s="2">
        <v>19427.143</v>
      </c>
      <c r="H68" s="2">
        <v>20780.815500000001</v>
      </c>
      <c r="I68" s="3">
        <v>19023625.600000001</v>
      </c>
      <c r="J68" s="3">
        <v>37417.332699999999</v>
      </c>
      <c r="K68" s="3">
        <v>41251.485000000001</v>
      </c>
      <c r="L68">
        <v>0.5</v>
      </c>
      <c r="M68">
        <v>122.29999999999998</v>
      </c>
      <c r="N68">
        <v>31</v>
      </c>
      <c r="O68">
        <v>22</v>
      </c>
      <c r="P68">
        <v>6755.7</v>
      </c>
      <c r="Q68">
        <v>5533.6</v>
      </c>
      <c r="R68">
        <v>204.89999999999998</v>
      </c>
      <c r="S68">
        <v>161.6</v>
      </c>
      <c r="T68">
        <f t="shared" si="1"/>
        <v>67</v>
      </c>
    </row>
    <row r="69" spans="1:20" x14ac:dyDescent="0.25">
      <c r="B69">
        <v>8</v>
      </c>
      <c r="C69" s="1">
        <v>26538105.300000001</v>
      </c>
      <c r="D69" s="1">
        <v>52019.856699999997</v>
      </c>
      <c r="E69" s="1">
        <f t="shared" si="2"/>
        <v>52019.856699999997</v>
      </c>
      <c r="F69" s="2">
        <v>8977797.0999999996</v>
      </c>
      <c r="G69" s="2">
        <v>18328.105</v>
      </c>
      <c r="H69" s="2">
        <v>19520.477299999999</v>
      </c>
      <c r="I69" s="3">
        <v>17560308.199999999</v>
      </c>
      <c r="J69" s="3">
        <v>34460.597699999998</v>
      </c>
      <c r="K69" s="3">
        <v>37872.784800000001</v>
      </c>
      <c r="L69">
        <v>4.2</v>
      </c>
      <c r="M69">
        <v>65.199999999999989</v>
      </c>
      <c r="N69">
        <v>31</v>
      </c>
      <c r="O69">
        <v>20</v>
      </c>
      <c r="P69">
        <v>6761.2</v>
      </c>
      <c r="Q69">
        <v>5592.4</v>
      </c>
      <c r="R69">
        <v>206</v>
      </c>
      <c r="S69">
        <v>165.1</v>
      </c>
      <c r="T69">
        <f t="shared" ref="T69:T132" si="3">T68+1</f>
        <v>68</v>
      </c>
    </row>
    <row r="70" spans="1:20" x14ac:dyDescent="0.25">
      <c r="B70">
        <v>9</v>
      </c>
      <c r="C70" s="1">
        <v>24402815.399999999</v>
      </c>
      <c r="D70" s="1">
        <v>49903.053</v>
      </c>
      <c r="E70" s="1">
        <f t="shared" si="2"/>
        <v>49903.053</v>
      </c>
      <c r="F70" s="2">
        <v>6041469.2000000002</v>
      </c>
      <c r="G70" s="2">
        <v>17249.324000000001</v>
      </c>
      <c r="H70" s="2">
        <v>18230.584999999999</v>
      </c>
      <c r="I70" s="3">
        <v>18361346.199999999</v>
      </c>
      <c r="J70" s="3">
        <v>33812.263700000003</v>
      </c>
      <c r="K70" s="3">
        <v>36672.492100000003</v>
      </c>
      <c r="L70">
        <v>27.799999999999997</v>
      </c>
      <c r="M70">
        <v>34.200000000000003</v>
      </c>
      <c r="N70">
        <v>30</v>
      </c>
      <c r="O70">
        <v>21</v>
      </c>
      <c r="P70">
        <v>6735.2</v>
      </c>
      <c r="Q70">
        <v>5556.1</v>
      </c>
      <c r="R70">
        <v>203.6</v>
      </c>
      <c r="S70">
        <v>164.2</v>
      </c>
      <c r="T70">
        <f t="shared" si="3"/>
        <v>69</v>
      </c>
    </row>
    <row r="71" spans="1:20" x14ac:dyDescent="0.25">
      <c r="B71">
        <v>10</v>
      </c>
      <c r="C71" s="1">
        <v>23564590.800000001</v>
      </c>
      <c r="D71" s="1">
        <v>41813.578999999998</v>
      </c>
      <c r="E71" s="1">
        <f t="shared" si="2"/>
        <v>41813.578999999998</v>
      </c>
      <c r="F71" s="2">
        <v>5232208.2</v>
      </c>
      <c r="G71" s="2">
        <v>14273.333000000001</v>
      </c>
      <c r="H71" s="2">
        <v>14584.719800000001</v>
      </c>
      <c r="I71" s="3">
        <v>18332382.699999999</v>
      </c>
      <c r="J71" s="3">
        <v>32786.112999999998</v>
      </c>
      <c r="K71" s="3">
        <v>34786.720000000001</v>
      </c>
      <c r="L71">
        <v>227.49999999999997</v>
      </c>
      <c r="M71">
        <v>0</v>
      </c>
      <c r="N71">
        <v>31</v>
      </c>
      <c r="O71">
        <v>22</v>
      </c>
      <c r="P71">
        <v>6734.5</v>
      </c>
      <c r="Q71">
        <v>5512.3</v>
      </c>
      <c r="R71">
        <v>202.6</v>
      </c>
      <c r="S71">
        <v>162.6</v>
      </c>
      <c r="T71">
        <f t="shared" si="3"/>
        <v>70</v>
      </c>
    </row>
    <row r="72" spans="1:20" x14ac:dyDescent="0.25">
      <c r="B72">
        <v>11</v>
      </c>
      <c r="C72" s="1">
        <v>24501133</v>
      </c>
      <c r="D72" s="1">
        <v>45294.800300000003</v>
      </c>
      <c r="E72" s="1">
        <f t="shared" si="2"/>
        <v>45294.800300000003</v>
      </c>
      <c r="F72" s="2">
        <v>8599601.0999999996</v>
      </c>
      <c r="G72" s="2">
        <v>16453.543000000001</v>
      </c>
      <c r="H72" s="2">
        <v>16756.679899999999</v>
      </c>
      <c r="I72" s="3">
        <v>15901531.9</v>
      </c>
      <c r="J72" s="3">
        <v>29133.578699999998</v>
      </c>
      <c r="K72" s="3">
        <v>30357.196100000001</v>
      </c>
      <c r="L72">
        <v>354.99999999999994</v>
      </c>
      <c r="M72">
        <v>0</v>
      </c>
      <c r="N72">
        <v>30</v>
      </c>
      <c r="O72">
        <v>20</v>
      </c>
      <c r="P72">
        <v>6693.5</v>
      </c>
      <c r="Q72">
        <v>5407.2</v>
      </c>
      <c r="R72">
        <v>199.3</v>
      </c>
      <c r="S72">
        <v>157.5</v>
      </c>
      <c r="T72">
        <f t="shared" si="3"/>
        <v>71</v>
      </c>
    </row>
    <row r="73" spans="1:20" x14ac:dyDescent="0.25">
      <c r="B73">
        <v>12</v>
      </c>
      <c r="C73" s="1">
        <v>27248631</v>
      </c>
      <c r="D73" s="1">
        <v>48076.322</v>
      </c>
      <c r="E73" s="1">
        <f t="shared" si="2"/>
        <v>48076.322</v>
      </c>
      <c r="F73" s="2">
        <v>10003945.5</v>
      </c>
      <c r="G73" s="2">
        <v>18785.984</v>
      </c>
      <c r="H73" s="2">
        <v>19097.043699999998</v>
      </c>
      <c r="I73" s="3">
        <v>17244685.600000001</v>
      </c>
      <c r="J73" s="3">
        <v>30751.200000000001</v>
      </c>
      <c r="K73" s="3">
        <v>32126.547999999999</v>
      </c>
      <c r="L73">
        <v>552.1</v>
      </c>
      <c r="M73">
        <v>0</v>
      </c>
      <c r="N73">
        <v>31</v>
      </c>
      <c r="O73">
        <v>21</v>
      </c>
      <c r="P73">
        <v>6670.1</v>
      </c>
      <c r="Q73">
        <v>5368</v>
      </c>
      <c r="R73">
        <v>198.2</v>
      </c>
      <c r="S73">
        <v>155.9</v>
      </c>
      <c r="T73">
        <f t="shared" si="3"/>
        <v>72</v>
      </c>
    </row>
    <row r="74" spans="1:20" x14ac:dyDescent="0.25">
      <c r="A74">
        <v>2009</v>
      </c>
      <c r="B74">
        <v>1</v>
      </c>
      <c r="C74" s="1">
        <v>28176601.800000001</v>
      </c>
      <c r="D74" s="1">
        <v>49301.646000000001</v>
      </c>
      <c r="E74" s="1">
        <f t="shared" si="2"/>
        <v>49301.646000000001</v>
      </c>
      <c r="F74" s="2">
        <v>10171512.199999999</v>
      </c>
      <c r="G74" s="2">
        <v>18180.188999999998</v>
      </c>
      <c r="H74" s="2">
        <v>18554.9588</v>
      </c>
      <c r="I74" s="3">
        <v>18005089.600000001</v>
      </c>
      <c r="J74" s="3">
        <v>31203.8007</v>
      </c>
      <c r="K74" s="3">
        <v>32620.8691</v>
      </c>
      <c r="L74">
        <v>683.69999999999982</v>
      </c>
      <c r="M74">
        <v>0</v>
      </c>
      <c r="N74">
        <v>31</v>
      </c>
      <c r="O74">
        <v>21</v>
      </c>
      <c r="P74">
        <v>6572.3</v>
      </c>
      <c r="Q74">
        <v>5275.1</v>
      </c>
      <c r="R74">
        <v>194.20000000000002</v>
      </c>
      <c r="S74">
        <v>152.30000000000001</v>
      </c>
      <c r="T74">
        <f t="shared" si="3"/>
        <v>73</v>
      </c>
    </row>
    <row r="75" spans="1:20" x14ac:dyDescent="0.25">
      <c r="B75">
        <v>2</v>
      </c>
      <c r="C75" s="1">
        <v>24278506.899999999</v>
      </c>
      <c r="D75" s="1">
        <v>47647.9827</v>
      </c>
      <c r="E75" s="1">
        <f t="shared" si="2"/>
        <v>47647.9827</v>
      </c>
      <c r="F75" s="2">
        <v>8546182.9000000004</v>
      </c>
      <c r="G75" s="2">
        <v>17467.682000000001</v>
      </c>
      <c r="H75" s="2">
        <v>17776.154200000001</v>
      </c>
      <c r="I75" s="3">
        <v>15732324.1</v>
      </c>
      <c r="J75" s="3">
        <v>32242.393</v>
      </c>
      <c r="K75" s="3">
        <v>33779.307399999998</v>
      </c>
      <c r="L75">
        <v>568.20000000000005</v>
      </c>
      <c r="M75">
        <v>0</v>
      </c>
      <c r="N75">
        <v>28</v>
      </c>
      <c r="O75">
        <v>19</v>
      </c>
      <c r="P75">
        <v>6499.2</v>
      </c>
      <c r="Q75">
        <v>5201</v>
      </c>
      <c r="R75">
        <v>189.8</v>
      </c>
      <c r="S75">
        <v>148</v>
      </c>
      <c r="T75">
        <f t="shared" si="3"/>
        <v>74</v>
      </c>
    </row>
    <row r="76" spans="1:20" x14ac:dyDescent="0.25">
      <c r="B76">
        <v>3</v>
      </c>
      <c r="C76" s="1">
        <v>24782457.600000001</v>
      </c>
      <c r="D76" s="1">
        <v>46050.973700000002</v>
      </c>
      <c r="E76" s="1">
        <f t="shared" si="2"/>
        <v>46050.973700000002</v>
      </c>
      <c r="F76" s="2">
        <v>8446777</v>
      </c>
      <c r="G76" s="2">
        <v>17175.168000000001</v>
      </c>
      <c r="H76" s="2">
        <v>17497.435600000001</v>
      </c>
      <c r="I76" s="3">
        <v>16335680.699999999</v>
      </c>
      <c r="J76" s="3">
        <v>28875.805700000001</v>
      </c>
      <c r="K76" s="3">
        <v>30105.643400000001</v>
      </c>
      <c r="L76">
        <v>470.89999999999992</v>
      </c>
      <c r="M76">
        <v>0</v>
      </c>
      <c r="N76">
        <v>31</v>
      </c>
      <c r="O76">
        <v>22</v>
      </c>
      <c r="P76">
        <v>6425.4</v>
      </c>
      <c r="Q76">
        <v>5125</v>
      </c>
      <c r="R76">
        <v>185.9</v>
      </c>
      <c r="S76">
        <v>142.4</v>
      </c>
      <c r="T76">
        <f t="shared" si="3"/>
        <v>75</v>
      </c>
    </row>
    <row r="77" spans="1:20" x14ac:dyDescent="0.25">
      <c r="B77">
        <v>4</v>
      </c>
      <c r="C77" s="1">
        <v>22158416.699999999</v>
      </c>
      <c r="D77" s="1">
        <v>40075.108999999997</v>
      </c>
      <c r="E77" s="1">
        <f t="shared" si="2"/>
        <v>40075.108999999997</v>
      </c>
      <c r="F77" s="2">
        <v>7420612.2000000002</v>
      </c>
      <c r="G77" s="2">
        <v>40075.108999999997</v>
      </c>
      <c r="H77" s="2">
        <v>41809.058700000001</v>
      </c>
      <c r="I77" s="3">
        <v>14737804.5</v>
      </c>
      <c r="J77" s="3">
        <v>27185.1427</v>
      </c>
      <c r="K77" s="3">
        <v>28525.1253</v>
      </c>
      <c r="L77">
        <v>246.49999999999991</v>
      </c>
      <c r="M77">
        <v>0</v>
      </c>
      <c r="N77">
        <v>30</v>
      </c>
      <c r="O77">
        <v>20</v>
      </c>
      <c r="P77">
        <v>6423.1</v>
      </c>
      <c r="Q77">
        <v>5119.3999999999996</v>
      </c>
      <c r="R77">
        <v>181.5</v>
      </c>
      <c r="S77">
        <v>137.6</v>
      </c>
      <c r="T77">
        <f t="shared" si="3"/>
        <v>76</v>
      </c>
    </row>
    <row r="78" spans="1:20" x14ac:dyDescent="0.25">
      <c r="B78">
        <v>5</v>
      </c>
      <c r="C78" s="1">
        <v>21554380.100000001</v>
      </c>
      <c r="D78" s="1">
        <v>39201.277000000002</v>
      </c>
      <c r="E78" s="1">
        <f t="shared" si="2"/>
        <v>39201.277000000002</v>
      </c>
      <c r="F78" s="2">
        <v>6923589.2000000002</v>
      </c>
      <c r="G78" s="2">
        <v>12558.728999999999</v>
      </c>
      <c r="H78" s="2">
        <v>13054.897000000001</v>
      </c>
      <c r="I78" s="3">
        <v>14630790.9</v>
      </c>
      <c r="J78" s="3">
        <v>28009.018700000001</v>
      </c>
      <c r="K78" s="3">
        <v>30062.474999999999</v>
      </c>
      <c r="L78">
        <v>127.20000000000002</v>
      </c>
      <c r="M78">
        <v>5.8</v>
      </c>
      <c r="N78">
        <v>31</v>
      </c>
      <c r="O78">
        <v>20</v>
      </c>
      <c r="P78">
        <v>6447.5</v>
      </c>
      <c r="Q78">
        <v>5157.3</v>
      </c>
      <c r="R78">
        <v>181.1</v>
      </c>
      <c r="S78">
        <v>137.69999999999999</v>
      </c>
      <c r="T78">
        <f t="shared" si="3"/>
        <v>77</v>
      </c>
    </row>
    <row r="79" spans="1:20" x14ac:dyDescent="0.25">
      <c r="B79">
        <v>6</v>
      </c>
      <c r="C79" s="1">
        <v>22809700.899999999</v>
      </c>
      <c r="D79" s="1">
        <v>47382.551299999999</v>
      </c>
      <c r="E79" s="1">
        <f t="shared" si="2"/>
        <v>47382.551299999999</v>
      </c>
      <c r="F79" s="2">
        <v>7253665.9000000004</v>
      </c>
      <c r="G79" s="2">
        <v>15820.846</v>
      </c>
      <c r="H79" s="2">
        <v>16804.7536</v>
      </c>
      <c r="I79" s="3">
        <v>15556035</v>
      </c>
      <c r="J79" s="3">
        <v>32565.138299999999</v>
      </c>
      <c r="K79" s="3">
        <v>35293.882899999997</v>
      </c>
      <c r="L79">
        <v>32.399999999999991</v>
      </c>
      <c r="M79">
        <v>29.5</v>
      </c>
      <c r="N79">
        <v>30</v>
      </c>
      <c r="O79">
        <v>22</v>
      </c>
      <c r="P79">
        <v>6497.3</v>
      </c>
      <c r="Q79">
        <v>5215.6000000000004</v>
      </c>
      <c r="R79">
        <v>184.3</v>
      </c>
      <c r="S79">
        <v>141.30000000000001</v>
      </c>
      <c r="T79">
        <f t="shared" si="3"/>
        <v>78</v>
      </c>
    </row>
    <row r="80" spans="1:20" x14ac:dyDescent="0.25">
      <c r="B80">
        <v>7</v>
      </c>
      <c r="C80" s="1">
        <v>24213473.600000001</v>
      </c>
      <c r="D80" s="1">
        <v>44981.225299999998</v>
      </c>
      <c r="E80" s="1">
        <f t="shared" si="2"/>
        <v>44981.225299999998</v>
      </c>
      <c r="F80" s="2">
        <v>7972334.0999999996</v>
      </c>
      <c r="G80" s="2">
        <v>15139.982</v>
      </c>
      <c r="H80" s="2">
        <v>16011.193600000001</v>
      </c>
      <c r="I80" s="3">
        <v>16241139.5</v>
      </c>
      <c r="J80" s="3">
        <v>30609.459299999999</v>
      </c>
      <c r="K80" s="3">
        <v>33153.830300000001</v>
      </c>
      <c r="L80">
        <v>6.9</v>
      </c>
      <c r="M80">
        <v>59.499999999999993</v>
      </c>
      <c r="N80">
        <v>31</v>
      </c>
      <c r="O80">
        <v>22</v>
      </c>
      <c r="P80">
        <v>6534.5</v>
      </c>
      <c r="Q80">
        <v>5294</v>
      </c>
      <c r="R80">
        <v>188.8</v>
      </c>
      <c r="S80">
        <v>145.80000000000001</v>
      </c>
      <c r="T80">
        <f t="shared" si="3"/>
        <v>79</v>
      </c>
    </row>
    <row r="81" spans="1:20" x14ac:dyDescent="0.25">
      <c r="B81">
        <v>8</v>
      </c>
      <c r="C81" s="1">
        <v>26831981</v>
      </c>
      <c r="D81" s="1">
        <v>56009.580300000001</v>
      </c>
      <c r="E81" s="1">
        <f t="shared" si="2"/>
        <v>56009.580300000001</v>
      </c>
      <c r="F81" s="2">
        <v>9003973.1999999993</v>
      </c>
      <c r="G81" s="2">
        <v>19514.131000000001</v>
      </c>
      <c r="H81" s="2">
        <v>20781.928500000002</v>
      </c>
      <c r="I81" s="3">
        <v>17828007.800000001</v>
      </c>
      <c r="J81" s="3">
        <v>36814.408300000003</v>
      </c>
      <c r="K81" s="3">
        <v>40348.1253</v>
      </c>
      <c r="L81">
        <v>0</v>
      </c>
      <c r="M81">
        <v>95.899999999999991</v>
      </c>
      <c r="N81">
        <v>31</v>
      </c>
      <c r="O81">
        <v>20</v>
      </c>
      <c r="P81">
        <v>6559.1</v>
      </c>
      <c r="Q81">
        <v>5345.8</v>
      </c>
      <c r="R81">
        <v>192.7</v>
      </c>
      <c r="S81">
        <v>148.69999999999999</v>
      </c>
      <c r="T81">
        <f t="shared" si="3"/>
        <v>80</v>
      </c>
    </row>
    <row r="82" spans="1:20" x14ac:dyDescent="0.25">
      <c r="B82">
        <v>9</v>
      </c>
      <c r="C82" s="1">
        <v>22526996.600000001</v>
      </c>
      <c r="D82" s="1">
        <v>42038.981</v>
      </c>
      <c r="E82" s="1">
        <f t="shared" si="2"/>
        <v>42038.981</v>
      </c>
      <c r="F82" s="2">
        <v>7223053.5</v>
      </c>
      <c r="G82" s="2">
        <v>13934.68</v>
      </c>
      <c r="H82" s="2">
        <v>14768.4054</v>
      </c>
      <c r="I82" s="3">
        <v>15303943.1</v>
      </c>
      <c r="J82" s="3">
        <v>28900.5923</v>
      </c>
      <c r="K82" s="3">
        <v>31204.26</v>
      </c>
      <c r="L82">
        <v>37</v>
      </c>
      <c r="M82">
        <v>27.900000000000002</v>
      </c>
      <c r="N82">
        <v>30</v>
      </c>
      <c r="O82">
        <v>21</v>
      </c>
      <c r="P82">
        <v>6543.1</v>
      </c>
      <c r="Q82">
        <v>5347.8</v>
      </c>
      <c r="R82">
        <v>191.60000000000002</v>
      </c>
      <c r="S82">
        <v>147.4</v>
      </c>
      <c r="T82">
        <f t="shared" si="3"/>
        <v>81</v>
      </c>
    </row>
    <row r="83" spans="1:20" x14ac:dyDescent="0.25">
      <c r="B83">
        <v>10</v>
      </c>
      <c r="C83" s="1">
        <v>22778839.100000001</v>
      </c>
      <c r="D83" s="1">
        <v>39459.337</v>
      </c>
      <c r="E83" s="1">
        <f t="shared" si="2"/>
        <v>39459.337</v>
      </c>
      <c r="F83" s="2">
        <v>7421677.4000000004</v>
      </c>
      <c r="G83" s="2">
        <v>13458.009</v>
      </c>
      <c r="H83" s="2">
        <v>13716.2732</v>
      </c>
      <c r="I83" s="3">
        <v>15357161.6</v>
      </c>
      <c r="J83" s="3">
        <v>26766.882000000001</v>
      </c>
      <c r="K83" s="3">
        <v>28286.6083</v>
      </c>
      <c r="L83">
        <v>220.49999999999994</v>
      </c>
      <c r="M83">
        <v>0</v>
      </c>
      <c r="N83">
        <v>31</v>
      </c>
      <c r="O83">
        <v>21</v>
      </c>
      <c r="P83">
        <v>6545.5</v>
      </c>
      <c r="Q83">
        <v>5314.9</v>
      </c>
      <c r="R83">
        <v>192.3</v>
      </c>
      <c r="S83">
        <v>147.6</v>
      </c>
      <c r="T83">
        <f t="shared" si="3"/>
        <v>82</v>
      </c>
    </row>
    <row r="84" spans="1:20" x14ac:dyDescent="0.25">
      <c r="B84">
        <v>11</v>
      </c>
      <c r="C84" s="1">
        <v>22681845.800000001</v>
      </c>
      <c r="D84" s="1">
        <v>42346.6927</v>
      </c>
      <c r="E84" s="1">
        <f t="shared" si="2"/>
        <v>42346.6927</v>
      </c>
      <c r="F84" s="2">
        <v>7782407.2000000002</v>
      </c>
      <c r="G84" s="2">
        <v>16193.084000000001</v>
      </c>
      <c r="H84" s="2">
        <v>16488.1695</v>
      </c>
      <c r="I84" s="3">
        <v>14899438.5</v>
      </c>
      <c r="J84" s="3">
        <v>27122.666300000001</v>
      </c>
      <c r="K84" s="3">
        <v>28379.244200000001</v>
      </c>
      <c r="L84">
        <v>274.89999999999998</v>
      </c>
      <c r="M84">
        <v>0</v>
      </c>
      <c r="N84">
        <v>30</v>
      </c>
      <c r="O84">
        <v>21</v>
      </c>
      <c r="P84">
        <v>6539.6</v>
      </c>
      <c r="Q84">
        <v>5267.8</v>
      </c>
      <c r="R84">
        <v>191.3</v>
      </c>
      <c r="S84">
        <v>145.9</v>
      </c>
      <c r="T84">
        <f t="shared" si="3"/>
        <v>83</v>
      </c>
    </row>
    <row r="85" spans="1:20" x14ac:dyDescent="0.25">
      <c r="B85">
        <v>12</v>
      </c>
      <c r="C85" s="1">
        <v>26176555.699999999</v>
      </c>
      <c r="D85" s="1">
        <v>48120.8197</v>
      </c>
      <c r="E85" s="1">
        <f t="shared" si="2"/>
        <v>48120.8197</v>
      </c>
      <c r="F85" s="2">
        <v>8862637.9000000004</v>
      </c>
      <c r="G85" s="2">
        <v>17425.09</v>
      </c>
      <c r="H85" s="2">
        <v>17745.800800000001</v>
      </c>
      <c r="I85" s="3">
        <v>17313917.800000001</v>
      </c>
      <c r="J85" s="3">
        <v>37484.140299999999</v>
      </c>
      <c r="K85" s="3">
        <v>38899.022799999999</v>
      </c>
      <c r="L85">
        <v>544.4</v>
      </c>
      <c r="M85">
        <v>0</v>
      </c>
      <c r="N85">
        <v>31</v>
      </c>
      <c r="O85">
        <v>21</v>
      </c>
      <c r="P85">
        <v>6542.2</v>
      </c>
      <c r="Q85">
        <v>5254.5</v>
      </c>
      <c r="R85">
        <v>189.8</v>
      </c>
      <c r="S85">
        <v>144.30000000000001</v>
      </c>
      <c r="T85">
        <f t="shared" si="3"/>
        <v>84</v>
      </c>
    </row>
    <row r="86" spans="1:20" x14ac:dyDescent="0.25">
      <c r="A86">
        <v>2010</v>
      </c>
      <c r="B86">
        <v>1</v>
      </c>
      <c r="C86" s="1">
        <v>26810992.800000001</v>
      </c>
      <c r="D86" s="1">
        <v>46278.9787</v>
      </c>
      <c r="E86" s="1">
        <f t="shared" si="2"/>
        <v>46278.9787</v>
      </c>
      <c r="F86" s="2">
        <v>9506684.3000000007</v>
      </c>
      <c r="G86" s="2">
        <v>17508.241999999998</v>
      </c>
      <c r="H86" s="2">
        <v>17785.418399999999</v>
      </c>
      <c r="I86" s="3">
        <v>17304308.600000001</v>
      </c>
      <c r="J86" s="3">
        <v>29500.689699999999</v>
      </c>
      <c r="K86" s="3">
        <v>30596.170600000001</v>
      </c>
      <c r="L86">
        <v>677.3</v>
      </c>
      <c r="M86">
        <v>0</v>
      </c>
      <c r="N86">
        <v>31</v>
      </c>
      <c r="O86">
        <v>20</v>
      </c>
      <c r="P86">
        <v>6502.5</v>
      </c>
      <c r="Q86">
        <v>5212.8</v>
      </c>
      <c r="R86">
        <v>187.79999999999998</v>
      </c>
      <c r="S86">
        <v>142.69999999999999</v>
      </c>
      <c r="T86">
        <f t="shared" si="3"/>
        <v>85</v>
      </c>
    </row>
    <row r="87" spans="1:20" x14ac:dyDescent="0.25">
      <c r="B87">
        <v>2</v>
      </c>
      <c r="C87" s="1">
        <v>23866440.699999999</v>
      </c>
      <c r="D87" s="1">
        <v>44587.298000000003</v>
      </c>
      <c r="E87" s="1">
        <f t="shared" si="2"/>
        <v>44587.298000000003</v>
      </c>
      <c r="F87" s="2">
        <v>8405541.8000000007</v>
      </c>
      <c r="G87" s="2">
        <v>15629.538</v>
      </c>
      <c r="H87" s="2">
        <v>15871.4872</v>
      </c>
      <c r="I87" s="3">
        <v>15460898.9</v>
      </c>
      <c r="J87" s="3">
        <v>29000.424999999999</v>
      </c>
      <c r="K87" s="3">
        <v>30155.062000000002</v>
      </c>
      <c r="L87">
        <v>525.80000000000007</v>
      </c>
      <c r="M87">
        <v>0</v>
      </c>
      <c r="N87">
        <v>28</v>
      </c>
      <c r="O87">
        <v>19</v>
      </c>
      <c r="P87">
        <v>6470.2</v>
      </c>
      <c r="Q87">
        <v>5186</v>
      </c>
      <c r="R87">
        <v>186.2</v>
      </c>
      <c r="S87">
        <v>141.19999999999999</v>
      </c>
      <c r="T87">
        <f t="shared" si="3"/>
        <v>86</v>
      </c>
    </row>
    <row r="88" spans="1:20" x14ac:dyDescent="0.25">
      <c r="B88">
        <v>3</v>
      </c>
      <c r="C88" s="1">
        <v>24268317.300000001</v>
      </c>
      <c r="D88" s="1">
        <v>40454.168299999998</v>
      </c>
      <c r="E88" s="1">
        <f t="shared" si="2"/>
        <v>40454.168299999998</v>
      </c>
      <c r="F88" s="2">
        <v>8199653.5</v>
      </c>
      <c r="G88" s="2">
        <v>14470.735000000001</v>
      </c>
      <c r="H88" s="2">
        <v>14784.189399999999</v>
      </c>
      <c r="I88" s="3">
        <v>16068663.800000001</v>
      </c>
      <c r="J88" s="3">
        <v>26331.873</v>
      </c>
      <c r="K88" s="3">
        <v>27533.358800000002</v>
      </c>
      <c r="L88">
        <v>412.79999999999995</v>
      </c>
      <c r="M88">
        <v>0</v>
      </c>
      <c r="N88">
        <v>31</v>
      </c>
      <c r="O88">
        <v>23</v>
      </c>
      <c r="P88">
        <v>6448.9</v>
      </c>
      <c r="Q88">
        <v>5159.6000000000004</v>
      </c>
      <c r="R88">
        <v>186.9</v>
      </c>
      <c r="S88">
        <v>140.4</v>
      </c>
      <c r="T88">
        <f t="shared" si="3"/>
        <v>87</v>
      </c>
    </row>
    <row r="89" spans="1:20" x14ac:dyDescent="0.25">
      <c r="B89">
        <v>4</v>
      </c>
      <c r="C89" s="1">
        <v>21343054.399999999</v>
      </c>
      <c r="D89" s="1">
        <v>36743.030700000003</v>
      </c>
      <c r="E89" s="1">
        <f t="shared" si="2"/>
        <v>36743.030700000003</v>
      </c>
      <c r="F89" s="2">
        <v>6957364.9000000004</v>
      </c>
      <c r="G89" s="2">
        <v>12450.909</v>
      </c>
      <c r="H89" s="2">
        <v>12754.697099999999</v>
      </c>
      <c r="I89" s="3">
        <v>14385689.6</v>
      </c>
      <c r="J89" s="3">
        <v>25002.2853</v>
      </c>
      <c r="K89" s="3">
        <v>26360.3583</v>
      </c>
      <c r="L89">
        <v>230.59999999999997</v>
      </c>
      <c r="M89">
        <v>0</v>
      </c>
      <c r="N89">
        <v>30</v>
      </c>
      <c r="O89">
        <v>20</v>
      </c>
      <c r="P89">
        <v>6480.4</v>
      </c>
      <c r="Q89">
        <v>5180.2</v>
      </c>
      <c r="R89">
        <v>187.6</v>
      </c>
      <c r="S89">
        <v>139.19999999999999</v>
      </c>
      <c r="T89">
        <f t="shared" si="3"/>
        <v>88</v>
      </c>
    </row>
    <row r="90" spans="1:20" x14ac:dyDescent="0.25">
      <c r="B90">
        <v>5</v>
      </c>
      <c r="C90" s="1">
        <v>23010297.600000001</v>
      </c>
      <c r="D90" s="1">
        <v>48218.8963</v>
      </c>
      <c r="E90" s="1">
        <f t="shared" si="2"/>
        <v>48218.8963</v>
      </c>
      <c r="F90" s="2">
        <v>7489634.2000000002</v>
      </c>
      <c r="G90" s="2">
        <v>15986.293</v>
      </c>
      <c r="H90" s="2">
        <v>16887.015100000001</v>
      </c>
      <c r="I90" s="3">
        <v>15520663.4</v>
      </c>
      <c r="J90" s="3">
        <v>32310.996299999999</v>
      </c>
      <c r="K90" s="3">
        <v>34914.714</v>
      </c>
      <c r="L90">
        <v>92.800000000000011</v>
      </c>
      <c r="M90">
        <v>35.1</v>
      </c>
      <c r="N90">
        <v>31</v>
      </c>
      <c r="O90">
        <v>20</v>
      </c>
      <c r="P90">
        <v>6546</v>
      </c>
      <c r="Q90">
        <v>5249.5</v>
      </c>
      <c r="R90">
        <v>191.3</v>
      </c>
      <c r="S90">
        <v>143</v>
      </c>
      <c r="T90">
        <f t="shared" si="3"/>
        <v>89</v>
      </c>
    </row>
    <row r="91" spans="1:20" x14ac:dyDescent="0.25">
      <c r="B91">
        <v>6</v>
      </c>
      <c r="C91" s="1">
        <v>24560033.199999999</v>
      </c>
      <c r="D91" s="1">
        <v>48287.327299999997</v>
      </c>
      <c r="E91" s="1">
        <f t="shared" si="2"/>
        <v>48287.327299999997</v>
      </c>
      <c r="F91" s="2">
        <v>8037348.9000000004</v>
      </c>
      <c r="G91" s="2">
        <v>15954.046</v>
      </c>
      <c r="H91" s="2">
        <v>16763.819500000001</v>
      </c>
      <c r="I91" s="3">
        <v>16522684.300000001</v>
      </c>
      <c r="J91" s="3">
        <v>32801.308299999997</v>
      </c>
      <c r="K91" s="3">
        <v>35778.956899999997</v>
      </c>
      <c r="L91">
        <v>14</v>
      </c>
      <c r="M91">
        <v>64.099999999999994</v>
      </c>
      <c r="N91">
        <v>30</v>
      </c>
      <c r="O91">
        <v>22</v>
      </c>
      <c r="P91">
        <v>6648.7</v>
      </c>
      <c r="Q91">
        <v>5359.8</v>
      </c>
      <c r="R91">
        <v>196.70000000000002</v>
      </c>
      <c r="S91">
        <v>149.30000000000001</v>
      </c>
      <c r="T91">
        <f t="shared" si="3"/>
        <v>90</v>
      </c>
    </row>
    <row r="92" spans="1:20" x14ac:dyDescent="0.25">
      <c r="B92">
        <v>7</v>
      </c>
      <c r="C92" s="1">
        <v>28917504.5</v>
      </c>
      <c r="D92" s="1">
        <v>56226.833299999998</v>
      </c>
      <c r="E92" s="1">
        <f t="shared" si="2"/>
        <v>56226.833299999998</v>
      </c>
      <c r="F92" s="2">
        <v>10003184.6</v>
      </c>
      <c r="G92" s="2">
        <v>20106.754000000001</v>
      </c>
      <c r="H92" s="2">
        <v>21415.692299999999</v>
      </c>
      <c r="I92" s="3">
        <v>18914319.899999999</v>
      </c>
      <c r="J92" s="3">
        <v>37619.162700000001</v>
      </c>
      <c r="K92" s="3">
        <v>41136.275999999998</v>
      </c>
      <c r="L92">
        <v>2.7</v>
      </c>
      <c r="M92">
        <v>140.69999999999999</v>
      </c>
      <c r="N92">
        <v>31</v>
      </c>
      <c r="O92">
        <v>21</v>
      </c>
      <c r="P92">
        <v>6707.8</v>
      </c>
      <c r="Q92">
        <v>5456</v>
      </c>
      <c r="R92">
        <v>198.60000000000002</v>
      </c>
      <c r="S92">
        <v>154.30000000000001</v>
      </c>
      <c r="T92">
        <f t="shared" si="3"/>
        <v>91</v>
      </c>
    </row>
    <row r="93" spans="1:20" x14ac:dyDescent="0.25">
      <c r="B93">
        <v>8</v>
      </c>
      <c r="C93" s="1">
        <v>28083810.199999999</v>
      </c>
      <c r="D93" s="1">
        <v>54656.466699999997</v>
      </c>
      <c r="E93" s="1">
        <f t="shared" si="2"/>
        <v>54656.466699999997</v>
      </c>
      <c r="F93" s="2">
        <v>9653962.5999999996</v>
      </c>
      <c r="G93" s="2">
        <v>19279.085999999999</v>
      </c>
      <c r="H93" s="2">
        <v>20476.376799999998</v>
      </c>
      <c r="I93" s="3">
        <v>18429847.699999999</v>
      </c>
      <c r="J93" s="3">
        <v>36574.828999999998</v>
      </c>
      <c r="K93" s="3">
        <v>39739.622499999998</v>
      </c>
      <c r="L93">
        <v>1</v>
      </c>
      <c r="M93">
        <v>139.39999999999998</v>
      </c>
      <c r="N93">
        <v>31</v>
      </c>
      <c r="O93">
        <v>21</v>
      </c>
      <c r="P93">
        <v>6731.7</v>
      </c>
      <c r="Q93">
        <v>5503.9</v>
      </c>
      <c r="R93">
        <v>197.7</v>
      </c>
      <c r="S93">
        <v>155.9</v>
      </c>
      <c r="T93">
        <f t="shared" si="3"/>
        <v>92</v>
      </c>
    </row>
    <row r="94" spans="1:20" x14ac:dyDescent="0.25">
      <c r="B94">
        <v>9</v>
      </c>
      <c r="C94" s="1">
        <v>22872345.300000001</v>
      </c>
      <c r="D94" s="1">
        <v>53580.437299999998</v>
      </c>
      <c r="E94" s="1">
        <f t="shared" si="2"/>
        <v>53580.437299999998</v>
      </c>
      <c r="F94" s="2">
        <v>7523907.7999999998</v>
      </c>
      <c r="G94" s="2">
        <v>18948.143</v>
      </c>
      <c r="H94" s="2">
        <v>20041.260399999999</v>
      </c>
      <c r="I94" s="3">
        <v>15348437.5</v>
      </c>
      <c r="J94" s="3">
        <v>35158.226699999999</v>
      </c>
      <c r="K94" s="3">
        <v>38229.758999999998</v>
      </c>
      <c r="L94">
        <v>49.400000000000006</v>
      </c>
      <c r="M94">
        <v>44.899999999999991</v>
      </c>
      <c r="N94">
        <v>30</v>
      </c>
      <c r="O94">
        <v>21</v>
      </c>
      <c r="P94">
        <v>6683.6</v>
      </c>
      <c r="Q94">
        <v>5453.3</v>
      </c>
      <c r="R94">
        <v>193.10000000000002</v>
      </c>
      <c r="S94">
        <v>153.4</v>
      </c>
      <c r="T94">
        <f t="shared" si="3"/>
        <v>93</v>
      </c>
    </row>
    <row r="95" spans="1:20" x14ac:dyDescent="0.25">
      <c r="B95">
        <v>10</v>
      </c>
      <c r="C95" s="1">
        <v>22409417.899999999</v>
      </c>
      <c r="D95" s="1">
        <v>37521.3433</v>
      </c>
      <c r="E95" s="1">
        <f t="shared" si="2"/>
        <v>37521.3433</v>
      </c>
      <c r="F95" s="2">
        <v>7539085.7000000002</v>
      </c>
      <c r="G95" s="2">
        <v>13316.502</v>
      </c>
      <c r="H95" s="2">
        <v>13625.925999999999</v>
      </c>
      <c r="I95" s="3">
        <v>14870332.199999999</v>
      </c>
      <c r="J95" s="3">
        <v>25334.9267</v>
      </c>
      <c r="K95" s="3">
        <v>26701.606199999998</v>
      </c>
      <c r="L95">
        <v>170.1</v>
      </c>
      <c r="M95">
        <v>0</v>
      </c>
      <c r="N95">
        <v>31</v>
      </c>
      <c r="O95">
        <v>20</v>
      </c>
      <c r="P95">
        <v>6667</v>
      </c>
      <c r="Q95">
        <v>5408.6</v>
      </c>
      <c r="R95">
        <v>192.8</v>
      </c>
      <c r="S95">
        <v>151.1</v>
      </c>
      <c r="T95">
        <f t="shared" si="3"/>
        <v>94</v>
      </c>
    </row>
    <row r="96" spans="1:20" x14ac:dyDescent="0.25">
      <c r="B96">
        <v>11</v>
      </c>
      <c r="C96" s="1">
        <v>23099859.100000001</v>
      </c>
      <c r="D96" s="1">
        <v>40817.5527</v>
      </c>
      <c r="E96" s="1">
        <f t="shared" si="2"/>
        <v>40817.5527</v>
      </c>
      <c r="F96" s="2">
        <v>1925134.9</v>
      </c>
      <c r="G96" s="2">
        <v>13754.669</v>
      </c>
      <c r="H96" s="2">
        <v>14059.7947</v>
      </c>
      <c r="I96" s="3">
        <v>21174724.100000001</v>
      </c>
      <c r="J96" s="3">
        <v>40817.5527</v>
      </c>
      <c r="K96" s="3">
        <v>42203.964500000002</v>
      </c>
      <c r="L96">
        <v>320.2</v>
      </c>
      <c r="M96">
        <v>0</v>
      </c>
      <c r="N96">
        <v>30</v>
      </c>
      <c r="O96">
        <v>22</v>
      </c>
      <c r="P96">
        <v>6643.7</v>
      </c>
      <c r="Q96">
        <v>5349.4</v>
      </c>
      <c r="R96">
        <v>192.8</v>
      </c>
      <c r="S96">
        <v>146.6</v>
      </c>
      <c r="T96">
        <f t="shared" si="3"/>
        <v>95</v>
      </c>
    </row>
    <row r="97" spans="1:20" x14ac:dyDescent="0.25">
      <c r="B97">
        <v>12</v>
      </c>
      <c r="C97" s="1">
        <v>26229120.800000001</v>
      </c>
      <c r="D97" s="1">
        <v>47704.8747</v>
      </c>
      <c r="E97" s="1">
        <f t="shared" si="2"/>
        <v>47704.8747</v>
      </c>
      <c r="F97" s="2">
        <v>4833333.8</v>
      </c>
      <c r="G97" s="2">
        <v>17372.282999999999</v>
      </c>
      <c r="H97" s="2">
        <v>17651.1692</v>
      </c>
      <c r="I97" s="3">
        <v>21395787</v>
      </c>
      <c r="J97" s="3">
        <v>47704.8747</v>
      </c>
      <c r="K97" s="3">
        <v>49132.619299999998</v>
      </c>
      <c r="L97">
        <v>588.40000000000009</v>
      </c>
      <c r="M97">
        <v>0</v>
      </c>
      <c r="N97">
        <v>31</v>
      </c>
      <c r="O97">
        <v>21</v>
      </c>
      <c r="P97">
        <v>6658.9</v>
      </c>
      <c r="Q97">
        <v>5352.4</v>
      </c>
      <c r="R97">
        <v>193.3</v>
      </c>
      <c r="S97">
        <v>144.30000000000001</v>
      </c>
      <c r="T97">
        <f t="shared" si="3"/>
        <v>96</v>
      </c>
    </row>
    <row r="98" spans="1:20" x14ac:dyDescent="0.25">
      <c r="A98">
        <v>2011</v>
      </c>
      <c r="B98">
        <v>1</v>
      </c>
      <c r="C98" s="1">
        <v>26754133</v>
      </c>
      <c r="D98" s="1">
        <v>45673.873</v>
      </c>
      <c r="E98" s="1">
        <f t="shared" si="2"/>
        <v>45673.873</v>
      </c>
      <c r="F98" s="2">
        <v>9568038.6999999993</v>
      </c>
      <c r="G98" s="2">
        <v>17526.155999999999</v>
      </c>
      <c r="H98" s="2">
        <v>17809.687900000001</v>
      </c>
      <c r="I98" s="3">
        <v>17186094.399999999</v>
      </c>
      <c r="J98" s="3">
        <v>29046.937699999999</v>
      </c>
      <c r="K98" s="3">
        <v>30140.330999999998</v>
      </c>
      <c r="L98">
        <v>642</v>
      </c>
      <c r="M98">
        <v>0</v>
      </c>
      <c r="N98">
        <v>31</v>
      </c>
      <c r="O98">
        <v>20</v>
      </c>
      <c r="P98">
        <v>6637.6</v>
      </c>
      <c r="Q98">
        <v>5316.6</v>
      </c>
      <c r="R98">
        <v>192.9</v>
      </c>
      <c r="S98">
        <v>142.5</v>
      </c>
      <c r="T98">
        <f t="shared" si="3"/>
        <v>97</v>
      </c>
    </row>
    <row r="99" spans="1:20" x14ac:dyDescent="0.25">
      <c r="B99">
        <v>2</v>
      </c>
      <c r="C99" s="1">
        <v>23916650.199999999</v>
      </c>
      <c r="D99" s="1">
        <v>45660.834000000003</v>
      </c>
      <c r="E99" s="1">
        <f t="shared" si="2"/>
        <v>45660.834000000003</v>
      </c>
      <c r="F99" s="2">
        <v>8545007.1999999993</v>
      </c>
      <c r="G99" s="2">
        <v>16921.143</v>
      </c>
      <c r="H99" s="2">
        <v>17338.4522</v>
      </c>
      <c r="I99" s="3">
        <v>15371643</v>
      </c>
      <c r="J99" s="3">
        <v>29073.208999999999</v>
      </c>
      <c r="K99" s="3">
        <v>30205.142</v>
      </c>
      <c r="L99">
        <v>585</v>
      </c>
      <c r="M99">
        <v>0</v>
      </c>
      <c r="N99">
        <v>28</v>
      </c>
      <c r="O99">
        <v>19</v>
      </c>
      <c r="P99">
        <v>6616.7</v>
      </c>
      <c r="Q99">
        <v>5289.1</v>
      </c>
      <c r="R99">
        <v>191.3</v>
      </c>
      <c r="S99">
        <v>141.4</v>
      </c>
      <c r="T99">
        <f t="shared" si="3"/>
        <v>98</v>
      </c>
    </row>
    <row r="100" spans="1:20" x14ac:dyDescent="0.25">
      <c r="B100">
        <v>3</v>
      </c>
      <c r="C100" s="1">
        <v>25112956.899999999</v>
      </c>
      <c r="D100" s="1">
        <v>42337.375999999997</v>
      </c>
      <c r="E100" s="1">
        <f t="shared" si="2"/>
        <v>42337.375999999997</v>
      </c>
      <c r="F100" s="2">
        <v>8698915</v>
      </c>
      <c r="G100" s="2">
        <v>15235.751</v>
      </c>
      <c r="H100" s="2">
        <v>15524.514999999999</v>
      </c>
      <c r="I100" s="3">
        <v>16414042</v>
      </c>
      <c r="J100" s="3">
        <v>27308.511999999999</v>
      </c>
      <c r="K100" s="3">
        <v>28432.167700000002</v>
      </c>
      <c r="L100">
        <v>471.09999999999997</v>
      </c>
      <c r="M100">
        <v>0</v>
      </c>
      <c r="N100">
        <v>31</v>
      </c>
      <c r="O100">
        <v>23</v>
      </c>
      <c r="P100">
        <v>6593.3</v>
      </c>
      <c r="Q100">
        <v>5280.1</v>
      </c>
      <c r="R100">
        <v>191.2</v>
      </c>
      <c r="S100">
        <v>141.9</v>
      </c>
      <c r="T100">
        <f t="shared" si="3"/>
        <v>99</v>
      </c>
    </row>
    <row r="101" spans="1:20" x14ac:dyDescent="0.25">
      <c r="B101">
        <v>4</v>
      </c>
      <c r="C101" s="1">
        <v>22170184.399999999</v>
      </c>
      <c r="D101" s="1">
        <v>39372.116699999999</v>
      </c>
      <c r="E101" s="1">
        <f t="shared" si="2"/>
        <v>39372.116699999999</v>
      </c>
      <c r="F101" s="2">
        <v>7472011.4000000004</v>
      </c>
      <c r="G101" s="2">
        <v>14049.727000000001</v>
      </c>
      <c r="H101" s="2">
        <v>14361.7343</v>
      </c>
      <c r="I101" s="3">
        <v>14698173</v>
      </c>
      <c r="J101" s="3">
        <v>26054.167700000002</v>
      </c>
      <c r="K101" s="3">
        <v>27279.9015</v>
      </c>
      <c r="L101">
        <v>301.49999999999994</v>
      </c>
      <c r="M101">
        <v>0</v>
      </c>
      <c r="N101">
        <v>30</v>
      </c>
      <c r="O101">
        <v>19</v>
      </c>
      <c r="P101">
        <v>6625.9</v>
      </c>
      <c r="Q101">
        <v>5317.8</v>
      </c>
      <c r="R101">
        <v>191.8</v>
      </c>
      <c r="S101">
        <v>143</v>
      </c>
      <c r="T101">
        <f t="shared" si="3"/>
        <v>100</v>
      </c>
    </row>
    <row r="102" spans="1:20" x14ac:dyDescent="0.25">
      <c r="B102">
        <v>5</v>
      </c>
      <c r="C102" s="1">
        <v>22025936.399999999</v>
      </c>
      <c r="D102" s="1">
        <v>45033.673300000002</v>
      </c>
      <c r="E102" s="1">
        <f t="shared" si="2"/>
        <v>45033.673300000002</v>
      </c>
      <c r="F102" s="2">
        <v>7315917.7000000002</v>
      </c>
      <c r="G102" s="2">
        <v>15536.84</v>
      </c>
      <c r="H102" s="2">
        <v>16667.923999999999</v>
      </c>
      <c r="I102" s="3">
        <v>14710018.699999999</v>
      </c>
      <c r="J102" s="3">
        <v>30342.654999999999</v>
      </c>
      <c r="K102" s="3">
        <v>32682.4643</v>
      </c>
      <c r="L102">
        <v>130.40000000000003</v>
      </c>
      <c r="M102">
        <v>10.3</v>
      </c>
      <c r="N102">
        <v>31</v>
      </c>
      <c r="O102">
        <v>21</v>
      </c>
      <c r="P102">
        <v>6690.7</v>
      </c>
      <c r="Q102">
        <v>5405.5</v>
      </c>
      <c r="R102">
        <v>194.39999999999998</v>
      </c>
      <c r="S102">
        <v>147.6</v>
      </c>
      <c r="T102">
        <f t="shared" si="3"/>
        <v>101</v>
      </c>
    </row>
    <row r="103" spans="1:20" x14ac:dyDescent="0.25">
      <c r="B103">
        <v>6</v>
      </c>
      <c r="C103" s="1">
        <v>23510291.600000001</v>
      </c>
      <c r="D103" s="1">
        <v>46388.739699999998</v>
      </c>
      <c r="E103" s="1">
        <f t="shared" si="2"/>
        <v>46388.739699999998</v>
      </c>
      <c r="F103" s="2">
        <v>7683933.7999999998</v>
      </c>
      <c r="G103" s="2">
        <v>15834.76</v>
      </c>
      <c r="H103" s="2">
        <v>16960.544999999998</v>
      </c>
      <c r="I103" s="3">
        <v>15826357.800000001</v>
      </c>
      <c r="J103" s="3">
        <v>30959.014299999999</v>
      </c>
      <c r="K103" s="3">
        <v>33511.148000000001</v>
      </c>
      <c r="L103">
        <v>19.599999999999998</v>
      </c>
      <c r="M103">
        <v>48.8</v>
      </c>
      <c r="N103">
        <v>30</v>
      </c>
      <c r="O103">
        <v>22</v>
      </c>
      <c r="P103">
        <v>6787.8</v>
      </c>
      <c r="Q103">
        <v>5496</v>
      </c>
      <c r="R103">
        <v>198.5</v>
      </c>
      <c r="S103">
        <v>153</v>
      </c>
      <c r="T103">
        <f t="shared" si="3"/>
        <v>102</v>
      </c>
    </row>
    <row r="104" spans="1:20" x14ac:dyDescent="0.25">
      <c r="B104">
        <v>7</v>
      </c>
      <c r="C104" s="1">
        <v>28730630.199999999</v>
      </c>
      <c r="D104" s="1">
        <v>55616.685700000002</v>
      </c>
      <c r="E104" s="1">
        <f t="shared" si="2"/>
        <v>55616.685700000002</v>
      </c>
      <c r="F104" s="2">
        <v>10079637.9</v>
      </c>
      <c r="G104" s="2">
        <v>21332.868999999999</v>
      </c>
      <c r="H104" s="2">
        <v>22867.745500000001</v>
      </c>
      <c r="I104" s="3">
        <v>18650992.199999999</v>
      </c>
      <c r="J104" s="3">
        <v>35482.2333</v>
      </c>
      <c r="K104" s="3">
        <v>38435.8649</v>
      </c>
      <c r="L104">
        <v>0</v>
      </c>
      <c r="M104">
        <v>164.60000000000002</v>
      </c>
      <c r="N104">
        <v>31</v>
      </c>
      <c r="O104">
        <v>20</v>
      </c>
      <c r="P104">
        <v>6831.4</v>
      </c>
      <c r="Q104">
        <v>5593.1</v>
      </c>
      <c r="R104">
        <v>201.2</v>
      </c>
      <c r="S104">
        <v>158.9</v>
      </c>
      <c r="T104">
        <f t="shared" si="3"/>
        <v>103</v>
      </c>
    </row>
    <row r="105" spans="1:20" x14ac:dyDescent="0.25">
      <c r="B105">
        <v>8</v>
      </c>
      <c r="C105" s="1">
        <v>26889917</v>
      </c>
      <c r="D105" s="1">
        <v>51148.168700000002</v>
      </c>
      <c r="E105" s="1">
        <f t="shared" si="2"/>
        <v>51148.168700000002</v>
      </c>
      <c r="F105" s="2">
        <v>9199287</v>
      </c>
      <c r="G105" s="2">
        <v>19028.976999999999</v>
      </c>
      <c r="H105" s="2">
        <v>20315.018499999998</v>
      </c>
      <c r="I105" s="3">
        <v>17690630</v>
      </c>
      <c r="J105" s="3">
        <v>33126.292999999998</v>
      </c>
      <c r="K105" s="3">
        <v>35934.9424</v>
      </c>
      <c r="L105">
        <v>0</v>
      </c>
      <c r="M105">
        <v>78.499999999999986</v>
      </c>
      <c r="N105">
        <v>31</v>
      </c>
      <c r="O105">
        <v>22</v>
      </c>
      <c r="P105">
        <v>6845.5</v>
      </c>
      <c r="Q105">
        <v>5646.1</v>
      </c>
      <c r="R105">
        <v>202.6</v>
      </c>
      <c r="S105">
        <v>162.1</v>
      </c>
      <c r="T105">
        <f t="shared" si="3"/>
        <v>104</v>
      </c>
    </row>
    <row r="106" spans="1:20" x14ac:dyDescent="0.25">
      <c r="B106">
        <v>9</v>
      </c>
      <c r="C106" s="1">
        <v>23087927.399999999</v>
      </c>
      <c r="D106" s="1">
        <v>50509.887000000002</v>
      </c>
      <c r="E106" s="1">
        <f t="shared" si="2"/>
        <v>50509.887000000002</v>
      </c>
      <c r="F106" s="2">
        <v>7350222.7999999998</v>
      </c>
      <c r="G106" s="2">
        <v>19710.952000000001</v>
      </c>
      <c r="H106" s="2">
        <v>20984.511399999999</v>
      </c>
      <c r="I106" s="3">
        <v>15737704.6</v>
      </c>
      <c r="J106" s="3">
        <v>33225.29</v>
      </c>
      <c r="K106" s="3">
        <v>35971.873</v>
      </c>
      <c r="L106">
        <v>33.699999999999996</v>
      </c>
      <c r="M106">
        <v>57.79999999999999</v>
      </c>
      <c r="N106">
        <v>30</v>
      </c>
      <c r="O106">
        <v>21</v>
      </c>
      <c r="P106">
        <v>6799.8</v>
      </c>
      <c r="Q106">
        <v>5620.8</v>
      </c>
      <c r="R106">
        <v>202.2</v>
      </c>
      <c r="S106">
        <v>161.5</v>
      </c>
      <c r="T106">
        <f t="shared" si="3"/>
        <v>105</v>
      </c>
    </row>
    <row r="107" spans="1:20" x14ac:dyDescent="0.25">
      <c r="B107">
        <v>10</v>
      </c>
      <c r="C107" s="1">
        <v>22204246.199999999</v>
      </c>
      <c r="D107" s="1">
        <v>37128.7137</v>
      </c>
      <c r="E107" s="1">
        <f t="shared" si="2"/>
        <v>37128.7137</v>
      </c>
      <c r="F107" s="2">
        <v>4353765.3</v>
      </c>
      <c r="G107" s="2">
        <v>13003.415000000001</v>
      </c>
      <c r="H107" s="2">
        <v>13309.2297</v>
      </c>
      <c r="I107" s="3">
        <v>17850480.899999999</v>
      </c>
      <c r="J107" s="3">
        <v>37128.7137</v>
      </c>
      <c r="K107" s="3">
        <v>38651.918100000003</v>
      </c>
      <c r="L107">
        <v>153.70000000000002</v>
      </c>
      <c r="M107">
        <v>0.5</v>
      </c>
      <c r="N107">
        <v>31</v>
      </c>
      <c r="O107">
        <v>20</v>
      </c>
      <c r="P107">
        <v>6773.1</v>
      </c>
      <c r="Q107">
        <v>5541.4</v>
      </c>
      <c r="R107">
        <v>201.5</v>
      </c>
      <c r="S107">
        <v>159.80000000000001</v>
      </c>
      <c r="T107">
        <f t="shared" si="3"/>
        <v>106</v>
      </c>
    </row>
    <row r="108" spans="1:20" x14ac:dyDescent="0.25">
      <c r="B108">
        <v>11</v>
      </c>
      <c r="C108" s="1">
        <v>22232614.300000001</v>
      </c>
      <c r="D108" s="1">
        <v>40818.092299999997</v>
      </c>
      <c r="E108" s="1">
        <f t="shared" si="2"/>
        <v>40818.092299999997</v>
      </c>
      <c r="F108" s="2">
        <v>15769152</v>
      </c>
      <c r="G108" s="2">
        <v>39442.788999999997</v>
      </c>
      <c r="H108" s="2">
        <v>41258.091999999997</v>
      </c>
      <c r="I108" s="3">
        <v>6463462.2999999998</v>
      </c>
      <c r="J108" s="3">
        <v>32180.113700000002</v>
      </c>
      <c r="K108" s="3">
        <v>33240.836499999998</v>
      </c>
      <c r="L108">
        <v>250.09999999999997</v>
      </c>
      <c r="M108">
        <v>0</v>
      </c>
      <c r="N108">
        <v>30</v>
      </c>
      <c r="O108">
        <v>22</v>
      </c>
      <c r="P108">
        <v>6744.9</v>
      </c>
      <c r="Q108">
        <v>5456.6</v>
      </c>
      <c r="R108">
        <v>199.3</v>
      </c>
      <c r="S108">
        <v>155.5</v>
      </c>
      <c r="T108">
        <f t="shared" si="3"/>
        <v>107</v>
      </c>
    </row>
    <row r="109" spans="1:20" x14ac:dyDescent="0.25">
      <c r="B109">
        <v>12</v>
      </c>
      <c r="C109" s="1">
        <v>23823799.399999999</v>
      </c>
      <c r="D109" s="1">
        <v>41387.188999999998</v>
      </c>
      <c r="E109" s="1">
        <f t="shared" si="2"/>
        <v>41387.188999999998</v>
      </c>
      <c r="F109" s="2">
        <v>8363101.5</v>
      </c>
      <c r="G109" s="2">
        <v>15728.291999999999</v>
      </c>
      <c r="H109" s="2">
        <v>16007.6837</v>
      </c>
      <c r="I109" s="3">
        <v>15460697.9</v>
      </c>
      <c r="J109" s="3">
        <v>26774.039000000001</v>
      </c>
      <c r="K109" s="3">
        <v>27656.746899999998</v>
      </c>
      <c r="L109">
        <v>402.2</v>
      </c>
      <c r="M109">
        <v>0</v>
      </c>
      <c r="N109">
        <v>31</v>
      </c>
      <c r="O109">
        <v>20</v>
      </c>
      <c r="P109">
        <v>6744.4</v>
      </c>
      <c r="Q109">
        <v>5422</v>
      </c>
      <c r="R109">
        <v>197</v>
      </c>
      <c r="S109">
        <v>152.1</v>
      </c>
      <c r="T109">
        <f t="shared" si="3"/>
        <v>108</v>
      </c>
    </row>
    <row r="110" spans="1:20" x14ac:dyDescent="0.25">
      <c r="A110">
        <v>2012</v>
      </c>
      <c r="B110">
        <v>1</v>
      </c>
      <c r="C110" s="1">
        <v>24355483.399999999</v>
      </c>
      <c r="D110" s="1">
        <v>43827.618000000002</v>
      </c>
      <c r="E110" s="1">
        <f t="shared" si="2"/>
        <v>43827.618000000002</v>
      </c>
      <c r="F110" s="2">
        <v>6794553.7000000002</v>
      </c>
      <c r="G110" s="2">
        <v>15959.868</v>
      </c>
      <c r="H110" s="2">
        <v>16281.0443</v>
      </c>
      <c r="I110" s="3">
        <v>17560929.699999999</v>
      </c>
      <c r="J110" s="3">
        <v>32713.146700000001</v>
      </c>
      <c r="K110" s="3">
        <v>33672.819300000003</v>
      </c>
      <c r="L110">
        <v>538.4</v>
      </c>
      <c r="M110">
        <v>0</v>
      </c>
      <c r="N110">
        <v>31</v>
      </c>
      <c r="O110">
        <v>21</v>
      </c>
      <c r="P110">
        <v>6708.6</v>
      </c>
      <c r="Q110">
        <v>0</v>
      </c>
      <c r="R110">
        <v>194.7</v>
      </c>
      <c r="S110">
        <v>148.5</v>
      </c>
      <c r="T110">
        <f t="shared" si="3"/>
        <v>109</v>
      </c>
    </row>
    <row r="111" spans="1:20" x14ac:dyDescent="0.25">
      <c r="B111">
        <v>2</v>
      </c>
      <c r="C111" s="1">
        <v>22280811.399999999</v>
      </c>
      <c r="D111" s="1">
        <v>39770.385699999999</v>
      </c>
      <c r="E111" s="1">
        <f t="shared" si="2"/>
        <v>39770.385699999999</v>
      </c>
      <c r="F111" s="2">
        <v>6078336.5</v>
      </c>
      <c r="G111" s="2">
        <v>18673.057000000001</v>
      </c>
      <c r="H111" s="2">
        <v>18934.303100000001</v>
      </c>
      <c r="I111" s="3">
        <v>16202474.9</v>
      </c>
      <c r="J111" s="3">
        <v>31687.167700000002</v>
      </c>
      <c r="K111" s="3">
        <v>32710.115900000001</v>
      </c>
      <c r="L111">
        <v>513.20000000000005</v>
      </c>
      <c r="M111">
        <v>0</v>
      </c>
      <c r="N111">
        <v>29</v>
      </c>
      <c r="O111">
        <v>20</v>
      </c>
      <c r="P111">
        <v>6675.7</v>
      </c>
      <c r="Q111">
        <v>0</v>
      </c>
      <c r="R111">
        <v>194</v>
      </c>
      <c r="S111">
        <v>148.1</v>
      </c>
      <c r="T111">
        <f t="shared" si="3"/>
        <v>110</v>
      </c>
    </row>
    <row r="112" spans="1:20" x14ac:dyDescent="0.25">
      <c r="B112">
        <v>3</v>
      </c>
      <c r="C112" s="1">
        <v>22016131</v>
      </c>
      <c r="D112" s="1">
        <v>39371.936999999998</v>
      </c>
      <c r="E112" s="1">
        <f t="shared" si="2"/>
        <v>39371.936999999998</v>
      </c>
      <c r="F112" s="2">
        <v>6616764.2000000002</v>
      </c>
      <c r="G112" s="2">
        <v>14329.44</v>
      </c>
      <c r="H112" s="2">
        <v>14675.8318</v>
      </c>
      <c r="I112" s="3">
        <v>15399366.800000001</v>
      </c>
      <c r="J112" s="3">
        <v>27316.768</v>
      </c>
      <c r="K112" s="3">
        <v>28282.8714</v>
      </c>
      <c r="L112">
        <v>196.39999999999992</v>
      </c>
      <c r="M112">
        <v>0</v>
      </c>
      <c r="N112">
        <v>31</v>
      </c>
      <c r="O112">
        <v>22</v>
      </c>
      <c r="P112">
        <v>6656.4</v>
      </c>
      <c r="Q112">
        <v>0</v>
      </c>
      <c r="R112">
        <v>193.4</v>
      </c>
      <c r="S112">
        <v>148.9</v>
      </c>
      <c r="T112">
        <f t="shared" si="3"/>
        <v>111</v>
      </c>
    </row>
    <row r="113" spans="1:20" x14ac:dyDescent="0.25">
      <c r="B113">
        <v>4</v>
      </c>
      <c r="C113" s="1">
        <v>20653278.100000001</v>
      </c>
      <c r="D113" s="1">
        <v>37549.747000000003</v>
      </c>
      <c r="E113" s="1">
        <f t="shared" si="2"/>
        <v>37549.747000000003</v>
      </c>
      <c r="F113" s="2">
        <v>6362162.7000000002</v>
      </c>
      <c r="G113" s="2">
        <v>12230.297</v>
      </c>
      <c r="H113" s="2">
        <v>12516.7004</v>
      </c>
      <c r="I113" s="3">
        <v>14291115.4</v>
      </c>
      <c r="J113" s="3">
        <v>25603.35</v>
      </c>
      <c r="K113" s="3">
        <v>26605.309399999998</v>
      </c>
      <c r="L113">
        <v>236.29999999999995</v>
      </c>
      <c r="M113">
        <v>0</v>
      </c>
      <c r="N113">
        <v>30</v>
      </c>
      <c r="O113">
        <v>19</v>
      </c>
      <c r="P113">
        <v>6690.9</v>
      </c>
      <c r="Q113">
        <v>0</v>
      </c>
      <c r="R113">
        <v>194.6</v>
      </c>
      <c r="S113">
        <v>152</v>
      </c>
      <c r="T113">
        <f t="shared" si="3"/>
        <v>112</v>
      </c>
    </row>
    <row r="114" spans="1:20" x14ac:dyDescent="0.25">
      <c r="B114">
        <v>5</v>
      </c>
      <c r="C114" s="1">
        <v>21633235.800000001</v>
      </c>
      <c r="D114" s="1">
        <v>45126.462</v>
      </c>
      <c r="E114" s="1">
        <f t="shared" si="2"/>
        <v>45126.462</v>
      </c>
      <c r="F114" s="2">
        <v>6412635.7000000002</v>
      </c>
      <c r="G114" s="2">
        <v>14736.588</v>
      </c>
      <c r="H114" s="2">
        <v>15541.615100000001</v>
      </c>
      <c r="I114" s="3">
        <v>15220600.1</v>
      </c>
      <c r="J114" s="3">
        <v>36215.765700000004</v>
      </c>
      <c r="K114" s="3">
        <v>38853.874400000001</v>
      </c>
      <c r="L114">
        <v>66.600000000000009</v>
      </c>
      <c r="M114">
        <v>31.200000000000003</v>
      </c>
      <c r="N114">
        <v>31</v>
      </c>
      <c r="O114">
        <v>22</v>
      </c>
      <c r="P114">
        <v>6746.3</v>
      </c>
      <c r="Q114">
        <v>0</v>
      </c>
      <c r="R114">
        <v>200.2</v>
      </c>
      <c r="S114">
        <v>157.4</v>
      </c>
      <c r="T114">
        <f t="shared" si="3"/>
        <v>113</v>
      </c>
    </row>
    <row r="115" spans="1:20" x14ac:dyDescent="0.25">
      <c r="B115">
        <v>6</v>
      </c>
      <c r="C115" s="1">
        <v>23352284.100000001</v>
      </c>
      <c r="D115" s="1">
        <v>48984.694000000003</v>
      </c>
      <c r="E115" s="1">
        <f t="shared" si="2"/>
        <v>48984.694000000003</v>
      </c>
      <c r="F115" s="2">
        <v>7322884.5999999996</v>
      </c>
      <c r="G115" s="2">
        <v>16701.309000000001</v>
      </c>
      <c r="H115" s="2">
        <v>17850.159500000002</v>
      </c>
      <c r="I115" s="3">
        <v>16029399.6</v>
      </c>
      <c r="J115" s="3">
        <v>33699.358999999997</v>
      </c>
      <c r="K115" s="3">
        <v>36266.279699999999</v>
      </c>
      <c r="L115">
        <v>21.1</v>
      </c>
      <c r="M115">
        <v>71.499999999999986</v>
      </c>
      <c r="N115">
        <v>30</v>
      </c>
      <c r="O115">
        <v>21</v>
      </c>
      <c r="P115">
        <v>6818.1</v>
      </c>
      <c r="Q115">
        <v>0</v>
      </c>
      <c r="R115">
        <v>206.2</v>
      </c>
      <c r="S115">
        <v>162.4</v>
      </c>
      <c r="T115">
        <f t="shared" si="3"/>
        <v>114</v>
      </c>
    </row>
    <row r="116" spans="1:20" x14ac:dyDescent="0.25">
      <c r="B116">
        <v>7</v>
      </c>
      <c r="C116" s="1">
        <v>28164075.199999999</v>
      </c>
      <c r="D116" s="1">
        <v>52600.7163</v>
      </c>
      <c r="E116" s="1">
        <f t="shared" si="2"/>
        <v>52600.7163</v>
      </c>
      <c r="F116" s="2">
        <v>9209063.0999999996</v>
      </c>
      <c r="G116" s="2">
        <v>18466.307000000001</v>
      </c>
      <c r="H116" s="2">
        <v>19693.066500000001</v>
      </c>
      <c r="I116" s="3">
        <v>18955012.100000001</v>
      </c>
      <c r="J116" s="3">
        <v>38596.270299999996</v>
      </c>
      <c r="K116" s="3">
        <v>41553.195200000002</v>
      </c>
      <c r="L116">
        <v>0</v>
      </c>
      <c r="M116">
        <v>181.20000000000002</v>
      </c>
      <c r="N116">
        <v>31</v>
      </c>
      <c r="O116">
        <v>21</v>
      </c>
      <c r="P116">
        <v>6859</v>
      </c>
      <c r="Q116">
        <v>0</v>
      </c>
      <c r="R116">
        <v>209.8</v>
      </c>
      <c r="S116">
        <v>166.8</v>
      </c>
      <c r="T116">
        <f t="shared" si="3"/>
        <v>115</v>
      </c>
    </row>
    <row r="117" spans="1:20" x14ac:dyDescent="0.25">
      <c r="B117">
        <v>8</v>
      </c>
      <c r="C117" s="1">
        <v>26123824</v>
      </c>
      <c r="D117" s="1">
        <v>52565.237000000001</v>
      </c>
      <c r="E117" s="1">
        <f t="shared" si="2"/>
        <v>52565.237000000001</v>
      </c>
      <c r="F117" s="2">
        <v>9274617</v>
      </c>
      <c r="G117" s="2">
        <v>42782.722000000002</v>
      </c>
      <c r="H117" s="2">
        <v>45964.815399999999</v>
      </c>
      <c r="I117" s="3">
        <v>16849207</v>
      </c>
      <c r="J117" s="3">
        <v>33818.933700000001</v>
      </c>
      <c r="K117" s="3">
        <v>36343.497199999998</v>
      </c>
      <c r="L117">
        <v>0.2</v>
      </c>
      <c r="M117">
        <v>124.79999999999998</v>
      </c>
      <c r="N117">
        <v>31</v>
      </c>
      <c r="O117">
        <v>22</v>
      </c>
      <c r="P117">
        <v>6869</v>
      </c>
      <c r="Q117">
        <v>0</v>
      </c>
      <c r="R117">
        <v>209.8</v>
      </c>
      <c r="S117">
        <v>167.1</v>
      </c>
      <c r="T117">
        <f t="shared" si="3"/>
        <v>116</v>
      </c>
    </row>
    <row r="118" spans="1:20" x14ac:dyDescent="0.25">
      <c r="B118">
        <v>9</v>
      </c>
      <c r="C118" s="1">
        <v>22008632.699999999</v>
      </c>
      <c r="D118" s="1">
        <v>49326.609700000001</v>
      </c>
      <c r="E118" s="1">
        <f t="shared" si="2"/>
        <v>49326.609700000001</v>
      </c>
      <c r="F118" s="2">
        <v>6915278.4000000004</v>
      </c>
      <c r="G118" s="2">
        <v>18098.685000000001</v>
      </c>
      <c r="H118" s="2">
        <v>19241.295099999999</v>
      </c>
      <c r="I118" s="3">
        <v>15093354.300000001</v>
      </c>
      <c r="J118" s="3">
        <v>31991.7353</v>
      </c>
      <c r="K118" s="3">
        <v>34424.541899999997</v>
      </c>
      <c r="L118">
        <v>36.9</v>
      </c>
      <c r="M118">
        <v>57</v>
      </c>
      <c r="N118">
        <v>30</v>
      </c>
      <c r="O118">
        <v>19</v>
      </c>
      <c r="P118">
        <v>6833.6</v>
      </c>
      <c r="Q118">
        <v>0</v>
      </c>
      <c r="R118">
        <v>209.39999999999998</v>
      </c>
      <c r="S118">
        <v>164.1</v>
      </c>
      <c r="T118">
        <f t="shared" si="3"/>
        <v>117</v>
      </c>
    </row>
    <row r="119" spans="1:20" x14ac:dyDescent="0.25">
      <c r="B119">
        <v>10</v>
      </c>
      <c r="C119" s="1">
        <v>21249261.399999999</v>
      </c>
      <c r="D119" s="1">
        <v>37825.233999999997</v>
      </c>
      <c r="E119" s="1">
        <f t="shared" si="2"/>
        <v>37825.233999999997</v>
      </c>
      <c r="F119" s="2">
        <v>4436777.0999999996</v>
      </c>
      <c r="G119" s="2">
        <v>12344.565000000001</v>
      </c>
      <c r="H119" s="2">
        <v>12571.0656</v>
      </c>
      <c r="I119" s="3">
        <v>16812484.300000001</v>
      </c>
      <c r="J119" s="3">
        <v>35888.063300000002</v>
      </c>
      <c r="K119" s="3">
        <v>37212.795599999998</v>
      </c>
      <c r="L119">
        <v>175.09999999999997</v>
      </c>
      <c r="M119">
        <v>2.6</v>
      </c>
      <c r="N119">
        <v>31</v>
      </c>
      <c r="O119">
        <v>22</v>
      </c>
      <c r="P119">
        <v>6814.8</v>
      </c>
      <c r="Q119">
        <v>0</v>
      </c>
      <c r="R119">
        <v>208.5</v>
      </c>
      <c r="S119">
        <v>158.30000000000001</v>
      </c>
      <c r="T119">
        <f t="shared" si="3"/>
        <v>118</v>
      </c>
    </row>
    <row r="120" spans="1:20" x14ac:dyDescent="0.25">
      <c r="B120">
        <v>11</v>
      </c>
      <c r="C120" s="1">
        <v>22212185</v>
      </c>
      <c r="D120" s="1">
        <v>39523.3537</v>
      </c>
      <c r="E120" s="1">
        <f t="shared" si="2"/>
        <v>39523.3537</v>
      </c>
      <c r="F120" s="2">
        <v>7127480</v>
      </c>
      <c r="G120" s="2">
        <v>14204.415000000001</v>
      </c>
      <c r="H120" s="2">
        <v>14525.5681</v>
      </c>
      <c r="I120" s="3">
        <v>15084705</v>
      </c>
      <c r="J120" s="3">
        <v>26293.3943</v>
      </c>
      <c r="K120" s="3">
        <v>27099.4267</v>
      </c>
      <c r="L120">
        <v>351.9</v>
      </c>
      <c r="M120">
        <v>0</v>
      </c>
      <c r="N120">
        <v>30</v>
      </c>
      <c r="O120">
        <v>22</v>
      </c>
      <c r="P120">
        <v>6810.2</v>
      </c>
      <c r="Q120">
        <v>0</v>
      </c>
      <c r="R120">
        <v>204.70000000000002</v>
      </c>
      <c r="S120">
        <v>151.80000000000001</v>
      </c>
      <c r="T120">
        <f t="shared" si="3"/>
        <v>119</v>
      </c>
    </row>
    <row r="121" spans="1:20" x14ac:dyDescent="0.25">
      <c r="B121">
        <v>12</v>
      </c>
      <c r="C121" s="1">
        <v>22908523.699999999</v>
      </c>
      <c r="D121" s="1">
        <v>40478.994700000003</v>
      </c>
      <c r="E121" s="1">
        <f t="shared" si="2"/>
        <v>40478.994700000003</v>
      </c>
      <c r="F121" s="2">
        <v>7646269.9000000004</v>
      </c>
      <c r="G121" s="2">
        <v>14498.142</v>
      </c>
      <c r="H121" s="2">
        <v>14754.328600000001</v>
      </c>
      <c r="I121" s="3">
        <v>15262253.800000001</v>
      </c>
      <c r="J121" s="3">
        <v>27092.669699999999</v>
      </c>
      <c r="K121" s="3">
        <v>27904.287400000001</v>
      </c>
      <c r="L121">
        <v>435.40000000000003</v>
      </c>
      <c r="M121">
        <v>0</v>
      </c>
      <c r="N121">
        <v>31</v>
      </c>
      <c r="O121">
        <v>19</v>
      </c>
      <c r="P121">
        <v>6826.8</v>
      </c>
      <c r="Q121">
        <v>0</v>
      </c>
      <c r="R121">
        <v>201.6</v>
      </c>
      <c r="S121">
        <v>149</v>
      </c>
      <c r="T121">
        <f t="shared" si="3"/>
        <v>120</v>
      </c>
    </row>
    <row r="122" spans="1:20" x14ac:dyDescent="0.25">
      <c r="A122">
        <v>2013</v>
      </c>
      <c r="B122">
        <v>1</v>
      </c>
      <c r="C122" s="1">
        <v>24293680.899999999</v>
      </c>
      <c r="D122" s="1">
        <v>43416.7353</v>
      </c>
      <c r="E122" s="1">
        <f t="shared" si="2"/>
        <v>43416.7353</v>
      </c>
      <c r="F122" s="2">
        <v>7723687.5999999996</v>
      </c>
      <c r="G122" s="2">
        <v>14411.127</v>
      </c>
      <c r="H122" s="2">
        <v>14595.5962</v>
      </c>
      <c r="I122" s="3">
        <v>16569993.300000001</v>
      </c>
      <c r="J122" s="3">
        <v>29027.994299999998</v>
      </c>
      <c r="K122" s="3">
        <v>30021.838400000001</v>
      </c>
      <c r="L122">
        <v>453.40000000000003</v>
      </c>
      <c r="M122">
        <v>0</v>
      </c>
      <c r="N122">
        <v>31</v>
      </c>
      <c r="O122">
        <v>22</v>
      </c>
      <c r="P122">
        <v>6799.1</v>
      </c>
      <c r="Q122">
        <v>0</v>
      </c>
      <c r="R122">
        <v>198.9</v>
      </c>
      <c r="S122">
        <v>147</v>
      </c>
      <c r="T122">
        <f t="shared" si="3"/>
        <v>121</v>
      </c>
    </row>
    <row r="123" spans="1:20" x14ac:dyDescent="0.25">
      <c r="B123">
        <v>2</v>
      </c>
      <c r="C123" s="1">
        <v>21801413.699999999</v>
      </c>
      <c r="D123" s="1">
        <v>40401.854700000004</v>
      </c>
      <c r="E123" s="1">
        <f t="shared" si="2"/>
        <v>40401.854700000004</v>
      </c>
      <c r="F123" s="2">
        <v>6823089.0999999996</v>
      </c>
      <c r="G123" s="2">
        <v>13690.196</v>
      </c>
      <c r="H123" s="2">
        <v>13842.157800000001</v>
      </c>
      <c r="I123" s="3">
        <v>14978324.6</v>
      </c>
      <c r="J123" s="3">
        <v>27398.4787</v>
      </c>
      <c r="K123" s="3">
        <v>28312.2107</v>
      </c>
      <c r="L123">
        <v>426.49999999999994</v>
      </c>
      <c r="M123">
        <v>0</v>
      </c>
      <c r="N123">
        <v>28</v>
      </c>
      <c r="O123">
        <v>19</v>
      </c>
      <c r="P123">
        <v>6778.5</v>
      </c>
      <c r="Q123">
        <v>0</v>
      </c>
      <c r="R123">
        <v>197.29999999999998</v>
      </c>
      <c r="S123">
        <v>145.69999999999999</v>
      </c>
      <c r="T123">
        <f t="shared" si="3"/>
        <v>122</v>
      </c>
    </row>
    <row r="124" spans="1:20" x14ac:dyDescent="0.25">
      <c r="B124">
        <v>3</v>
      </c>
      <c r="C124" s="1">
        <v>22487293.199999999</v>
      </c>
      <c r="D124" s="1">
        <v>37898.989699999998</v>
      </c>
      <c r="E124" s="1">
        <f t="shared" si="2"/>
        <v>37898.989699999998</v>
      </c>
      <c r="F124" s="2">
        <v>6918977.4000000004</v>
      </c>
      <c r="G124" s="2">
        <v>14082.709000000001</v>
      </c>
      <c r="H124" s="2">
        <v>14271.364799999999</v>
      </c>
      <c r="I124" s="3">
        <v>15568315.699999999</v>
      </c>
      <c r="J124" s="3">
        <v>26176.581999999999</v>
      </c>
      <c r="K124" s="3">
        <v>27210.185300000001</v>
      </c>
      <c r="L124">
        <v>395.90000000000003</v>
      </c>
      <c r="M124">
        <v>0</v>
      </c>
      <c r="N124">
        <v>31</v>
      </c>
      <c r="O124">
        <v>20</v>
      </c>
      <c r="P124">
        <v>6743.9</v>
      </c>
      <c r="Q124">
        <v>0</v>
      </c>
      <c r="R124">
        <v>194.9</v>
      </c>
      <c r="S124">
        <v>144.80000000000001</v>
      </c>
      <c r="T124">
        <f t="shared" si="3"/>
        <v>123</v>
      </c>
    </row>
    <row r="125" spans="1:20" x14ac:dyDescent="0.25">
      <c r="B125">
        <v>4</v>
      </c>
      <c r="C125" s="1">
        <v>19898605.600000001</v>
      </c>
      <c r="D125" s="1">
        <v>36829.095300000001</v>
      </c>
      <c r="E125" s="1">
        <f t="shared" si="2"/>
        <v>36829.095300000001</v>
      </c>
      <c r="F125" s="2">
        <v>6553609.7000000002</v>
      </c>
      <c r="G125" s="2">
        <v>31244.687000000002</v>
      </c>
      <c r="H125" s="2">
        <v>32373.8858</v>
      </c>
      <c r="I125" s="3">
        <v>13344995.9</v>
      </c>
      <c r="J125" s="3">
        <v>26510.257699999998</v>
      </c>
      <c r="K125" s="3">
        <v>27738.289100000002</v>
      </c>
      <c r="L125">
        <v>268.09999999999991</v>
      </c>
      <c r="M125">
        <v>0</v>
      </c>
      <c r="N125">
        <v>30</v>
      </c>
      <c r="O125">
        <v>21</v>
      </c>
      <c r="P125">
        <v>6770.9</v>
      </c>
      <c r="Q125">
        <v>0</v>
      </c>
      <c r="R125">
        <v>192.8</v>
      </c>
      <c r="S125">
        <v>144.80000000000001</v>
      </c>
      <c r="T125">
        <f t="shared" si="3"/>
        <v>124</v>
      </c>
    </row>
    <row r="126" spans="1:20" x14ac:dyDescent="0.25">
      <c r="B126">
        <v>5</v>
      </c>
      <c r="C126" s="1">
        <v>20070876.199999999</v>
      </c>
      <c r="D126" s="1">
        <v>41197.962699999996</v>
      </c>
      <c r="E126" s="1">
        <f t="shared" si="2"/>
        <v>41197.962699999996</v>
      </c>
      <c r="F126" s="2">
        <v>11782364.1</v>
      </c>
      <c r="G126" s="2">
        <v>32856.190999999999</v>
      </c>
      <c r="H126" s="2">
        <v>34000.132100000003</v>
      </c>
      <c r="I126" s="3">
        <v>8288512.0999999996</v>
      </c>
      <c r="J126" s="3">
        <v>29746.809000000001</v>
      </c>
      <c r="K126" s="3">
        <v>31795.0429</v>
      </c>
      <c r="L126">
        <v>79.600000000000009</v>
      </c>
      <c r="M126">
        <v>24.7</v>
      </c>
      <c r="N126">
        <v>31</v>
      </c>
      <c r="O126">
        <v>22</v>
      </c>
      <c r="P126">
        <v>6833.1</v>
      </c>
      <c r="Q126">
        <v>0</v>
      </c>
      <c r="R126">
        <v>196</v>
      </c>
      <c r="S126">
        <v>148.4</v>
      </c>
      <c r="T126">
        <f t="shared" si="3"/>
        <v>125</v>
      </c>
    </row>
    <row r="127" spans="1:20" x14ac:dyDescent="0.25">
      <c r="B127">
        <v>6</v>
      </c>
      <c r="C127" s="1">
        <v>20881564.100000001</v>
      </c>
      <c r="D127" s="1">
        <v>43047.951699999998</v>
      </c>
      <c r="E127" s="1">
        <f t="shared" si="2"/>
        <v>43047.951699999998</v>
      </c>
      <c r="F127" s="2">
        <v>6063424.2000000002</v>
      </c>
      <c r="G127" s="2">
        <v>14214.495000000001</v>
      </c>
      <c r="H127" s="2">
        <v>15022.0748</v>
      </c>
      <c r="I127" s="3">
        <v>14818139.9</v>
      </c>
      <c r="J127" s="3">
        <v>29813.750700000001</v>
      </c>
      <c r="K127" s="3">
        <v>31979.839599999999</v>
      </c>
      <c r="L127">
        <v>29.099999999999998</v>
      </c>
      <c r="M127">
        <v>45.699999999999996</v>
      </c>
      <c r="N127">
        <v>30</v>
      </c>
      <c r="O127">
        <v>20</v>
      </c>
      <c r="P127">
        <v>6923.8</v>
      </c>
      <c r="Q127">
        <v>0</v>
      </c>
      <c r="R127">
        <v>197.5</v>
      </c>
      <c r="S127">
        <v>150.69999999999999</v>
      </c>
      <c r="T127">
        <f t="shared" si="3"/>
        <v>126</v>
      </c>
    </row>
    <row r="128" spans="1:20" x14ac:dyDescent="0.25">
      <c r="B128">
        <v>7</v>
      </c>
      <c r="C128" s="1">
        <v>25576402.5</v>
      </c>
      <c r="D128" s="1">
        <v>52881.373299999999</v>
      </c>
      <c r="E128" s="1">
        <f t="shared" si="2"/>
        <v>52881.373299999999</v>
      </c>
      <c r="F128" s="2">
        <v>7899586.9000000004</v>
      </c>
      <c r="G128" s="2">
        <v>17976.288</v>
      </c>
      <c r="H128" s="2">
        <v>19084.1322</v>
      </c>
      <c r="I128" s="3">
        <v>17676815.600000001</v>
      </c>
      <c r="J128" s="3">
        <v>36093.871299999999</v>
      </c>
      <c r="K128" s="3">
        <v>38870.379000000001</v>
      </c>
      <c r="L128">
        <v>0.2</v>
      </c>
      <c r="M128">
        <v>137.50000000000003</v>
      </c>
      <c r="N128">
        <v>31</v>
      </c>
      <c r="O128">
        <v>22</v>
      </c>
      <c r="P128">
        <v>6974.4</v>
      </c>
      <c r="Q128">
        <v>0</v>
      </c>
      <c r="R128">
        <v>198.10000000000002</v>
      </c>
      <c r="S128">
        <v>152.9</v>
      </c>
      <c r="T128">
        <f t="shared" si="3"/>
        <v>127</v>
      </c>
    </row>
    <row r="129" spans="2:20" x14ac:dyDescent="0.25">
      <c r="B129">
        <v>8</v>
      </c>
      <c r="C129" s="1">
        <v>23414297.199999999</v>
      </c>
      <c r="D129" s="1">
        <v>47837.275699999998</v>
      </c>
      <c r="E129" s="1">
        <f t="shared" si="2"/>
        <v>47837.275699999998</v>
      </c>
      <c r="F129" s="2">
        <v>7132281.2000000002</v>
      </c>
      <c r="G129" s="2">
        <v>15768.129000000001</v>
      </c>
      <c r="H129" s="2">
        <v>16656.548599999998</v>
      </c>
      <c r="I129" s="3">
        <v>16282016</v>
      </c>
      <c r="J129" s="3">
        <v>32885.415000000001</v>
      </c>
      <c r="K129" s="3">
        <v>35267.860699999997</v>
      </c>
      <c r="L129">
        <v>3</v>
      </c>
      <c r="M129">
        <v>82.699999999999989</v>
      </c>
      <c r="N129">
        <v>31</v>
      </c>
      <c r="O129">
        <v>21</v>
      </c>
      <c r="P129">
        <v>6990.2</v>
      </c>
      <c r="Q129">
        <v>0</v>
      </c>
      <c r="R129">
        <v>195.2</v>
      </c>
      <c r="S129">
        <v>152.19999999999999</v>
      </c>
      <c r="T129">
        <f t="shared" si="3"/>
        <v>128</v>
      </c>
    </row>
    <row r="130" spans="2:20" x14ac:dyDescent="0.25">
      <c r="B130">
        <v>9</v>
      </c>
      <c r="C130" s="1">
        <v>20207623.100000001</v>
      </c>
      <c r="D130" s="1">
        <v>46764.562700000002</v>
      </c>
      <c r="E130" s="1">
        <f t="shared" si="2"/>
        <v>46764.562700000002</v>
      </c>
      <c r="F130" s="2">
        <v>5795979.7000000002</v>
      </c>
      <c r="G130" s="2">
        <v>14872.993</v>
      </c>
      <c r="H130" s="2">
        <v>15626.516</v>
      </c>
      <c r="I130" s="3">
        <v>14411643.4</v>
      </c>
      <c r="J130" s="3">
        <v>32299.533299999999</v>
      </c>
      <c r="K130" s="3">
        <v>34703.368199999997</v>
      </c>
      <c r="L130">
        <v>50.3</v>
      </c>
      <c r="M130">
        <v>35.299999999999997</v>
      </c>
      <c r="N130">
        <v>30</v>
      </c>
      <c r="O130">
        <v>20</v>
      </c>
      <c r="P130">
        <v>6957.2</v>
      </c>
      <c r="Q130">
        <v>0</v>
      </c>
      <c r="R130">
        <v>192.39999999999998</v>
      </c>
      <c r="S130">
        <v>150.1</v>
      </c>
      <c r="T130">
        <f t="shared" si="3"/>
        <v>129</v>
      </c>
    </row>
    <row r="131" spans="2:20" x14ac:dyDescent="0.25">
      <c r="B131">
        <v>10</v>
      </c>
      <c r="C131" s="1">
        <v>20204546.399999999</v>
      </c>
      <c r="D131" s="1">
        <v>34378.858</v>
      </c>
      <c r="E131" s="1">
        <f t="shared" si="2"/>
        <v>34378.858</v>
      </c>
      <c r="F131" s="2">
        <v>13991113.4</v>
      </c>
      <c r="G131" s="2">
        <v>34378.858</v>
      </c>
      <c r="H131" s="2">
        <v>35541.629399999998</v>
      </c>
      <c r="I131" s="3">
        <v>6213433</v>
      </c>
      <c r="J131" s="3">
        <v>24193.883999999998</v>
      </c>
      <c r="K131" s="3">
        <v>25660.189699999999</v>
      </c>
      <c r="L131">
        <v>151.5</v>
      </c>
      <c r="M131">
        <v>8</v>
      </c>
      <c r="N131">
        <v>31</v>
      </c>
      <c r="O131">
        <v>22</v>
      </c>
      <c r="P131">
        <v>6939.5</v>
      </c>
      <c r="Q131">
        <v>0</v>
      </c>
      <c r="R131">
        <v>193.4</v>
      </c>
      <c r="S131">
        <v>149</v>
      </c>
      <c r="T131">
        <f t="shared" si="3"/>
        <v>130</v>
      </c>
    </row>
    <row r="132" spans="2:20" x14ac:dyDescent="0.25">
      <c r="B132">
        <v>11</v>
      </c>
      <c r="C132" s="1">
        <v>21407681.800000001</v>
      </c>
      <c r="D132" s="1">
        <v>38866.200700000001</v>
      </c>
      <c r="E132" s="1">
        <f t="shared" ref="E132:E133" si="4">D132</f>
        <v>38866.200700000001</v>
      </c>
      <c r="F132" s="2">
        <v>6433395.2999999998</v>
      </c>
      <c r="G132" s="2">
        <v>13203.808999999999</v>
      </c>
      <c r="H132" s="2">
        <v>13370.348</v>
      </c>
      <c r="I132" s="3">
        <v>14974286.6</v>
      </c>
      <c r="J132" s="3">
        <v>26431.388999999999</v>
      </c>
      <c r="K132" s="3">
        <v>27049.096099999999</v>
      </c>
      <c r="L132">
        <v>333.4</v>
      </c>
      <c r="M132">
        <v>0</v>
      </c>
      <c r="N132">
        <v>30</v>
      </c>
      <c r="O132">
        <v>21</v>
      </c>
      <c r="P132">
        <v>6910.3</v>
      </c>
      <c r="Q132">
        <v>0</v>
      </c>
      <c r="R132">
        <v>192.4</v>
      </c>
      <c r="S132">
        <v>147.30000000000001</v>
      </c>
      <c r="T132">
        <f t="shared" si="3"/>
        <v>131</v>
      </c>
    </row>
    <row r="133" spans="2:20" x14ac:dyDescent="0.25">
      <c r="B133">
        <v>12</v>
      </c>
      <c r="C133" s="1">
        <v>23836136.399999999</v>
      </c>
      <c r="D133" s="1">
        <v>43671.237999999998</v>
      </c>
      <c r="E133" s="1">
        <f t="shared" si="4"/>
        <v>43671.237999999998</v>
      </c>
      <c r="F133" s="2">
        <v>7760660.5999999996</v>
      </c>
      <c r="G133" s="2">
        <v>15188.191000000001</v>
      </c>
      <c r="H133" s="2">
        <v>15399.5892</v>
      </c>
      <c r="I133" s="3">
        <v>16075475.800000001</v>
      </c>
      <c r="J133" s="3">
        <v>29274.260999999999</v>
      </c>
      <c r="K133" s="3">
        <f t="shared" ref="K133" si="5">J133</f>
        <v>29274.260999999999</v>
      </c>
      <c r="L133">
        <v>597.70000000000005</v>
      </c>
      <c r="M133">
        <v>0</v>
      </c>
      <c r="N133">
        <v>31</v>
      </c>
      <c r="O133">
        <v>20</v>
      </c>
      <c r="P133">
        <v>6892.9</v>
      </c>
      <c r="Q133">
        <v>0</v>
      </c>
      <c r="R133">
        <v>193.10000000000002</v>
      </c>
      <c r="S133">
        <v>146.4</v>
      </c>
      <c r="T133">
        <f t="shared" ref="T133" si="6">T132+1</f>
        <v>132</v>
      </c>
    </row>
    <row r="134" spans="2:20" x14ac:dyDescent="0.25">
      <c r="P134">
        <v>6849</v>
      </c>
      <c r="R134">
        <v>190.3</v>
      </c>
      <c r="S134">
        <v>144.4</v>
      </c>
    </row>
    <row r="135" spans="2:20" x14ac:dyDescent="0.25">
      <c r="P135">
        <v>6810.5</v>
      </c>
      <c r="R135">
        <v>190.8</v>
      </c>
      <c r="S135">
        <v>143.80000000000001</v>
      </c>
    </row>
    <row r="136" spans="2:20" x14ac:dyDescent="0.25">
      <c r="P136">
        <v>6791.3</v>
      </c>
      <c r="R136">
        <v>191.6</v>
      </c>
      <c r="S136">
        <v>145.19999999999999</v>
      </c>
    </row>
    <row r="137" spans="2:20" x14ac:dyDescent="0.25">
      <c r="P137">
        <v>6826.6</v>
      </c>
      <c r="R137">
        <v>193.3</v>
      </c>
      <c r="S137">
        <v>146.9</v>
      </c>
    </row>
    <row r="138" spans="2:20" x14ac:dyDescent="0.25">
      <c r="P138">
        <v>6892</v>
      </c>
      <c r="R138">
        <v>195.4</v>
      </c>
      <c r="S138">
        <v>147.9</v>
      </c>
    </row>
    <row r="139" spans="2:20" x14ac:dyDescent="0.25">
      <c r="P139">
        <v>6969</v>
      </c>
      <c r="R139">
        <v>196.60000000000002</v>
      </c>
      <c r="S139">
        <v>150.30000000000001</v>
      </c>
    </row>
    <row r="140" spans="2:20" x14ac:dyDescent="0.25">
      <c r="P140">
        <v>7018.6</v>
      </c>
      <c r="R140">
        <v>197.4</v>
      </c>
      <c r="S140">
        <v>151.5</v>
      </c>
    </row>
    <row r="141" spans="2:20" x14ac:dyDescent="0.25">
      <c r="P141">
        <v>7026.2</v>
      </c>
      <c r="R141">
        <v>197</v>
      </c>
      <c r="S141">
        <v>155.30000000000001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"/>
  <sheetViews>
    <sheetView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55" sqref="E55"/>
    </sheetView>
  </sheetViews>
  <sheetFormatPr defaultRowHeight="15" x14ac:dyDescent="0.25"/>
  <cols>
    <col min="1" max="1" width="6.28515625" bestFit="1" customWidth="1"/>
    <col min="2" max="2" width="3.85546875" bestFit="1" customWidth="1"/>
    <col min="3" max="3" width="15.42578125" style="1" bestFit="1" customWidth="1"/>
    <col min="4" max="5" width="11.140625" style="1" bestFit="1" customWidth="1"/>
    <col min="6" max="6" width="15" style="2" bestFit="1" customWidth="1"/>
    <col min="7" max="8" width="11.140625" style="2" bestFit="1" customWidth="1"/>
    <col min="9" max="9" width="15.42578125" style="3" bestFit="1" customWidth="1"/>
    <col min="10" max="11" width="11.140625" style="3" bestFit="1" customWidth="1"/>
    <col min="12" max="12" width="18.42578125" customWidth="1"/>
    <col min="14" max="14" width="14.85546875" bestFit="1" customWidth="1"/>
  </cols>
  <sheetData>
    <row r="1" spans="1:13" x14ac:dyDescent="0.25">
      <c r="C1" s="21" t="s">
        <v>0</v>
      </c>
      <c r="D1" s="21"/>
      <c r="E1" s="21"/>
      <c r="F1" s="22" t="s">
        <v>4</v>
      </c>
      <c r="G1" s="22"/>
      <c r="H1" s="22"/>
      <c r="I1" s="23" t="s">
        <v>5</v>
      </c>
      <c r="J1" s="23"/>
      <c r="K1" s="23"/>
    </row>
    <row r="2" spans="1:13" x14ac:dyDescent="0.25">
      <c r="C2" s="1" t="s">
        <v>1</v>
      </c>
      <c r="D2" s="1" t="s">
        <v>2</v>
      </c>
      <c r="E2" s="1" t="s">
        <v>3</v>
      </c>
      <c r="F2" s="2" t="s">
        <v>1</v>
      </c>
      <c r="G2" s="2" t="s">
        <v>2</v>
      </c>
      <c r="H2" s="2" t="s">
        <v>3</v>
      </c>
      <c r="I2" s="3" t="s">
        <v>1</v>
      </c>
      <c r="J2" s="3" t="s">
        <v>2</v>
      </c>
      <c r="K2" s="3" t="s">
        <v>3</v>
      </c>
    </row>
    <row r="3" spans="1:13" x14ac:dyDescent="0.25">
      <c r="B3">
        <v>5</v>
      </c>
      <c r="C3" s="1">
        <f>23479095*0.9969</f>
        <v>23406309.805500001</v>
      </c>
    </row>
    <row r="4" spans="1:13" x14ac:dyDescent="0.25">
      <c r="B4">
        <v>6</v>
      </c>
      <c r="C4" s="1">
        <f>24869427*0.9969</f>
        <v>24792331.776300002</v>
      </c>
    </row>
    <row r="5" spans="1:13" x14ac:dyDescent="0.25">
      <c r="B5">
        <v>7</v>
      </c>
      <c r="C5" s="1">
        <f>29284569*0.9969</f>
        <v>29193786.836100001</v>
      </c>
    </row>
    <row r="6" spans="1:13" x14ac:dyDescent="0.25">
      <c r="B6">
        <v>8</v>
      </c>
      <c r="C6" s="1">
        <f>28924281*0.9969</f>
        <v>28834615.7289</v>
      </c>
    </row>
    <row r="7" spans="1:13" x14ac:dyDescent="0.25">
      <c r="B7">
        <v>9</v>
      </c>
      <c r="C7" s="1">
        <f>25093335*0.9969</f>
        <v>25015545.661499999</v>
      </c>
    </row>
    <row r="8" spans="1:13" x14ac:dyDescent="0.25">
      <c r="B8">
        <v>10</v>
      </c>
      <c r="C8" s="1">
        <f>23524662*0.9969</f>
        <v>23451735.547800001</v>
      </c>
    </row>
    <row r="9" spans="1:13" x14ac:dyDescent="0.25">
      <c r="B9">
        <v>11</v>
      </c>
      <c r="C9" s="1">
        <f>24007857*0.9969</f>
        <v>23933432.643300001</v>
      </c>
    </row>
    <row r="10" spans="1:13" x14ac:dyDescent="0.25">
      <c r="B10">
        <v>12</v>
      </c>
      <c r="C10" s="1">
        <f>26605848*0.9969</f>
        <v>26523369.871199999</v>
      </c>
    </row>
    <row r="11" spans="1:13" x14ac:dyDescent="0.25">
      <c r="A11">
        <v>2003</v>
      </c>
      <c r="B11">
        <v>1</v>
      </c>
      <c r="C11" s="1">
        <f>F11+I11</f>
        <v>27757800.699999999</v>
      </c>
      <c r="D11" s="1">
        <f>SUM(D12:D147)/SUM(C12:C147)*C11</f>
        <v>52252.143532206028</v>
      </c>
      <c r="E11" s="1">
        <f>SUM(E12:E147)/SUM(C12:C147)*C11</f>
        <v>52252.143532206028</v>
      </c>
      <c r="F11" s="2">
        <v>9928926</v>
      </c>
      <c r="G11" s="2">
        <v>17556</v>
      </c>
      <c r="H11" s="2">
        <v>18197.199799999999</v>
      </c>
      <c r="I11" s="3">
        <v>17828874.699999999</v>
      </c>
      <c r="J11" s="3">
        <v>29736.001</v>
      </c>
      <c r="K11" s="3">
        <v>31045.296399999999</v>
      </c>
    </row>
    <row r="12" spans="1:13" x14ac:dyDescent="0.25">
      <c r="B12">
        <v>2</v>
      </c>
      <c r="C12" s="1">
        <v>24852114.699999999</v>
      </c>
      <c r="D12" s="1">
        <v>46200.000999999997</v>
      </c>
      <c r="E12" s="1">
        <f>D12</f>
        <v>46200.000999999997</v>
      </c>
      <c r="F12" s="2">
        <v>8802549</v>
      </c>
      <c r="G12" s="2">
        <v>17472</v>
      </c>
      <c r="H12" s="2">
        <v>18072.498</v>
      </c>
      <c r="I12" s="3">
        <v>16049565.699999999</v>
      </c>
      <c r="J12" s="3">
        <v>29383.201000000001</v>
      </c>
      <c r="K12" s="3">
        <v>30766.713899999999</v>
      </c>
      <c r="M12" s="4"/>
    </row>
    <row r="13" spans="1:13" x14ac:dyDescent="0.25">
      <c r="B13">
        <v>3</v>
      </c>
      <c r="C13" s="1">
        <v>25471413.100000001</v>
      </c>
      <c r="D13" s="1">
        <v>45158.400999999998</v>
      </c>
      <c r="E13" s="1">
        <f t="shared" ref="E13:E22" si="0">D13</f>
        <v>45158.400999999998</v>
      </c>
      <c r="F13" s="2">
        <v>8839236</v>
      </c>
      <c r="G13" s="2">
        <v>16716</v>
      </c>
      <c r="H13" s="2">
        <v>17342.694599999999</v>
      </c>
      <c r="I13" s="3">
        <v>16632177.1</v>
      </c>
      <c r="J13" s="3">
        <v>28879.201000000001</v>
      </c>
      <c r="K13" s="3">
        <v>30066.674200000001</v>
      </c>
    </row>
    <row r="14" spans="1:13" x14ac:dyDescent="0.25">
      <c r="B14">
        <v>4</v>
      </c>
      <c r="C14" s="1">
        <v>23252254.899999999</v>
      </c>
      <c r="D14" s="1">
        <v>42520.800999999999</v>
      </c>
      <c r="E14" s="1">
        <f t="shared" si="0"/>
        <v>42520.800999999999</v>
      </c>
      <c r="F14" s="2">
        <v>7822458</v>
      </c>
      <c r="G14" s="2">
        <v>15120</v>
      </c>
      <c r="H14" s="2">
        <v>15738.2916</v>
      </c>
      <c r="I14" s="3">
        <v>15429796.9</v>
      </c>
      <c r="J14" s="3">
        <v>28576.800999999999</v>
      </c>
      <c r="K14" s="3">
        <v>30075.121500000001</v>
      </c>
    </row>
    <row r="15" spans="1:13" x14ac:dyDescent="0.25">
      <c r="B15">
        <v>5</v>
      </c>
      <c r="C15" s="1">
        <v>22729224.699999999</v>
      </c>
      <c r="D15" s="1">
        <v>37800.000999999997</v>
      </c>
      <c r="E15" s="1">
        <f t="shared" si="0"/>
        <v>37800.000999999997</v>
      </c>
      <c r="F15" s="2">
        <v>6931092</v>
      </c>
      <c r="G15" s="2">
        <v>13104</v>
      </c>
      <c r="H15" s="2">
        <v>13661.8195</v>
      </c>
      <c r="I15" s="3">
        <v>15798132.699999999</v>
      </c>
      <c r="J15" s="3">
        <v>30592.800999999999</v>
      </c>
      <c r="K15" s="3">
        <v>32438.3822</v>
      </c>
    </row>
    <row r="16" spans="1:13" x14ac:dyDescent="0.25">
      <c r="B16">
        <v>6</v>
      </c>
      <c r="C16" s="1">
        <v>23265052.300000001</v>
      </c>
      <c r="D16" s="1">
        <v>49039.201000000001</v>
      </c>
      <c r="E16" s="1">
        <f t="shared" si="0"/>
        <v>49039.201000000001</v>
      </c>
      <c r="F16" s="2">
        <v>7520457</v>
      </c>
      <c r="G16" s="2">
        <v>16128</v>
      </c>
      <c r="H16" s="2">
        <v>17603.963199999998</v>
      </c>
      <c r="I16" s="3">
        <v>15744595.300000001</v>
      </c>
      <c r="J16" s="3">
        <v>33919.201000000001</v>
      </c>
      <c r="K16" s="3">
        <v>36894.487800000003</v>
      </c>
    </row>
    <row r="17" spans="1:11" x14ac:dyDescent="0.25">
      <c r="B17">
        <v>7</v>
      </c>
      <c r="C17" s="1">
        <v>27173341.300000001</v>
      </c>
      <c r="D17" s="1">
        <v>50836.800999999999</v>
      </c>
      <c r="E17" s="1">
        <f t="shared" si="0"/>
        <v>50836.800999999999</v>
      </c>
      <c r="F17" s="2">
        <v>9007089</v>
      </c>
      <c r="G17" s="2">
        <v>17220</v>
      </c>
      <c r="H17" s="2">
        <v>18874.596300000001</v>
      </c>
      <c r="I17" s="3">
        <v>18166252.300000001</v>
      </c>
      <c r="J17" s="3">
        <v>35028.000999999997</v>
      </c>
      <c r="K17" s="3">
        <v>38013.563999999998</v>
      </c>
    </row>
    <row r="18" spans="1:11" x14ac:dyDescent="0.25">
      <c r="B18">
        <v>8</v>
      </c>
      <c r="C18" s="1">
        <v>27908857.899999999</v>
      </c>
      <c r="D18" s="1">
        <v>54012.000999999997</v>
      </c>
      <c r="E18" s="1">
        <f t="shared" si="0"/>
        <v>54012.000999999997</v>
      </c>
      <c r="F18" s="2">
        <v>9483348</v>
      </c>
      <c r="G18" s="2">
        <v>17976</v>
      </c>
      <c r="H18" s="2">
        <v>20026.9107</v>
      </c>
      <c r="I18" s="3">
        <v>18425509.899999999</v>
      </c>
      <c r="J18" s="3">
        <v>36489.601000000002</v>
      </c>
      <c r="K18" s="3">
        <v>39956.267800000001</v>
      </c>
    </row>
    <row r="19" spans="1:11" x14ac:dyDescent="0.25">
      <c r="B19">
        <v>9</v>
      </c>
      <c r="C19" s="1">
        <v>23755125.100000001</v>
      </c>
      <c r="D19" s="1">
        <v>42604.800999999999</v>
      </c>
      <c r="E19" s="1">
        <f t="shared" si="0"/>
        <v>42604.800999999999</v>
      </c>
      <c r="F19" s="2">
        <v>7600047</v>
      </c>
      <c r="G19" s="2">
        <v>14700</v>
      </c>
      <c r="H19" s="2">
        <v>15335.234700000001</v>
      </c>
      <c r="I19" s="3">
        <v>16155078.1</v>
      </c>
      <c r="J19" s="3">
        <v>30139.201000000001</v>
      </c>
      <c r="K19" s="3">
        <v>32884.794000000002</v>
      </c>
    </row>
    <row r="20" spans="1:11" x14ac:dyDescent="0.25">
      <c r="B20">
        <v>10</v>
      </c>
      <c r="C20" s="1">
        <v>23853900.5</v>
      </c>
      <c r="D20" s="1">
        <v>58598.400000000001</v>
      </c>
      <c r="E20" s="1">
        <f t="shared" si="0"/>
        <v>58598.400000000001</v>
      </c>
      <c r="F20" s="2">
        <v>9424947</v>
      </c>
      <c r="G20" s="2">
        <v>38304</v>
      </c>
      <c r="H20" s="2">
        <v>40168.515399999997</v>
      </c>
      <c r="I20" s="3">
        <v>14428953.5</v>
      </c>
      <c r="J20" s="3">
        <v>26762.401000000002</v>
      </c>
      <c r="K20" s="3">
        <v>28407.096099999999</v>
      </c>
    </row>
    <row r="21" spans="1:11" x14ac:dyDescent="0.25">
      <c r="B21">
        <v>11</v>
      </c>
      <c r="C21" s="1">
        <v>24269720.800000001</v>
      </c>
      <c r="D21" s="1">
        <v>44671.201000000001</v>
      </c>
      <c r="E21" s="1">
        <f t="shared" si="0"/>
        <v>44671.201000000001</v>
      </c>
      <c r="F21" s="2">
        <v>8558844</v>
      </c>
      <c r="G21" s="2">
        <v>36120</v>
      </c>
      <c r="H21" s="2">
        <v>37883.534399999997</v>
      </c>
      <c r="I21" s="3">
        <v>15710876.800000001</v>
      </c>
      <c r="J21" s="3">
        <v>28728.001</v>
      </c>
      <c r="K21" s="3">
        <v>29949.816599999998</v>
      </c>
    </row>
    <row r="22" spans="1:11" x14ac:dyDescent="0.25">
      <c r="B22">
        <v>12</v>
      </c>
      <c r="C22" s="1">
        <v>26852234.5</v>
      </c>
      <c r="D22" s="1">
        <v>47779.201000000001</v>
      </c>
      <c r="E22" s="1">
        <f t="shared" si="0"/>
        <v>47779.201000000001</v>
      </c>
      <c r="F22" s="2">
        <v>9720921</v>
      </c>
      <c r="G22" s="2">
        <v>17976</v>
      </c>
      <c r="H22" s="2">
        <v>18404.436399999999</v>
      </c>
      <c r="I22" s="3">
        <v>17131313.5</v>
      </c>
      <c r="J22" s="3">
        <v>30139.201000000001</v>
      </c>
      <c r="K22" s="3">
        <v>31347.2209</v>
      </c>
    </row>
    <row r="23" spans="1:11" x14ac:dyDescent="0.25">
      <c r="A23">
        <v>2004</v>
      </c>
      <c r="B23">
        <v>1</v>
      </c>
      <c r="C23" s="1">
        <v>28693640.5</v>
      </c>
      <c r="D23" s="1">
        <v>49375.201000000001</v>
      </c>
      <c r="E23" s="1">
        <f t="shared" ref="E23:E74" si="1">D23</f>
        <v>49375.201000000001</v>
      </c>
      <c r="F23" s="2">
        <v>10271646</v>
      </c>
      <c r="G23" s="2">
        <v>18228</v>
      </c>
      <c r="H23" s="2">
        <v>18615.810099999999</v>
      </c>
      <c r="I23" s="3">
        <v>18421994.5</v>
      </c>
      <c r="J23" s="3">
        <v>31449.600999999999</v>
      </c>
      <c r="K23" s="3">
        <v>32757.093099999998</v>
      </c>
    </row>
    <row r="24" spans="1:11" x14ac:dyDescent="0.25">
      <c r="B24">
        <v>2</v>
      </c>
      <c r="C24" s="1">
        <v>25822995.100000001</v>
      </c>
      <c r="D24" s="1">
        <v>45494.400999999998</v>
      </c>
      <c r="E24" s="1">
        <f t="shared" si="1"/>
        <v>45494.400999999998</v>
      </c>
      <c r="F24" s="2">
        <v>9008622</v>
      </c>
      <c r="G24" s="2">
        <v>16632</v>
      </c>
      <c r="H24" s="2">
        <v>17002.0648</v>
      </c>
      <c r="I24" s="3">
        <v>16814373.100000001</v>
      </c>
      <c r="J24" s="3">
        <v>29534.401000000002</v>
      </c>
      <c r="K24" s="3">
        <v>30738.0929</v>
      </c>
    </row>
    <row r="25" spans="1:11" x14ac:dyDescent="0.25">
      <c r="B25">
        <v>3</v>
      </c>
      <c r="C25" s="1">
        <v>26131564.899999999</v>
      </c>
      <c r="D25" s="1">
        <v>43999.201000000001</v>
      </c>
      <c r="E25" s="1">
        <f t="shared" si="1"/>
        <v>43999.201000000001</v>
      </c>
      <c r="F25" s="2">
        <v>8946147</v>
      </c>
      <c r="G25" s="2">
        <v>16044</v>
      </c>
      <c r="H25" s="2">
        <v>16409.481199999998</v>
      </c>
      <c r="I25" s="3">
        <v>17185417.899999999</v>
      </c>
      <c r="J25" s="3">
        <v>28576.800999999999</v>
      </c>
      <c r="K25" s="3">
        <v>29921.857400000001</v>
      </c>
    </row>
    <row r="26" spans="1:11" x14ac:dyDescent="0.25">
      <c r="B26">
        <v>4</v>
      </c>
      <c r="C26" s="1">
        <v>23274372.100000001</v>
      </c>
      <c r="D26" s="1">
        <v>41210.400999999998</v>
      </c>
      <c r="E26" s="1">
        <f t="shared" si="1"/>
        <v>41210.400999999998</v>
      </c>
      <c r="F26" s="2">
        <v>7632114</v>
      </c>
      <c r="G26" s="2">
        <v>14364</v>
      </c>
      <c r="H26" s="2">
        <v>14555.287700000001</v>
      </c>
      <c r="I26" s="3">
        <v>15642258.1</v>
      </c>
      <c r="J26" s="3">
        <v>27669.600999999999</v>
      </c>
      <c r="K26" s="3">
        <v>29087.613300000001</v>
      </c>
    </row>
    <row r="27" spans="1:11" x14ac:dyDescent="0.25">
      <c r="B27">
        <v>5</v>
      </c>
      <c r="C27" s="1">
        <v>23273960.5</v>
      </c>
      <c r="D27" s="1">
        <v>42571.201000000001</v>
      </c>
      <c r="E27" s="1">
        <f t="shared" si="1"/>
        <v>42571.201000000001</v>
      </c>
      <c r="F27" s="2">
        <v>7393260</v>
      </c>
      <c r="G27" s="2">
        <v>13776</v>
      </c>
      <c r="H27" s="2">
        <v>14241.654399999999</v>
      </c>
      <c r="I27" s="3">
        <v>15880700.5</v>
      </c>
      <c r="J27" s="3">
        <v>30643.201000000001</v>
      </c>
      <c r="K27" s="3">
        <v>32702.144899999999</v>
      </c>
    </row>
    <row r="28" spans="1:11" x14ac:dyDescent="0.25">
      <c r="B28">
        <v>6</v>
      </c>
      <c r="C28" s="1">
        <v>23671360.300000001</v>
      </c>
      <c r="D28" s="1">
        <v>46704.000999999997</v>
      </c>
      <c r="E28" s="1">
        <f t="shared" si="1"/>
        <v>46704.000999999997</v>
      </c>
      <c r="F28" s="2">
        <v>7463211</v>
      </c>
      <c r="G28" s="2">
        <v>14364</v>
      </c>
      <c r="H28" s="2">
        <v>14884.8379</v>
      </c>
      <c r="I28" s="3">
        <v>16208149.300000001</v>
      </c>
      <c r="J28" s="3">
        <v>32961.601000000002</v>
      </c>
      <c r="K28" s="3">
        <v>35835.676800000001</v>
      </c>
    </row>
    <row r="29" spans="1:11" x14ac:dyDescent="0.25">
      <c r="B29">
        <v>7</v>
      </c>
      <c r="C29" s="1">
        <v>26178025.300000001</v>
      </c>
      <c r="D29" s="1">
        <v>49341.601000000002</v>
      </c>
      <c r="E29" s="1">
        <f t="shared" si="1"/>
        <v>49341.601000000002</v>
      </c>
      <c r="F29" s="2">
        <v>8666847</v>
      </c>
      <c r="G29" s="2">
        <v>17640</v>
      </c>
      <c r="H29" s="2">
        <v>18567.800500000001</v>
      </c>
      <c r="I29" s="3">
        <v>17511178.300000001</v>
      </c>
      <c r="J29" s="3">
        <v>34272.000999999997</v>
      </c>
      <c r="K29" s="3">
        <v>37707.285600000003</v>
      </c>
    </row>
    <row r="30" spans="1:11" x14ac:dyDescent="0.25">
      <c r="B30">
        <v>8</v>
      </c>
      <c r="C30" s="1">
        <v>26422717.300000001</v>
      </c>
      <c r="D30" s="1">
        <v>50080.800999999999</v>
      </c>
      <c r="E30" s="1">
        <f t="shared" si="1"/>
        <v>50080.800999999999</v>
      </c>
      <c r="F30" s="2">
        <v>8589924</v>
      </c>
      <c r="G30" s="2">
        <v>16800</v>
      </c>
      <c r="H30" s="2">
        <v>17639.2</v>
      </c>
      <c r="I30" s="3">
        <v>17832793.300000001</v>
      </c>
      <c r="J30" s="3">
        <v>34624.800999999999</v>
      </c>
      <c r="K30" s="3">
        <v>38175.464200000002</v>
      </c>
    </row>
    <row r="31" spans="1:11" x14ac:dyDescent="0.25">
      <c r="B31">
        <v>9</v>
      </c>
      <c r="C31" s="1">
        <v>24912922.300000001</v>
      </c>
      <c r="D31" s="1">
        <v>45780.000999999997</v>
      </c>
      <c r="E31" s="1">
        <f t="shared" si="1"/>
        <v>45780.000999999997</v>
      </c>
      <c r="F31" s="2">
        <v>8047746</v>
      </c>
      <c r="G31" s="2">
        <v>17556</v>
      </c>
      <c r="H31" s="2">
        <v>18541.370800000001</v>
      </c>
      <c r="I31" s="3">
        <v>16865176.300000001</v>
      </c>
      <c r="J31" s="3">
        <v>31651.201000000001</v>
      </c>
      <c r="K31" s="3">
        <v>34737.266300000003</v>
      </c>
    </row>
    <row r="32" spans="1:11" x14ac:dyDescent="0.25">
      <c r="B32">
        <v>10</v>
      </c>
      <c r="C32" s="1">
        <v>23326241.899999999</v>
      </c>
      <c r="D32" s="1">
        <v>39984</v>
      </c>
      <c r="E32" s="1">
        <f t="shared" si="1"/>
        <v>39984</v>
      </c>
      <c r="F32" s="2">
        <v>13000365</v>
      </c>
      <c r="G32" s="2">
        <v>39984</v>
      </c>
      <c r="H32" s="2">
        <v>42024.520799999998</v>
      </c>
      <c r="I32" s="3">
        <v>10325876.9</v>
      </c>
      <c r="J32" s="3">
        <v>26208.001</v>
      </c>
      <c r="K32" s="3">
        <v>28043.6044</v>
      </c>
    </row>
    <row r="33" spans="1:11" x14ac:dyDescent="0.25">
      <c r="B33">
        <v>11</v>
      </c>
      <c r="C33" s="1">
        <v>24138244.899999999</v>
      </c>
      <c r="D33" s="1">
        <v>44200.800999999999</v>
      </c>
      <c r="E33" s="1">
        <f t="shared" si="1"/>
        <v>44200.800999999999</v>
      </c>
      <c r="F33" s="2">
        <v>8138046</v>
      </c>
      <c r="G33" s="2">
        <v>15876</v>
      </c>
      <c r="H33" s="2">
        <v>16130.843500000001</v>
      </c>
      <c r="I33" s="3">
        <v>16000198.9</v>
      </c>
      <c r="J33" s="3">
        <v>28929.600999999999</v>
      </c>
      <c r="K33" s="3">
        <v>30073.432199999999</v>
      </c>
    </row>
    <row r="34" spans="1:11" x14ac:dyDescent="0.25">
      <c r="B34">
        <v>12</v>
      </c>
      <c r="C34" s="1">
        <v>27201972.699999999</v>
      </c>
      <c r="D34" s="1">
        <v>50786.400999999998</v>
      </c>
      <c r="E34" s="1">
        <f t="shared" si="1"/>
        <v>50786.400999999998</v>
      </c>
      <c r="F34" s="2">
        <v>9816114</v>
      </c>
      <c r="G34" s="2">
        <v>19488</v>
      </c>
      <c r="H34" s="2">
        <v>19819.9064</v>
      </c>
      <c r="I34" s="3">
        <v>17385858.699999999</v>
      </c>
      <c r="J34" s="3">
        <v>31348.800999999999</v>
      </c>
      <c r="K34" s="3">
        <v>32498.5838</v>
      </c>
    </row>
    <row r="35" spans="1:11" x14ac:dyDescent="0.25">
      <c r="A35">
        <v>2005</v>
      </c>
      <c r="B35">
        <v>1</v>
      </c>
      <c r="C35" s="1">
        <v>27664602.699999999</v>
      </c>
      <c r="D35" s="1">
        <v>47964.000999999997</v>
      </c>
      <c r="E35" s="1">
        <f t="shared" si="1"/>
        <v>47964.000999999997</v>
      </c>
      <c r="F35" s="2">
        <v>9984282</v>
      </c>
      <c r="G35" s="2">
        <v>18564</v>
      </c>
      <c r="H35" s="2">
        <v>18850.842700000001</v>
      </c>
      <c r="I35" s="3">
        <v>17680320.699999999</v>
      </c>
      <c r="J35" s="3">
        <v>30240.001</v>
      </c>
      <c r="K35" s="3">
        <v>31349.287100000001</v>
      </c>
    </row>
    <row r="36" spans="1:11" x14ac:dyDescent="0.25">
      <c r="B36">
        <v>2</v>
      </c>
      <c r="C36" s="1">
        <v>24448314.100000001</v>
      </c>
      <c r="D36" s="1">
        <v>44637.601000000002</v>
      </c>
      <c r="E36" s="1">
        <f t="shared" si="1"/>
        <v>44637.601000000002</v>
      </c>
      <c r="F36" s="2">
        <v>8692845</v>
      </c>
      <c r="G36" s="2">
        <v>16548</v>
      </c>
      <c r="H36" s="2">
        <v>16885.671600000001</v>
      </c>
      <c r="I36" s="3">
        <v>15755469.1</v>
      </c>
      <c r="J36" s="3">
        <v>28526.401000000002</v>
      </c>
      <c r="K36" s="3">
        <v>29617.024000000001</v>
      </c>
    </row>
    <row r="37" spans="1:11" x14ac:dyDescent="0.25">
      <c r="B37">
        <v>3</v>
      </c>
      <c r="C37" s="1">
        <v>25957433.399999999</v>
      </c>
      <c r="D37" s="1">
        <v>44755.201000000001</v>
      </c>
      <c r="E37" s="1">
        <f t="shared" si="1"/>
        <v>44755.201000000001</v>
      </c>
      <c r="F37" s="2">
        <v>9022440.5</v>
      </c>
      <c r="G37" s="2">
        <v>16632</v>
      </c>
      <c r="H37" s="2">
        <v>16935.533299999999</v>
      </c>
      <c r="I37" s="3">
        <v>16934992.899999999</v>
      </c>
      <c r="J37" s="3">
        <v>28627.201000000001</v>
      </c>
      <c r="K37" s="3">
        <v>29867.4764</v>
      </c>
    </row>
    <row r="38" spans="1:11" x14ac:dyDescent="0.25">
      <c r="B38">
        <v>4</v>
      </c>
      <c r="C38" s="1">
        <v>22475955.899999999</v>
      </c>
      <c r="D38" s="1">
        <v>38513.747000000003</v>
      </c>
      <c r="E38" s="1">
        <f t="shared" si="1"/>
        <v>38513.747000000003</v>
      </c>
      <c r="F38" s="2">
        <v>7411710.2999999998</v>
      </c>
      <c r="G38" s="2">
        <v>14722.341</v>
      </c>
      <c r="H38" s="2">
        <v>14996.4013</v>
      </c>
      <c r="I38" s="3">
        <v>15064245.699999999</v>
      </c>
      <c r="J38" s="3">
        <v>26409.600999999999</v>
      </c>
      <c r="K38" s="3">
        <v>27584.045699999999</v>
      </c>
    </row>
    <row r="39" spans="1:11" x14ac:dyDescent="0.25">
      <c r="B39">
        <v>5</v>
      </c>
      <c r="C39" s="1">
        <v>22324785.399999999</v>
      </c>
      <c r="D39" s="1">
        <v>37105.057999999997</v>
      </c>
      <c r="E39" s="1">
        <f t="shared" si="1"/>
        <v>37105.057999999997</v>
      </c>
      <c r="F39" s="2">
        <v>7238880.4000000004</v>
      </c>
      <c r="G39" s="2">
        <v>12800.271000000001</v>
      </c>
      <c r="H39" s="2">
        <v>13024.0589</v>
      </c>
      <c r="I39" s="3">
        <v>15085905.1</v>
      </c>
      <c r="J39" s="3">
        <v>26712.001</v>
      </c>
      <c r="K39" s="3">
        <v>28462.617300000002</v>
      </c>
    </row>
    <row r="40" spans="1:11" x14ac:dyDescent="0.25">
      <c r="B40">
        <v>6</v>
      </c>
      <c r="C40" s="1">
        <v>27306039.899999999</v>
      </c>
      <c r="D40" s="1">
        <v>56829.692999999999</v>
      </c>
      <c r="E40" s="1">
        <f t="shared" si="1"/>
        <v>56829.692999999999</v>
      </c>
      <c r="F40" s="2">
        <v>8900614.4000000004</v>
      </c>
      <c r="G40" s="2">
        <v>19172.701000000001</v>
      </c>
      <c r="H40" s="2">
        <v>20414.9247</v>
      </c>
      <c r="I40" s="3">
        <v>18405425.5</v>
      </c>
      <c r="J40" s="3">
        <v>38102.400999999998</v>
      </c>
      <c r="K40" s="3">
        <v>41655.288800000002</v>
      </c>
    </row>
    <row r="41" spans="1:11" x14ac:dyDescent="0.25">
      <c r="B41">
        <v>7</v>
      </c>
      <c r="C41" s="1">
        <v>29382212.699999999</v>
      </c>
      <c r="D41" s="1">
        <v>59224.928</v>
      </c>
      <c r="E41" s="1">
        <f t="shared" si="1"/>
        <v>59224.928</v>
      </c>
      <c r="F41" s="2">
        <v>10274173.4</v>
      </c>
      <c r="G41" s="2">
        <v>20743.653999999999</v>
      </c>
      <c r="H41" s="2">
        <v>22264.721799999999</v>
      </c>
      <c r="I41" s="3">
        <v>19108039.300000001</v>
      </c>
      <c r="J41" s="3">
        <v>39463.201000000001</v>
      </c>
      <c r="K41" s="3">
        <v>43083.541499999999</v>
      </c>
    </row>
    <row r="42" spans="1:11" x14ac:dyDescent="0.25">
      <c r="B42">
        <v>8</v>
      </c>
      <c r="C42" s="1">
        <v>29143992.199999999</v>
      </c>
      <c r="D42" s="1">
        <v>56099.783000000003</v>
      </c>
      <c r="E42" s="1">
        <f t="shared" si="1"/>
        <v>56099.783000000003</v>
      </c>
      <c r="F42" s="2">
        <v>9890939.4000000004</v>
      </c>
      <c r="G42" s="2">
        <v>19795.785</v>
      </c>
      <c r="H42" s="2">
        <v>21175.3357</v>
      </c>
      <c r="I42" s="3">
        <v>19253052.699999999</v>
      </c>
      <c r="J42" s="3">
        <v>36993.601000000002</v>
      </c>
      <c r="K42" s="3">
        <v>40519.2192</v>
      </c>
    </row>
    <row r="43" spans="1:11" x14ac:dyDescent="0.25">
      <c r="B43">
        <v>9</v>
      </c>
      <c r="C43" s="1">
        <v>24602503.699999999</v>
      </c>
      <c r="D43" s="1">
        <v>48132.000999999997</v>
      </c>
      <c r="E43" s="1">
        <f t="shared" si="1"/>
        <v>48132.000999999997</v>
      </c>
      <c r="F43" s="2">
        <v>4036694.8</v>
      </c>
      <c r="G43" s="2">
        <v>15176.691999999999</v>
      </c>
      <c r="H43" s="2">
        <v>16154.920899999999</v>
      </c>
      <c r="I43" s="3">
        <v>20565808.899999999</v>
      </c>
      <c r="J43" s="3">
        <v>48132.000999999997</v>
      </c>
      <c r="K43" s="3">
        <v>52067.397100000002</v>
      </c>
    </row>
    <row r="44" spans="1:11" x14ac:dyDescent="0.25">
      <c r="B44">
        <v>10</v>
      </c>
      <c r="C44" s="1">
        <v>23546882.800000001</v>
      </c>
      <c r="D44" s="1">
        <v>43062.444000000003</v>
      </c>
      <c r="E44" s="1">
        <f t="shared" si="1"/>
        <v>43062.444000000003</v>
      </c>
      <c r="F44" s="2">
        <v>7894947.9000000004</v>
      </c>
      <c r="G44" s="2">
        <v>14455.24</v>
      </c>
      <c r="H44" s="2">
        <v>15000.689200000001</v>
      </c>
      <c r="I44" s="3">
        <v>15651934.9</v>
      </c>
      <c r="J44" s="3">
        <v>29181.600999999999</v>
      </c>
      <c r="K44" s="3">
        <v>31465.912100000001</v>
      </c>
    </row>
    <row r="45" spans="1:11" x14ac:dyDescent="0.25">
      <c r="B45">
        <v>11</v>
      </c>
      <c r="C45" s="1">
        <v>24110762.699999999</v>
      </c>
      <c r="D45" s="1">
        <v>46611.303999999996</v>
      </c>
      <c r="E45" s="1">
        <f t="shared" si="1"/>
        <v>46611.303999999996</v>
      </c>
      <c r="F45" s="2">
        <v>8216643.2000000002</v>
      </c>
      <c r="G45" s="2">
        <v>17439.958999999999</v>
      </c>
      <c r="H45" s="2">
        <v>17760.1152</v>
      </c>
      <c r="I45" s="3">
        <v>15894119.5</v>
      </c>
      <c r="J45" s="3">
        <v>29181.600999999999</v>
      </c>
      <c r="K45" s="3">
        <v>30294.929100000001</v>
      </c>
    </row>
    <row r="46" spans="1:11" x14ac:dyDescent="0.25">
      <c r="B46">
        <v>12</v>
      </c>
      <c r="C46" s="1">
        <v>27072392.5</v>
      </c>
      <c r="D46" s="1">
        <v>49593.408000000003</v>
      </c>
      <c r="E46" s="1">
        <f t="shared" si="1"/>
        <v>49593.408000000003</v>
      </c>
      <c r="F46" s="2">
        <v>10066612.800000001</v>
      </c>
      <c r="G46" s="2">
        <v>18899.807000000001</v>
      </c>
      <c r="H46" s="2">
        <v>19228.783599999999</v>
      </c>
      <c r="I46" s="3">
        <v>17005779.699999999</v>
      </c>
      <c r="J46" s="3">
        <v>30744.001</v>
      </c>
      <c r="K46" s="3">
        <v>31848.853299999999</v>
      </c>
    </row>
    <row r="47" spans="1:11" x14ac:dyDescent="0.25">
      <c r="A47">
        <v>2006</v>
      </c>
      <c r="B47">
        <v>1</v>
      </c>
      <c r="C47" s="1">
        <v>25852276.800000001</v>
      </c>
      <c r="D47" s="1">
        <v>45410.292000000001</v>
      </c>
      <c r="E47" s="1">
        <f t="shared" si="1"/>
        <v>45410.292000000001</v>
      </c>
      <c r="F47" s="2">
        <v>9051826.6999999993</v>
      </c>
      <c r="G47" s="2">
        <v>16631.891</v>
      </c>
      <c r="H47" s="2">
        <v>16862.658599999999</v>
      </c>
      <c r="I47" s="3">
        <v>16800450.100000001</v>
      </c>
      <c r="J47" s="3">
        <v>28778.401000000002</v>
      </c>
      <c r="K47" s="3">
        <v>29846.419699999999</v>
      </c>
    </row>
    <row r="48" spans="1:11" x14ac:dyDescent="0.25">
      <c r="B48">
        <v>2</v>
      </c>
      <c r="C48" s="1">
        <v>24258714.600000001</v>
      </c>
      <c r="D48" s="1">
        <v>44791.650999999998</v>
      </c>
      <c r="E48" s="1">
        <f t="shared" si="1"/>
        <v>44791.650999999998</v>
      </c>
      <c r="F48" s="2">
        <v>8651081.3000000007</v>
      </c>
      <c r="G48" s="2">
        <v>17130.921999999999</v>
      </c>
      <c r="H48" s="2">
        <v>17377.886900000001</v>
      </c>
      <c r="I48" s="3">
        <v>15607633.300000001</v>
      </c>
      <c r="J48" s="3">
        <v>28274.401000000002</v>
      </c>
      <c r="K48" s="3">
        <v>29353.403999999999</v>
      </c>
    </row>
    <row r="49" spans="1:11" x14ac:dyDescent="0.25">
      <c r="B49">
        <v>3</v>
      </c>
      <c r="C49" s="1">
        <v>25514695.199999999</v>
      </c>
      <c r="D49" s="1">
        <v>43707.222000000002</v>
      </c>
      <c r="E49" s="1">
        <f t="shared" si="1"/>
        <v>43707.222000000002</v>
      </c>
      <c r="F49" s="2">
        <v>8656045.5999999996</v>
      </c>
      <c r="G49" s="2">
        <v>15643.925999999999</v>
      </c>
      <c r="H49" s="2">
        <v>15831.0262</v>
      </c>
      <c r="I49" s="3">
        <v>16858649.5</v>
      </c>
      <c r="J49" s="3">
        <v>28123.201000000001</v>
      </c>
      <c r="K49" s="3">
        <v>29365.949199999999</v>
      </c>
    </row>
    <row r="50" spans="1:11" x14ac:dyDescent="0.25">
      <c r="B50">
        <v>4</v>
      </c>
      <c r="C50" s="1">
        <v>22283329.600000001</v>
      </c>
      <c r="D50" s="1">
        <v>39235.300999999999</v>
      </c>
      <c r="E50" s="1">
        <f t="shared" si="1"/>
        <v>39235.300999999999</v>
      </c>
      <c r="F50" s="2">
        <v>7386676.5</v>
      </c>
      <c r="G50" s="2">
        <v>13618.713</v>
      </c>
      <c r="H50" s="2">
        <v>13848.8006</v>
      </c>
      <c r="I50" s="3">
        <v>14896653</v>
      </c>
      <c r="J50" s="3">
        <v>26913.600999999999</v>
      </c>
      <c r="K50" s="3">
        <v>28259.843199999999</v>
      </c>
    </row>
    <row r="51" spans="1:11" x14ac:dyDescent="0.25">
      <c r="B51">
        <v>5</v>
      </c>
      <c r="C51" s="1">
        <v>23319131</v>
      </c>
      <c r="D51" s="1">
        <v>49666.108999999997</v>
      </c>
      <c r="E51" s="1">
        <f t="shared" si="1"/>
        <v>49666.108999999997</v>
      </c>
      <c r="F51" s="2">
        <v>7452492.0999999996</v>
      </c>
      <c r="G51" s="2">
        <v>16291.082</v>
      </c>
      <c r="H51" s="2">
        <v>17157.0772</v>
      </c>
      <c r="I51" s="3">
        <v>15866638.9</v>
      </c>
      <c r="J51" s="3">
        <v>34272.000999999997</v>
      </c>
      <c r="K51" s="3">
        <v>37318.095500000003</v>
      </c>
    </row>
    <row r="52" spans="1:11" x14ac:dyDescent="0.25">
      <c r="B52">
        <v>6</v>
      </c>
      <c r="C52" s="1">
        <v>24778221.800000001</v>
      </c>
      <c r="D52" s="1">
        <v>47398.637999999999</v>
      </c>
      <c r="E52" s="1">
        <f t="shared" si="1"/>
        <v>47398.637999999999</v>
      </c>
      <c r="F52" s="2">
        <v>8094687.2000000002</v>
      </c>
      <c r="G52" s="2">
        <v>16801.638999999999</v>
      </c>
      <c r="H52" s="2">
        <v>17739.3416</v>
      </c>
      <c r="I52" s="3">
        <v>16683534.699999999</v>
      </c>
      <c r="J52" s="3">
        <v>33163.201000000001</v>
      </c>
      <c r="K52" s="3">
        <v>35683.770400000001</v>
      </c>
    </row>
    <row r="53" spans="1:11" x14ac:dyDescent="0.25">
      <c r="B53">
        <v>7</v>
      </c>
      <c r="C53" s="1">
        <v>29630152.699999999</v>
      </c>
      <c r="D53" s="1">
        <v>56776.258000000002</v>
      </c>
      <c r="E53" s="1">
        <f t="shared" si="1"/>
        <v>56776.258000000002</v>
      </c>
      <c r="F53" s="2">
        <v>10222082.199999999</v>
      </c>
      <c r="G53" s="2">
        <v>20831.451000000001</v>
      </c>
      <c r="H53" s="2">
        <v>22416.6957</v>
      </c>
      <c r="I53" s="3">
        <v>19408070.5</v>
      </c>
      <c r="J53" s="3">
        <v>36993.601000000002</v>
      </c>
      <c r="K53" s="3">
        <v>40256.352200000001</v>
      </c>
    </row>
    <row r="54" spans="1:11" x14ac:dyDescent="0.25">
      <c r="B54">
        <v>8</v>
      </c>
      <c r="C54" s="1">
        <v>28137475</v>
      </c>
      <c r="D54" s="1">
        <v>58893.771999999997</v>
      </c>
      <c r="E54" s="1">
        <f t="shared" si="1"/>
        <v>58893.771999999997</v>
      </c>
      <c r="F54" s="2">
        <v>9369043.5</v>
      </c>
      <c r="G54" s="2">
        <v>21568.384999999998</v>
      </c>
      <c r="H54" s="2">
        <v>23183.645700000001</v>
      </c>
      <c r="I54" s="3">
        <v>18768431.5</v>
      </c>
      <c r="J54" s="3">
        <v>38707.201000000001</v>
      </c>
      <c r="K54" s="3">
        <v>42579.143100000001</v>
      </c>
    </row>
    <row r="55" spans="1:11" x14ac:dyDescent="0.25">
      <c r="B55">
        <v>9</v>
      </c>
      <c r="C55" s="1">
        <v>23068262.399999999</v>
      </c>
      <c r="D55" s="1">
        <v>41949.436000000002</v>
      </c>
      <c r="E55" s="1">
        <f t="shared" si="1"/>
        <v>41949.436000000002</v>
      </c>
      <c r="F55" s="2">
        <v>7679352.5</v>
      </c>
      <c r="G55" s="2">
        <v>13800.429</v>
      </c>
      <c r="H55" s="2">
        <v>14386.7808</v>
      </c>
      <c r="I55" s="3">
        <v>15388909.9</v>
      </c>
      <c r="J55" s="3">
        <v>29232.001</v>
      </c>
      <c r="K55" s="3">
        <v>31752.640899999999</v>
      </c>
    </row>
    <row r="56" spans="1:11" x14ac:dyDescent="0.25">
      <c r="B56">
        <v>10</v>
      </c>
      <c r="C56" s="1">
        <v>22925914.899999999</v>
      </c>
      <c r="D56" s="1">
        <v>64347.858999999997</v>
      </c>
      <c r="E56" s="1">
        <f t="shared" si="1"/>
        <v>64347.858999999997</v>
      </c>
      <c r="F56" s="2">
        <v>22061220.100000001</v>
      </c>
      <c r="G56" s="2">
        <v>42670.82</v>
      </c>
      <c r="H56" s="2">
        <v>44655.38</v>
      </c>
      <c r="I56" s="3">
        <v>864694.8</v>
      </c>
      <c r="J56" s="3">
        <v>27367.199000000001</v>
      </c>
      <c r="K56" s="3">
        <v>29509.188300000002</v>
      </c>
    </row>
    <row r="57" spans="1:11" x14ac:dyDescent="0.25">
      <c r="B57">
        <v>11</v>
      </c>
      <c r="C57" s="1">
        <v>23665916.399999999</v>
      </c>
      <c r="D57" s="1">
        <v>45007.256000000001</v>
      </c>
      <c r="E57" s="1">
        <f t="shared" si="1"/>
        <v>45007.256000000001</v>
      </c>
      <c r="F57" s="2">
        <v>7960436.9000000004</v>
      </c>
      <c r="G57" s="2">
        <v>16201.647999999999</v>
      </c>
      <c r="H57" s="2">
        <v>16549.641500000002</v>
      </c>
      <c r="I57" s="3">
        <v>15705479.5</v>
      </c>
      <c r="J57" s="3">
        <v>39130.879999999997</v>
      </c>
      <c r="K57" s="3">
        <v>40748.506999999998</v>
      </c>
    </row>
    <row r="58" spans="1:11" x14ac:dyDescent="0.25">
      <c r="B58">
        <v>12</v>
      </c>
      <c r="C58" s="1">
        <v>26031493.300000001</v>
      </c>
      <c r="D58" s="1">
        <v>48086.796000000002</v>
      </c>
      <c r="E58" s="1">
        <f t="shared" si="1"/>
        <v>48086.796000000002</v>
      </c>
      <c r="F58" s="2">
        <v>10314890.199999999</v>
      </c>
      <c r="G58" s="2">
        <v>25676.008000000002</v>
      </c>
      <c r="H58" s="2">
        <v>26514.227500000001</v>
      </c>
      <c r="I58" s="3">
        <v>15716603</v>
      </c>
      <c r="J58" s="3">
        <v>31049.8907</v>
      </c>
      <c r="K58" s="3">
        <v>32124.883900000001</v>
      </c>
    </row>
    <row r="59" spans="1:11" x14ac:dyDescent="0.25">
      <c r="A59">
        <v>2007</v>
      </c>
      <c r="B59">
        <v>1</v>
      </c>
      <c r="C59" s="1">
        <v>27202240.399999999</v>
      </c>
      <c r="D59" s="1">
        <v>47566.321000000004</v>
      </c>
      <c r="E59" s="1">
        <f t="shared" si="1"/>
        <v>47566.321000000004</v>
      </c>
      <c r="F59" s="2">
        <v>9833725</v>
      </c>
      <c r="G59" s="2">
        <v>18101.583999999999</v>
      </c>
      <c r="H59" s="2">
        <v>18362.545300000002</v>
      </c>
      <c r="I59" s="3">
        <v>17368515.399999999</v>
      </c>
      <c r="J59" s="3">
        <v>30338.653699999999</v>
      </c>
      <c r="K59" s="3">
        <v>31655.450099999998</v>
      </c>
    </row>
    <row r="60" spans="1:11" x14ac:dyDescent="0.25">
      <c r="B60">
        <v>2</v>
      </c>
      <c r="C60" s="1">
        <v>26547440.800000001</v>
      </c>
      <c r="D60" s="1">
        <v>50677.251700000001</v>
      </c>
      <c r="E60" s="1">
        <f t="shared" si="1"/>
        <v>50677.251700000001</v>
      </c>
      <c r="F60" s="2">
        <v>9757480.0999999996</v>
      </c>
      <c r="G60" s="2">
        <v>19056.780999999999</v>
      </c>
      <c r="H60" s="2">
        <v>19336.003199999999</v>
      </c>
      <c r="I60" s="3">
        <v>16789960.699999999</v>
      </c>
      <c r="J60" s="3">
        <v>31760.440699999999</v>
      </c>
      <c r="K60" s="3">
        <v>33124.245699999999</v>
      </c>
    </row>
    <row r="61" spans="1:11" x14ac:dyDescent="0.25">
      <c r="B61">
        <v>3</v>
      </c>
      <c r="C61" s="1">
        <v>26077763.5</v>
      </c>
      <c r="D61" s="1">
        <v>47118.130700000002</v>
      </c>
      <c r="E61" s="1">
        <f t="shared" si="1"/>
        <v>47118.130700000002</v>
      </c>
      <c r="F61" s="2">
        <v>9242971.0999999996</v>
      </c>
      <c r="G61" s="2">
        <v>38892.934000000001</v>
      </c>
      <c r="H61" s="2">
        <v>40543.174299999999</v>
      </c>
      <c r="I61" s="3">
        <v>16834792.5</v>
      </c>
      <c r="J61" s="3">
        <v>29774.8953</v>
      </c>
      <c r="K61" s="3">
        <v>30992.423900000002</v>
      </c>
    </row>
    <row r="62" spans="1:11" x14ac:dyDescent="0.25">
      <c r="B62">
        <v>4</v>
      </c>
      <c r="C62" s="1">
        <v>23595534.100000001</v>
      </c>
      <c r="D62" s="1">
        <v>41749.413999999997</v>
      </c>
      <c r="E62" s="1">
        <f t="shared" si="1"/>
        <v>41749.413999999997</v>
      </c>
      <c r="F62" s="2">
        <v>8179030.2000000002</v>
      </c>
      <c r="G62" s="2">
        <v>14916.798000000001</v>
      </c>
      <c r="H62" s="2">
        <v>15124.622799999999</v>
      </c>
      <c r="I62" s="3">
        <v>15416503.9</v>
      </c>
      <c r="J62" s="3">
        <v>27471.480299999999</v>
      </c>
      <c r="K62" s="3">
        <v>28905.0209</v>
      </c>
    </row>
    <row r="63" spans="1:11" x14ac:dyDescent="0.25">
      <c r="B63">
        <v>5</v>
      </c>
      <c r="C63" s="1">
        <v>23220583.5</v>
      </c>
      <c r="D63" s="1">
        <v>44119.300300000003</v>
      </c>
      <c r="E63" s="1">
        <f t="shared" si="1"/>
        <v>44119.300300000003</v>
      </c>
      <c r="F63" s="2">
        <v>7638058.5999999996</v>
      </c>
      <c r="G63" s="2">
        <v>14815.897000000001</v>
      </c>
      <c r="H63" s="2">
        <v>15430.8833</v>
      </c>
      <c r="I63" s="3">
        <v>15582524.9</v>
      </c>
      <c r="J63" s="3">
        <v>30998.437699999999</v>
      </c>
      <c r="K63" s="3">
        <v>33579.112500000003</v>
      </c>
    </row>
    <row r="64" spans="1:11" x14ac:dyDescent="0.25">
      <c r="B64">
        <v>6</v>
      </c>
      <c r="C64" s="1">
        <v>25873714.300000001</v>
      </c>
      <c r="D64" s="1">
        <v>55347.356299999999</v>
      </c>
      <c r="E64" s="1">
        <f t="shared" si="1"/>
        <v>55347.356299999999</v>
      </c>
      <c r="F64" s="2">
        <v>8603363.5</v>
      </c>
      <c r="G64" s="2">
        <v>19169.361000000001</v>
      </c>
      <c r="H64" s="2">
        <v>20319.0062</v>
      </c>
      <c r="I64" s="3">
        <v>17270350.800000001</v>
      </c>
      <c r="J64" s="3">
        <v>37034.347999999998</v>
      </c>
      <c r="K64" s="3">
        <v>40610.315300000002</v>
      </c>
    </row>
    <row r="65" spans="1:11" x14ac:dyDescent="0.25">
      <c r="B65">
        <v>7</v>
      </c>
      <c r="C65" s="1">
        <v>26665076.5</v>
      </c>
      <c r="D65" s="1">
        <v>54809.2477</v>
      </c>
      <c r="E65" s="1">
        <f t="shared" si="1"/>
        <v>54809.2477</v>
      </c>
      <c r="F65" s="2">
        <v>10779707.9</v>
      </c>
      <c r="G65" s="2">
        <v>45067.417999999998</v>
      </c>
      <c r="H65" s="2">
        <v>48602.646099999998</v>
      </c>
      <c r="I65" s="3">
        <v>15885368.5</v>
      </c>
      <c r="J65" s="3">
        <v>37040.771699999998</v>
      </c>
      <c r="K65" s="3">
        <v>40725.356800000001</v>
      </c>
    </row>
    <row r="66" spans="1:11" x14ac:dyDescent="0.25">
      <c r="B66">
        <v>8</v>
      </c>
      <c r="C66" s="1">
        <v>28987687.600000001</v>
      </c>
      <c r="D66" s="1">
        <v>56526.164700000001</v>
      </c>
      <c r="E66" s="1">
        <f t="shared" si="1"/>
        <v>56526.164700000001</v>
      </c>
      <c r="F66" s="2">
        <v>9961300.5999999996</v>
      </c>
      <c r="G66" s="2">
        <v>20860.773000000001</v>
      </c>
      <c r="H66" s="2">
        <v>22124.860100000002</v>
      </c>
      <c r="I66" s="3">
        <v>19026387</v>
      </c>
      <c r="J66" s="3">
        <v>37002.754999999997</v>
      </c>
      <c r="K66" s="3">
        <v>40414.42</v>
      </c>
    </row>
    <row r="67" spans="1:11" x14ac:dyDescent="0.25">
      <c r="B67">
        <v>9</v>
      </c>
      <c r="C67" s="1">
        <v>24657693.300000001</v>
      </c>
      <c r="D67" s="1">
        <v>54879.372000000003</v>
      </c>
      <c r="E67" s="1">
        <f t="shared" si="1"/>
        <v>54879.372000000003</v>
      </c>
      <c r="F67" s="2">
        <v>8087005.2000000002</v>
      </c>
      <c r="G67" s="2">
        <v>19187.456999999999</v>
      </c>
      <c r="H67" s="2">
        <v>20281.1345</v>
      </c>
      <c r="I67" s="3">
        <v>16570688.1</v>
      </c>
      <c r="J67" s="3">
        <v>36638.697699999997</v>
      </c>
      <c r="K67" s="3">
        <v>40372.0694</v>
      </c>
    </row>
    <row r="68" spans="1:11" x14ac:dyDescent="0.25">
      <c r="B68">
        <v>10</v>
      </c>
      <c r="C68" s="1">
        <v>24044266.699999999</v>
      </c>
      <c r="D68" s="1">
        <v>41884.897299999997</v>
      </c>
      <c r="E68" s="1">
        <f t="shared" si="1"/>
        <v>41884.897299999997</v>
      </c>
      <c r="F68" s="2">
        <v>7518585</v>
      </c>
      <c r="G68" s="2">
        <v>14317.564</v>
      </c>
      <c r="H68" s="2">
        <v>14772.5232</v>
      </c>
      <c r="I68" s="3">
        <v>16525681.699999999</v>
      </c>
      <c r="J68" s="3">
        <v>28752.306</v>
      </c>
      <c r="K68" s="3">
        <v>31356.439299999998</v>
      </c>
    </row>
    <row r="69" spans="1:11" x14ac:dyDescent="0.25">
      <c r="B69">
        <v>11</v>
      </c>
      <c r="C69" s="1">
        <v>24615024.5</v>
      </c>
      <c r="D69" s="1">
        <v>45805.332999999999</v>
      </c>
      <c r="E69" s="1">
        <f t="shared" si="1"/>
        <v>45805.332999999999</v>
      </c>
      <c r="F69" s="2">
        <v>7705047.5999999996</v>
      </c>
      <c r="G69" s="2">
        <v>15283.727000000001</v>
      </c>
      <c r="H69" s="2">
        <v>15553.023499999999</v>
      </c>
      <c r="I69" s="3">
        <v>16909976.899999999</v>
      </c>
      <c r="J69" s="3">
        <v>30703.225999999999</v>
      </c>
      <c r="K69" s="3">
        <v>32097.2588</v>
      </c>
    </row>
    <row r="70" spans="1:11" x14ac:dyDescent="0.25">
      <c r="B70">
        <v>12</v>
      </c>
      <c r="C70" s="1">
        <v>26626013.100000001</v>
      </c>
      <c r="D70" s="1">
        <v>48413.347300000001</v>
      </c>
      <c r="E70" s="1">
        <f t="shared" si="1"/>
        <v>48413.347300000001</v>
      </c>
      <c r="F70" s="2">
        <v>9945819.3000000007</v>
      </c>
      <c r="G70" s="2">
        <v>19706.240000000002</v>
      </c>
      <c r="H70" s="2">
        <v>19974.643899999999</v>
      </c>
      <c r="I70" s="3">
        <v>16680193.9</v>
      </c>
      <c r="J70" s="3">
        <v>30378.360700000001</v>
      </c>
      <c r="K70" s="3">
        <v>31685.169399999999</v>
      </c>
    </row>
    <row r="71" spans="1:11" x14ac:dyDescent="0.25">
      <c r="A71">
        <v>2008</v>
      </c>
      <c r="B71">
        <v>1</v>
      </c>
      <c r="C71" s="1">
        <v>26834623.800000001</v>
      </c>
      <c r="D71" s="1">
        <v>48155.226999999999</v>
      </c>
      <c r="E71" s="1">
        <f t="shared" si="1"/>
        <v>48155.226999999999</v>
      </c>
      <c r="F71" s="2">
        <v>6961348.4000000004</v>
      </c>
      <c r="G71" s="2">
        <v>17359.171999999999</v>
      </c>
      <c r="H71" s="2">
        <v>17576.701499999999</v>
      </c>
      <c r="I71" s="3">
        <v>19873275.399999999</v>
      </c>
      <c r="J71" s="3">
        <v>39617.006999999998</v>
      </c>
      <c r="K71" s="3">
        <v>41037.794999999998</v>
      </c>
    </row>
    <row r="72" spans="1:11" x14ac:dyDescent="0.25">
      <c r="B72">
        <v>2</v>
      </c>
      <c r="C72" s="1">
        <v>25912689.399999999</v>
      </c>
      <c r="D72" s="1">
        <v>47942.911999999997</v>
      </c>
      <c r="E72" s="1">
        <f t="shared" si="1"/>
        <v>47942.911999999997</v>
      </c>
      <c r="F72" s="2">
        <v>9004012</v>
      </c>
      <c r="G72" s="2">
        <v>17732.111000000001</v>
      </c>
      <c r="H72" s="2">
        <v>17933.745800000001</v>
      </c>
      <c r="I72" s="3">
        <v>16908677.399999999</v>
      </c>
      <c r="J72" s="3">
        <v>30429.955300000001</v>
      </c>
      <c r="K72" s="3">
        <v>31691.7814</v>
      </c>
    </row>
    <row r="73" spans="1:11" x14ac:dyDescent="0.25">
      <c r="B73">
        <v>3</v>
      </c>
      <c r="C73" s="1">
        <v>25612511.399999999</v>
      </c>
      <c r="D73" s="1">
        <v>44951.637300000002</v>
      </c>
      <c r="E73" s="1">
        <f t="shared" si="1"/>
        <v>44951.637300000002</v>
      </c>
      <c r="F73" s="2">
        <v>5136051.8</v>
      </c>
      <c r="G73" s="2">
        <v>14728.645</v>
      </c>
      <c r="H73" s="2">
        <v>14790.543799999999</v>
      </c>
      <c r="I73" s="3">
        <v>20476459.600000001</v>
      </c>
      <c r="J73" s="3">
        <v>37302.995000000003</v>
      </c>
      <c r="K73" s="3">
        <v>38871.283100000001</v>
      </c>
    </row>
    <row r="74" spans="1:11" x14ac:dyDescent="0.25">
      <c r="B74">
        <v>4</v>
      </c>
      <c r="C74" s="1">
        <v>22532227.5</v>
      </c>
      <c r="D74" s="1">
        <v>40112.926299999999</v>
      </c>
      <c r="E74" s="1">
        <f t="shared" si="1"/>
        <v>40112.926299999999</v>
      </c>
      <c r="F74" s="2">
        <v>6404324.9000000004</v>
      </c>
      <c r="G74" s="2">
        <v>13044.036</v>
      </c>
      <c r="H74" s="2">
        <v>13355.6767</v>
      </c>
      <c r="I74" s="3">
        <v>16127902.6</v>
      </c>
      <c r="J74" s="3">
        <v>32923.309300000001</v>
      </c>
      <c r="K74" s="3">
        <v>34488.989300000001</v>
      </c>
    </row>
    <row r="75" spans="1:11" x14ac:dyDescent="0.25">
      <c r="B75">
        <v>5</v>
      </c>
      <c r="C75" s="1">
        <v>22515732.100000001</v>
      </c>
      <c r="D75" s="1">
        <v>37756.861700000001</v>
      </c>
      <c r="E75" s="1">
        <f t="shared" ref="E75:E138" si="2">D75</f>
        <v>37756.861700000001</v>
      </c>
      <c r="F75" s="2">
        <v>7342570.5999999996</v>
      </c>
      <c r="G75" s="2">
        <v>12838.143</v>
      </c>
      <c r="H75" s="2">
        <v>13146.4715</v>
      </c>
      <c r="I75" s="3">
        <v>15173161.5</v>
      </c>
      <c r="J75" s="3">
        <v>25971.374</v>
      </c>
      <c r="K75" s="3">
        <v>27987.074400000001</v>
      </c>
    </row>
    <row r="76" spans="1:11" x14ac:dyDescent="0.25">
      <c r="B76">
        <v>6</v>
      </c>
      <c r="C76" s="1">
        <v>24821126.100000001</v>
      </c>
      <c r="D76" s="1">
        <v>52264.945</v>
      </c>
      <c r="E76" s="1">
        <f t="shared" si="2"/>
        <v>52264.945</v>
      </c>
      <c r="F76" s="2">
        <v>8016406.7999999998</v>
      </c>
      <c r="G76" s="2">
        <v>17581.66</v>
      </c>
      <c r="H76" s="2">
        <v>18660.871800000001</v>
      </c>
      <c r="I76" s="3">
        <v>16804719.300000001</v>
      </c>
      <c r="J76" s="3">
        <v>35632.716</v>
      </c>
      <c r="K76" s="3">
        <v>39107.302600000003</v>
      </c>
    </row>
    <row r="77" spans="1:11" x14ac:dyDescent="0.25">
      <c r="B77">
        <v>7</v>
      </c>
      <c r="C77" s="1">
        <v>28570814.5</v>
      </c>
      <c r="D77" s="1">
        <v>56170.768700000001</v>
      </c>
      <c r="E77" s="1">
        <f t="shared" si="2"/>
        <v>56170.768700000001</v>
      </c>
      <c r="F77" s="2">
        <v>9547188.9000000004</v>
      </c>
      <c r="G77" s="2">
        <v>19427.143</v>
      </c>
      <c r="H77" s="2">
        <v>20780.815500000001</v>
      </c>
      <c r="I77" s="3">
        <v>19023625.600000001</v>
      </c>
      <c r="J77" s="3">
        <v>37417.332699999999</v>
      </c>
      <c r="K77" s="3">
        <v>41251.485000000001</v>
      </c>
    </row>
    <row r="78" spans="1:11" x14ac:dyDescent="0.25">
      <c r="B78">
        <v>8</v>
      </c>
      <c r="C78" s="1">
        <v>26538105.300000001</v>
      </c>
      <c r="D78" s="1">
        <v>52019.856699999997</v>
      </c>
      <c r="E78" s="1">
        <f t="shared" si="2"/>
        <v>52019.856699999997</v>
      </c>
      <c r="F78" s="2">
        <v>8977797.0999999996</v>
      </c>
      <c r="G78" s="2">
        <v>18328.105</v>
      </c>
      <c r="H78" s="2">
        <v>19520.477299999999</v>
      </c>
      <c r="I78" s="3">
        <v>17560308.199999999</v>
      </c>
      <c r="J78" s="3">
        <v>34460.597699999998</v>
      </c>
      <c r="K78" s="3">
        <v>37872.784800000001</v>
      </c>
    </row>
    <row r="79" spans="1:11" x14ac:dyDescent="0.25">
      <c r="B79">
        <v>9</v>
      </c>
      <c r="C79" s="1">
        <v>24402815.399999999</v>
      </c>
      <c r="D79" s="1">
        <v>49903.053</v>
      </c>
      <c r="E79" s="1">
        <f t="shared" si="2"/>
        <v>49903.053</v>
      </c>
      <c r="F79" s="2">
        <v>6041469.2000000002</v>
      </c>
      <c r="G79" s="2">
        <v>17249.324000000001</v>
      </c>
      <c r="H79" s="2">
        <v>18230.584999999999</v>
      </c>
      <c r="I79" s="3">
        <v>18361346.199999999</v>
      </c>
      <c r="J79" s="3">
        <v>33812.263700000003</v>
      </c>
      <c r="K79" s="3">
        <v>36672.492100000003</v>
      </c>
    </row>
    <row r="80" spans="1:11" x14ac:dyDescent="0.25">
      <c r="B80">
        <v>10</v>
      </c>
      <c r="C80" s="1">
        <v>23564590.800000001</v>
      </c>
      <c r="D80" s="1">
        <v>41813.578999999998</v>
      </c>
      <c r="E80" s="1">
        <f t="shared" si="2"/>
        <v>41813.578999999998</v>
      </c>
      <c r="F80" s="2">
        <v>5232208.2</v>
      </c>
      <c r="G80" s="2">
        <v>14273.333000000001</v>
      </c>
      <c r="H80" s="2">
        <v>14584.719800000001</v>
      </c>
      <c r="I80" s="3">
        <v>18332382.699999999</v>
      </c>
      <c r="J80" s="3">
        <v>32786.112999999998</v>
      </c>
      <c r="K80" s="3">
        <v>34786.720000000001</v>
      </c>
    </row>
    <row r="81" spans="1:11" x14ac:dyDescent="0.25">
      <c r="B81">
        <v>11</v>
      </c>
      <c r="C81" s="1">
        <v>24501133</v>
      </c>
      <c r="D81" s="1">
        <v>45294.800300000003</v>
      </c>
      <c r="E81" s="1">
        <f t="shared" si="2"/>
        <v>45294.800300000003</v>
      </c>
      <c r="F81" s="2">
        <v>8599601.0999999996</v>
      </c>
      <c r="G81" s="2">
        <v>16453.543000000001</v>
      </c>
      <c r="H81" s="2">
        <v>16756.679899999999</v>
      </c>
      <c r="I81" s="3">
        <v>15901531.9</v>
      </c>
      <c r="J81" s="3">
        <v>29133.578699999998</v>
      </c>
      <c r="K81" s="3">
        <v>30357.196100000001</v>
      </c>
    </row>
    <row r="82" spans="1:11" x14ac:dyDescent="0.25">
      <c r="B82">
        <v>12</v>
      </c>
      <c r="C82" s="1">
        <v>27248631</v>
      </c>
      <c r="D82" s="1">
        <v>48076.322</v>
      </c>
      <c r="E82" s="1">
        <f t="shared" si="2"/>
        <v>48076.322</v>
      </c>
      <c r="F82" s="2">
        <v>10003945.5</v>
      </c>
      <c r="G82" s="2">
        <v>18785.984</v>
      </c>
      <c r="H82" s="2">
        <v>19097.043699999998</v>
      </c>
      <c r="I82" s="3">
        <v>17244685.600000001</v>
      </c>
      <c r="J82" s="3">
        <v>30751.200000000001</v>
      </c>
      <c r="K82" s="3">
        <v>32126.547999999999</v>
      </c>
    </row>
    <row r="83" spans="1:11" x14ac:dyDescent="0.25">
      <c r="A83">
        <v>2009</v>
      </c>
      <c r="B83">
        <v>1</v>
      </c>
      <c r="C83" s="1">
        <v>28176601.800000001</v>
      </c>
      <c r="D83" s="1">
        <v>49301.646000000001</v>
      </c>
      <c r="E83" s="1">
        <f t="shared" si="2"/>
        <v>49301.646000000001</v>
      </c>
      <c r="F83" s="2">
        <v>10171512.199999999</v>
      </c>
      <c r="G83" s="2">
        <v>18180.188999999998</v>
      </c>
      <c r="H83" s="2">
        <v>18554.9588</v>
      </c>
      <c r="I83" s="3">
        <v>18005089.600000001</v>
      </c>
      <c r="J83" s="3">
        <v>31203.8007</v>
      </c>
      <c r="K83" s="3">
        <v>32620.8691</v>
      </c>
    </row>
    <row r="84" spans="1:11" x14ac:dyDescent="0.25">
      <c r="B84">
        <v>2</v>
      </c>
      <c r="C84" s="1">
        <v>24278506.899999999</v>
      </c>
      <c r="D84" s="1">
        <v>47647.9827</v>
      </c>
      <c r="E84" s="1">
        <f t="shared" si="2"/>
        <v>47647.9827</v>
      </c>
      <c r="F84" s="2">
        <v>8546182.9000000004</v>
      </c>
      <c r="G84" s="2">
        <v>17467.682000000001</v>
      </c>
      <c r="H84" s="2">
        <v>17776.154200000001</v>
      </c>
      <c r="I84" s="3">
        <v>15732324.1</v>
      </c>
      <c r="J84" s="3">
        <v>32242.393</v>
      </c>
      <c r="K84" s="3">
        <v>33779.307399999998</v>
      </c>
    </row>
    <row r="85" spans="1:11" x14ac:dyDescent="0.25">
      <c r="B85">
        <v>3</v>
      </c>
      <c r="C85" s="1">
        <v>24782457.600000001</v>
      </c>
      <c r="D85" s="1">
        <v>46050.973700000002</v>
      </c>
      <c r="E85" s="1">
        <f t="shared" si="2"/>
        <v>46050.973700000002</v>
      </c>
      <c r="F85" s="2">
        <v>8446777</v>
      </c>
      <c r="G85" s="2">
        <v>17175.168000000001</v>
      </c>
      <c r="H85" s="2">
        <v>17497.435600000001</v>
      </c>
      <c r="I85" s="3">
        <v>16335680.699999999</v>
      </c>
      <c r="J85" s="3">
        <v>28875.805700000001</v>
      </c>
      <c r="K85" s="3">
        <v>30105.643400000001</v>
      </c>
    </row>
    <row r="86" spans="1:11" x14ac:dyDescent="0.25">
      <c r="B86">
        <v>4</v>
      </c>
      <c r="C86" s="1">
        <v>22158416.699999999</v>
      </c>
      <c r="D86" s="1">
        <v>40075.108999999997</v>
      </c>
      <c r="E86" s="1">
        <f t="shared" si="2"/>
        <v>40075.108999999997</v>
      </c>
      <c r="F86" s="2">
        <v>7420612.2000000002</v>
      </c>
      <c r="G86" s="2">
        <v>40075.108999999997</v>
      </c>
      <c r="H86" s="2">
        <v>41809.058700000001</v>
      </c>
      <c r="I86" s="3">
        <v>14737804.5</v>
      </c>
      <c r="J86" s="3">
        <v>27185.1427</v>
      </c>
      <c r="K86" s="3">
        <v>28525.1253</v>
      </c>
    </row>
    <row r="87" spans="1:11" x14ac:dyDescent="0.25">
      <c r="B87">
        <v>5</v>
      </c>
      <c r="C87" s="1">
        <v>21554380.100000001</v>
      </c>
      <c r="D87" s="1">
        <v>39201.277000000002</v>
      </c>
      <c r="E87" s="1">
        <f t="shared" si="2"/>
        <v>39201.277000000002</v>
      </c>
      <c r="F87" s="2">
        <v>6923589.2000000002</v>
      </c>
      <c r="G87" s="2">
        <v>12558.728999999999</v>
      </c>
      <c r="H87" s="2">
        <v>13054.897000000001</v>
      </c>
      <c r="I87" s="3">
        <v>14630790.9</v>
      </c>
      <c r="J87" s="3">
        <v>28009.018700000001</v>
      </c>
      <c r="K87" s="3">
        <v>30062.474999999999</v>
      </c>
    </row>
    <row r="88" spans="1:11" x14ac:dyDescent="0.25">
      <c r="B88">
        <v>6</v>
      </c>
      <c r="C88" s="1">
        <v>22809700.899999999</v>
      </c>
      <c r="D88" s="1">
        <v>47382.551299999999</v>
      </c>
      <c r="E88" s="1">
        <f t="shared" si="2"/>
        <v>47382.551299999999</v>
      </c>
      <c r="F88" s="2">
        <v>7253665.9000000004</v>
      </c>
      <c r="G88" s="2">
        <v>15820.846</v>
      </c>
      <c r="H88" s="2">
        <v>16804.7536</v>
      </c>
      <c r="I88" s="3">
        <v>15556035</v>
      </c>
      <c r="J88" s="3">
        <v>32565.138299999999</v>
      </c>
      <c r="K88" s="3">
        <v>35293.882899999997</v>
      </c>
    </row>
    <row r="89" spans="1:11" x14ac:dyDescent="0.25">
      <c r="B89">
        <v>7</v>
      </c>
      <c r="C89" s="1">
        <v>24213473.600000001</v>
      </c>
      <c r="D89" s="1">
        <v>44981.225299999998</v>
      </c>
      <c r="E89" s="1">
        <f t="shared" si="2"/>
        <v>44981.225299999998</v>
      </c>
      <c r="F89" s="2">
        <v>7972334.0999999996</v>
      </c>
      <c r="G89" s="2">
        <v>15139.982</v>
      </c>
      <c r="H89" s="2">
        <v>16011.193600000001</v>
      </c>
      <c r="I89" s="3">
        <v>16241139.5</v>
      </c>
      <c r="J89" s="3">
        <v>30609.459299999999</v>
      </c>
      <c r="K89" s="3">
        <v>33153.830300000001</v>
      </c>
    </row>
    <row r="90" spans="1:11" x14ac:dyDescent="0.25">
      <c r="B90">
        <v>8</v>
      </c>
      <c r="C90" s="1">
        <v>26831981</v>
      </c>
      <c r="D90" s="1">
        <v>56009.580300000001</v>
      </c>
      <c r="E90" s="1">
        <f t="shared" si="2"/>
        <v>56009.580300000001</v>
      </c>
      <c r="F90" s="2">
        <v>9003973.1999999993</v>
      </c>
      <c r="G90" s="2">
        <v>19514.131000000001</v>
      </c>
      <c r="H90" s="2">
        <v>20781.928500000002</v>
      </c>
      <c r="I90" s="3">
        <v>17828007.800000001</v>
      </c>
      <c r="J90" s="3">
        <v>36814.408300000003</v>
      </c>
      <c r="K90" s="3">
        <v>40348.1253</v>
      </c>
    </row>
    <row r="91" spans="1:11" x14ac:dyDescent="0.25">
      <c r="B91">
        <v>9</v>
      </c>
      <c r="C91" s="1">
        <v>22526996.600000001</v>
      </c>
      <c r="D91" s="1">
        <v>42038.981</v>
      </c>
      <c r="E91" s="1">
        <f t="shared" si="2"/>
        <v>42038.981</v>
      </c>
      <c r="F91" s="2">
        <v>7223053.5</v>
      </c>
      <c r="G91" s="2">
        <v>13934.68</v>
      </c>
      <c r="H91" s="2">
        <v>14768.4054</v>
      </c>
      <c r="I91" s="3">
        <v>15303943.1</v>
      </c>
      <c r="J91" s="3">
        <v>28900.5923</v>
      </c>
      <c r="K91" s="3">
        <v>31204.26</v>
      </c>
    </row>
    <row r="92" spans="1:11" x14ac:dyDescent="0.25">
      <c r="B92">
        <v>10</v>
      </c>
      <c r="C92" s="1">
        <v>22778839.100000001</v>
      </c>
      <c r="D92" s="1">
        <v>39459.337</v>
      </c>
      <c r="E92" s="1">
        <f t="shared" si="2"/>
        <v>39459.337</v>
      </c>
      <c r="F92" s="2">
        <v>7421677.4000000004</v>
      </c>
      <c r="G92" s="2">
        <v>13458.009</v>
      </c>
      <c r="H92" s="2">
        <v>13716.2732</v>
      </c>
      <c r="I92" s="3">
        <v>15357161.6</v>
      </c>
      <c r="J92" s="3">
        <v>26766.882000000001</v>
      </c>
      <c r="K92" s="3">
        <v>28286.6083</v>
      </c>
    </row>
    <row r="93" spans="1:11" x14ac:dyDescent="0.25">
      <c r="B93">
        <v>11</v>
      </c>
      <c r="C93" s="1">
        <v>22681845.800000001</v>
      </c>
      <c r="D93" s="1">
        <v>42346.6927</v>
      </c>
      <c r="E93" s="1">
        <f t="shared" si="2"/>
        <v>42346.6927</v>
      </c>
      <c r="F93" s="2">
        <v>7782407.2000000002</v>
      </c>
      <c r="G93" s="2">
        <v>16193.084000000001</v>
      </c>
      <c r="H93" s="2">
        <v>16488.1695</v>
      </c>
      <c r="I93" s="3">
        <v>14899438.5</v>
      </c>
      <c r="J93" s="3">
        <v>27122.666300000001</v>
      </c>
      <c r="K93" s="3">
        <v>28379.244200000001</v>
      </c>
    </row>
    <row r="94" spans="1:11" x14ac:dyDescent="0.25">
      <c r="B94">
        <v>12</v>
      </c>
      <c r="C94" s="1">
        <v>26176555.699999999</v>
      </c>
      <c r="D94" s="1">
        <v>48120.8197</v>
      </c>
      <c r="E94" s="1">
        <f t="shared" si="2"/>
        <v>48120.8197</v>
      </c>
      <c r="F94" s="2">
        <v>8862637.9000000004</v>
      </c>
      <c r="G94" s="2">
        <v>17425.09</v>
      </c>
      <c r="H94" s="2">
        <v>17745.800800000001</v>
      </c>
      <c r="I94" s="3">
        <v>17313917.800000001</v>
      </c>
      <c r="J94" s="3">
        <v>37484.140299999999</v>
      </c>
      <c r="K94" s="3">
        <v>38899.022799999999</v>
      </c>
    </row>
    <row r="95" spans="1:11" x14ac:dyDescent="0.25">
      <c r="A95">
        <v>2010</v>
      </c>
      <c r="B95">
        <v>1</v>
      </c>
      <c r="C95" s="1">
        <v>26810992.800000001</v>
      </c>
      <c r="D95" s="1">
        <v>46278.9787</v>
      </c>
      <c r="E95" s="1">
        <f t="shared" si="2"/>
        <v>46278.9787</v>
      </c>
      <c r="F95" s="2">
        <v>9506684.3000000007</v>
      </c>
      <c r="G95" s="2">
        <v>17508.241999999998</v>
      </c>
      <c r="H95" s="2">
        <v>17785.418399999999</v>
      </c>
      <c r="I95" s="3">
        <v>17304308.600000001</v>
      </c>
      <c r="J95" s="3">
        <v>29500.689699999999</v>
      </c>
      <c r="K95" s="3">
        <v>30596.170600000001</v>
      </c>
    </row>
    <row r="96" spans="1:11" x14ac:dyDescent="0.25">
      <c r="B96">
        <v>2</v>
      </c>
      <c r="C96" s="1">
        <v>23866440.699999999</v>
      </c>
      <c r="D96" s="1">
        <v>44587.298000000003</v>
      </c>
      <c r="E96" s="1">
        <f t="shared" si="2"/>
        <v>44587.298000000003</v>
      </c>
      <c r="F96" s="2">
        <v>8405541.8000000007</v>
      </c>
      <c r="G96" s="2">
        <v>15629.538</v>
      </c>
      <c r="H96" s="2">
        <v>15871.4872</v>
      </c>
      <c r="I96" s="3">
        <v>15460898.9</v>
      </c>
      <c r="J96" s="3">
        <v>29000.424999999999</v>
      </c>
      <c r="K96" s="3">
        <v>30155.062000000002</v>
      </c>
    </row>
    <row r="97" spans="1:11" x14ac:dyDescent="0.25">
      <c r="B97">
        <v>3</v>
      </c>
      <c r="C97" s="1">
        <v>24268317.300000001</v>
      </c>
      <c r="D97" s="1">
        <v>40454.168299999998</v>
      </c>
      <c r="E97" s="1">
        <f t="shared" si="2"/>
        <v>40454.168299999998</v>
      </c>
      <c r="F97" s="2">
        <v>8199653.5</v>
      </c>
      <c r="G97" s="2">
        <v>14470.735000000001</v>
      </c>
      <c r="H97" s="2">
        <v>14784.189399999999</v>
      </c>
      <c r="I97" s="3">
        <v>16068663.800000001</v>
      </c>
      <c r="J97" s="3">
        <v>26331.873</v>
      </c>
      <c r="K97" s="3">
        <v>27533.358800000002</v>
      </c>
    </row>
    <row r="98" spans="1:11" x14ac:dyDescent="0.25">
      <c r="B98">
        <v>4</v>
      </c>
      <c r="C98" s="1">
        <v>21343054.399999999</v>
      </c>
      <c r="D98" s="1">
        <v>36743.030700000003</v>
      </c>
      <c r="E98" s="1">
        <f t="shared" si="2"/>
        <v>36743.030700000003</v>
      </c>
      <c r="F98" s="2">
        <v>6957364.9000000004</v>
      </c>
      <c r="G98" s="2">
        <v>12450.909</v>
      </c>
      <c r="H98" s="2">
        <v>12754.697099999999</v>
      </c>
      <c r="I98" s="3">
        <v>14385689.6</v>
      </c>
      <c r="J98" s="3">
        <v>25002.2853</v>
      </c>
      <c r="K98" s="3">
        <v>26360.3583</v>
      </c>
    </row>
    <row r="99" spans="1:11" x14ac:dyDescent="0.25">
      <c r="B99">
        <v>5</v>
      </c>
      <c r="C99" s="1">
        <v>23010297.600000001</v>
      </c>
      <c r="D99" s="1">
        <v>48218.8963</v>
      </c>
      <c r="E99" s="1">
        <f t="shared" si="2"/>
        <v>48218.8963</v>
      </c>
      <c r="F99" s="2">
        <v>7489634.2000000002</v>
      </c>
      <c r="G99" s="2">
        <v>15986.293</v>
      </c>
      <c r="H99" s="2">
        <v>16887.015100000001</v>
      </c>
      <c r="I99" s="3">
        <v>15520663.4</v>
      </c>
      <c r="J99" s="3">
        <v>32310.996299999999</v>
      </c>
      <c r="K99" s="3">
        <v>34914.714</v>
      </c>
    </row>
    <row r="100" spans="1:11" x14ac:dyDescent="0.25">
      <c r="B100">
        <v>6</v>
      </c>
      <c r="C100" s="1">
        <v>24560033.199999999</v>
      </c>
      <c r="D100" s="1">
        <v>48287.327299999997</v>
      </c>
      <c r="E100" s="1">
        <f t="shared" si="2"/>
        <v>48287.327299999997</v>
      </c>
      <c r="F100" s="2">
        <v>8037348.9000000004</v>
      </c>
      <c r="G100" s="2">
        <v>15954.046</v>
      </c>
      <c r="H100" s="2">
        <v>16763.819500000001</v>
      </c>
      <c r="I100" s="3">
        <v>16522684.300000001</v>
      </c>
      <c r="J100" s="3">
        <v>32801.308299999997</v>
      </c>
      <c r="K100" s="3">
        <v>35778.956899999997</v>
      </c>
    </row>
    <row r="101" spans="1:11" x14ac:dyDescent="0.25">
      <c r="B101">
        <v>7</v>
      </c>
      <c r="C101" s="1">
        <v>28917504.5</v>
      </c>
      <c r="D101" s="1">
        <v>56226.833299999998</v>
      </c>
      <c r="E101" s="1">
        <f t="shared" si="2"/>
        <v>56226.833299999998</v>
      </c>
      <c r="F101" s="2">
        <v>10003184.6</v>
      </c>
      <c r="G101" s="2">
        <v>20106.754000000001</v>
      </c>
      <c r="H101" s="2">
        <v>21415.692299999999</v>
      </c>
      <c r="I101" s="3">
        <v>18914319.899999999</v>
      </c>
      <c r="J101" s="3">
        <v>37619.162700000001</v>
      </c>
      <c r="K101" s="3">
        <v>41136.275999999998</v>
      </c>
    </row>
    <row r="102" spans="1:11" x14ac:dyDescent="0.25">
      <c r="B102">
        <v>8</v>
      </c>
      <c r="C102" s="1">
        <v>28083810.199999999</v>
      </c>
      <c r="D102" s="1">
        <v>54656.466699999997</v>
      </c>
      <c r="E102" s="1">
        <f t="shared" si="2"/>
        <v>54656.466699999997</v>
      </c>
      <c r="F102" s="2">
        <v>9653962.5999999996</v>
      </c>
      <c r="G102" s="2">
        <v>19279.085999999999</v>
      </c>
      <c r="H102" s="2">
        <v>20476.376799999998</v>
      </c>
      <c r="I102" s="3">
        <v>18429847.699999999</v>
      </c>
      <c r="J102" s="3">
        <v>36574.828999999998</v>
      </c>
      <c r="K102" s="3">
        <v>39739.622499999998</v>
      </c>
    </row>
    <row r="103" spans="1:11" x14ac:dyDescent="0.25">
      <c r="B103">
        <v>9</v>
      </c>
      <c r="C103" s="1">
        <v>22872345.300000001</v>
      </c>
      <c r="D103" s="1">
        <v>53580.437299999998</v>
      </c>
      <c r="E103" s="1">
        <f t="shared" si="2"/>
        <v>53580.437299999998</v>
      </c>
      <c r="F103" s="2">
        <v>7523907.7999999998</v>
      </c>
      <c r="G103" s="2">
        <v>18948.143</v>
      </c>
      <c r="H103" s="2">
        <v>20041.260399999999</v>
      </c>
      <c r="I103" s="3">
        <v>15348437.5</v>
      </c>
      <c r="J103" s="3">
        <v>35158.226699999999</v>
      </c>
      <c r="K103" s="3">
        <v>38229.758999999998</v>
      </c>
    </row>
    <row r="104" spans="1:11" x14ac:dyDescent="0.25">
      <c r="B104">
        <v>10</v>
      </c>
      <c r="C104" s="1">
        <v>22409417.899999999</v>
      </c>
      <c r="D104" s="1">
        <v>37521.3433</v>
      </c>
      <c r="E104" s="1">
        <f t="shared" si="2"/>
        <v>37521.3433</v>
      </c>
      <c r="F104" s="2">
        <v>7539085.7000000002</v>
      </c>
      <c r="G104" s="2">
        <v>13316.502</v>
      </c>
      <c r="H104" s="2">
        <v>13625.925999999999</v>
      </c>
      <c r="I104" s="3">
        <v>14870332.199999999</v>
      </c>
      <c r="J104" s="3">
        <v>25334.9267</v>
      </c>
      <c r="K104" s="3">
        <v>26701.606199999998</v>
      </c>
    </row>
    <row r="105" spans="1:11" x14ac:dyDescent="0.25">
      <c r="B105">
        <v>11</v>
      </c>
      <c r="C105" s="1">
        <v>23099859.100000001</v>
      </c>
      <c r="D105" s="1">
        <v>40817.5527</v>
      </c>
      <c r="E105" s="1">
        <f t="shared" si="2"/>
        <v>40817.5527</v>
      </c>
      <c r="F105" s="2">
        <v>1925134.9</v>
      </c>
      <c r="G105" s="2">
        <v>13754.669</v>
      </c>
      <c r="H105" s="2">
        <v>14059.7947</v>
      </c>
      <c r="I105" s="3">
        <v>21174724.100000001</v>
      </c>
      <c r="J105" s="3">
        <v>40817.5527</v>
      </c>
      <c r="K105" s="3">
        <v>42203.964500000002</v>
      </c>
    </row>
    <row r="106" spans="1:11" x14ac:dyDescent="0.25">
      <c r="B106">
        <v>12</v>
      </c>
      <c r="C106" s="1">
        <v>26229120.800000001</v>
      </c>
      <c r="D106" s="1">
        <v>47704.8747</v>
      </c>
      <c r="E106" s="1">
        <f t="shared" si="2"/>
        <v>47704.8747</v>
      </c>
      <c r="F106" s="2">
        <v>4833333.8</v>
      </c>
      <c r="G106" s="2">
        <v>17372.282999999999</v>
      </c>
      <c r="H106" s="2">
        <v>17651.1692</v>
      </c>
      <c r="I106" s="3">
        <v>21395787</v>
      </c>
      <c r="J106" s="3">
        <v>47704.8747</v>
      </c>
      <c r="K106" s="3">
        <v>49132.619299999998</v>
      </c>
    </row>
    <row r="107" spans="1:11" x14ac:dyDescent="0.25">
      <c r="A107">
        <v>2011</v>
      </c>
      <c r="B107">
        <v>1</v>
      </c>
      <c r="C107" s="1">
        <v>26754133</v>
      </c>
      <c r="D107" s="1">
        <v>45673.873</v>
      </c>
      <c r="E107" s="1">
        <f t="shared" si="2"/>
        <v>45673.873</v>
      </c>
      <c r="F107" s="2">
        <v>9568038.6999999993</v>
      </c>
      <c r="G107" s="2">
        <v>17526.155999999999</v>
      </c>
      <c r="H107" s="2">
        <v>17809.687900000001</v>
      </c>
      <c r="I107" s="3">
        <v>17186094.399999999</v>
      </c>
      <c r="J107" s="3">
        <v>29046.937699999999</v>
      </c>
      <c r="K107" s="3">
        <v>30140.330999999998</v>
      </c>
    </row>
    <row r="108" spans="1:11" x14ac:dyDescent="0.25">
      <c r="B108">
        <v>2</v>
      </c>
      <c r="C108" s="1">
        <v>23916650.199999999</v>
      </c>
      <c r="D108" s="1">
        <v>45660.834000000003</v>
      </c>
      <c r="E108" s="1">
        <f t="shared" si="2"/>
        <v>45660.834000000003</v>
      </c>
      <c r="F108" s="2">
        <v>8545007.1999999993</v>
      </c>
      <c r="G108" s="2">
        <v>16921.143</v>
      </c>
      <c r="H108" s="2">
        <v>17338.4522</v>
      </c>
      <c r="I108" s="3">
        <v>15371643</v>
      </c>
      <c r="J108" s="3">
        <v>29073.208999999999</v>
      </c>
      <c r="K108" s="3">
        <v>30205.142</v>
      </c>
    </row>
    <row r="109" spans="1:11" x14ac:dyDescent="0.25">
      <c r="B109">
        <v>3</v>
      </c>
      <c r="C109" s="1">
        <v>25112956.899999999</v>
      </c>
      <c r="D109" s="1">
        <v>42337.375999999997</v>
      </c>
      <c r="E109" s="1">
        <f t="shared" si="2"/>
        <v>42337.375999999997</v>
      </c>
      <c r="F109" s="2">
        <v>8698915</v>
      </c>
      <c r="G109" s="2">
        <v>15235.751</v>
      </c>
      <c r="H109" s="2">
        <v>15524.514999999999</v>
      </c>
      <c r="I109" s="3">
        <v>16414042</v>
      </c>
      <c r="J109" s="3">
        <v>27308.511999999999</v>
      </c>
      <c r="K109" s="3">
        <v>28432.167700000002</v>
      </c>
    </row>
    <row r="110" spans="1:11" x14ac:dyDescent="0.25">
      <c r="B110">
        <v>4</v>
      </c>
      <c r="C110" s="1">
        <v>22170184.399999999</v>
      </c>
      <c r="D110" s="1">
        <v>39372.116699999999</v>
      </c>
      <c r="E110" s="1">
        <f t="shared" si="2"/>
        <v>39372.116699999999</v>
      </c>
      <c r="F110" s="2">
        <v>7472011.4000000004</v>
      </c>
      <c r="G110" s="2">
        <v>14049.727000000001</v>
      </c>
      <c r="H110" s="2">
        <v>14361.7343</v>
      </c>
      <c r="I110" s="3">
        <v>14698173</v>
      </c>
      <c r="J110" s="3">
        <v>26054.167700000002</v>
      </c>
      <c r="K110" s="3">
        <v>27279.9015</v>
      </c>
    </row>
    <row r="111" spans="1:11" x14ac:dyDescent="0.25">
      <c r="B111">
        <v>5</v>
      </c>
      <c r="C111" s="1">
        <v>22025936.399999999</v>
      </c>
      <c r="D111" s="1">
        <v>45033.673300000002</v>
      </c>
      <c r="E111" s="1">
        <f t="shared" si="2"/>
        <v>45033.673300000002</v>
      </c>
      <c r="F111" s="2">
        <v>7315917.7000000002</v>
      </c>
      <c r="G111" s="2">
        <v>15536.84</v>
      </c>
      <c r="H111" s="2">
        <v>16667.923999999999</v>
      </c>
      <c r="I111" s="3">
        <v>14710018.699999999</v>
      </c>
      <c r="J111" s="3">
        <v>30342.654999999999</v>
      </c>
      <c r="K111" s="3">
        <v>32682.4643</v>
      </c>
    </row>
    <row r="112" spans="1:11" x14ac:dyDescent="0.25">
      <c r="B112">
        <v>6</v>
      </c>
      <c r="C112" s="1">
        <v>23510291.600000001</v>
      </c>
      <c r="D112" s="1">
        <v>46388.739699999998</v>
      </c>
      <c r="E112" s="1">
        <f t="shared" si="2"/>
        <v>46388.739699999998</v>
      </c>
      <c r="F112" s="2">
        <v>7683933.7999999998</v>
      </c>
      <c r="G112" s="2">
        <v>15834.76</v>
      </c>
      <c r="H112" s="2">
        <v>16960.544999999998</v>
      </c>
      <c r="I112" s="3">
        <v>15826357.800000001</v>
      </c>
      <c r="J112" s="3">
        <v>30959.014299999999</v>
      </c>
      <c r="K112" s="3">
        <v>33511.148000000001</v>
      </c>
    </row>
    <row r="113" spans="1:11" x14ac:dyDescent="0.25">
      <c r="B113">
        <v>7</v>
      </c>
      <c r="C113" s="1">
        <v>28730630.199999999</v>
      </c>
      <c r="D113" s="1">
        <v>55616.685700000002</v>
      </c>
      <c r="E113" s="1">
        <f t="shared" si="2"/>
        <v>55616.685700000002</v>
      </c>
      <c r="F113" s="2">
        <v>10079637.9</v>
      </c>
      <c r="G113" s="2">
        <v>21332.868999999999</v>
      </c>
      <c r="H113" s="2">
        <v>22867.745500000001</v>
      </c>
      <c r="I113" s="3">
        <v>18650992.199999999</v>
      </c>
      <c r="J113" s="3">
        <v>35482.2333</v>
      </c>
      <c r="K113" s="3">
        <v>38435.8649</v>
      </c>
    </row>
    <row r="114" spans="1:11" x14ac:dyDescent="0.25">
      <c r="B114">
        <v>8</v>
      </c>
      <c r="C114" s="1">
        <v>26889917</v>
      </c>
      <c r="D114" s="1">
        <v>51148.168700000002</v>
      </c>
      <c r="E114" s="1">
        <f t="shared" si="2"/>
        <v>51148.168700000002</v>
      </c>
      <c r="F114" s="2">
        <v>9199287</v>
      </c>
      <c r="G114" s="2">
        <v>19028.976999999999</v>
      </c>
      <c r="H114" s="2">
        <v>20315.018499999998</v>
      </c>
      <c r="I114" s="3">
        <v>17690630</v>
      </c>
      <c r="J114" s="3">
        <v>33126.292999999998</v>
      </c>
      <c r="K114" s="3">
        <v>35934.9424</v>
      </c>
    </row>
    <row r="115" spans="1:11" x14ac:dyDescent="0.25">
      <c r="B115">
        <v>9</v>
      </c>
      <c r="C115" s="1">
        <v>23087927.399999999</v>
      </c>
      <c r="D115" s="1">
        <v>50509.887000000002</v>
      </c>
      <c r="E115" s="1">
        <f t="shared" si="2"/>
        <v>50509.887000000002</v>
      </c>
      <c r="F115" s="2">
        <v>7350222.7999999998</v>
      </c>
      <c r="G115" s="2">
        <v>19710.952000000001</v>
      </c>
      <c r="H115" s="2">
        <v>20984.511399999999</v>
      </c>
      <c r="I115" s="3">
        <v>15737704.6</v>
      </c>
      <c r="J115" s="3">
        <v>33225.29</v>
      </c>
      <c r="K115" s="3">
        <v>35971.873</v>
      </c>
    </row>
    <row r="116" spans="1:11" x14ac:dyDescent="0.25">
      <c r="B116">
        <v>10</v>
      </c>
      <c r="C116" s="1">
        <v>22204246.199999999</v>
      </c>
      <c r="D116" s="1">
        <v>37128.7137</v>
      </c>
      <c r="E116" s="1">
        <f t="shared" si="2"/>
        <v>37128.7137</v>
      </c>
      <c r="F116" s="2">
        <v>4353765.3</v>
      </c>
      <c r="G116" s="2">
        <v>13003.415000000001</v>
      </c>
      <c r="H116" s="2">
        <v>13309.2297</v>
      </c>
      <c r="I116" s="3">
        <v>17850480.899999999</v>
      </c>
      <c r="J116" s="3">
        <v>37128.7137</v>
      </c>
      <c r="K116" s="3">
        <v>38651.918100000003</v>
      </c>
    </row>
    <row r="117" spans="1:11" x14ac:dyDescent="0.25">
      <c r="B117">
        <v>11</v>
      </c>
      <c r="C117" s="1">
        <v>22232614.300000001</v>
      </c>
      <c r="D117" s="1">
        <v>40818.092299999997</v>
      </c>
      <c r="E117" s="1">
        <f t="shared" si="2"/>
        <v>40818.092299999997</v>
      </c>
      <c r="F117" s="2">
        <v>15769152</v>
      </c>
      <c r="G117" s="2">
        <v>39442.788999999997</v>
      </c>
      <c r="H117" s="2">
        <v>41258.091999999997</v>
      </c>
      <c r="I117" s="3">
        <v>6463462.2999999998</v>
      </c>
      <c r="J117" s="3">
        <v>32180.113700000002</v>
      </c>
      <c r="K117" s="3">
        <v>33240.836499999998</v>
      </c>
    </row>
    <row r="118" spans="1:11" x14ac:dyDescent="0.25">
      <c r="B118">
        <v>12</v>
      </c>
      <c r="C118" s="1">
        <v>23823799.399999999</v>
      </c>
      <c r="D118" s="1">
        <v>41387.188999999998</v>
      </c>
      <c r="E118" s="1">
        <f t="shared" si="2"/>
        <v>41387.188999999998</v>
      </c>
      <c r="F118" s="2">
        <v>8363101.5</v>
      </c>
      <c r="G118" s="2">
        <v>15728.291999999999</v>
      </c>
      <c r="H118" s="2">
        <v>16007.6837</v>
      </c>
      <c r="I118" s="3">
        <v>15460697.9</v>
      </c>
      <c r="J118" s="3">
        <v>26774.039000000001</v>
      </c>
      <c r="K118" s="3">
        <v>27656.746899999998</v>
      </c>
    </row>
    <row r="119" spans="1:11" x14ac:dyDescent="0.25">
      <c r="A119">
        <v>2012</v>
      </c>
      <c r="B119">
        <v>1</v>
      </c>
      <c r="C119" s="1">
        <v>24355483.399999999</v>
      </c>
      <c r="D119" s="1">
        <v>43827.618000000002</v>
      </c>
      <c r="E119" s="1">
        <f t="shared" si="2"/>
        <v>43827.618000000002</v>
      </c>
      <c r="F119" s="2">
        <v>6794553.7000000002</v>
      </c>
      <c r="G119" s="2">
        <v>15959.868</v>
      </c>
      <c r="H119" s="2">
        <v>16281.0443</v>
      </c>
      <c r="I119" s="3">
        <v>17560929.699999999</v>
      </c>
      <c r="J119" s="3">
        <v>32713.146700000001</v>
      </c>
      <c r="K119" s="3">
        <v>33672.819300000003</v>
      </c>
    </row>
    <row r="120" spans="1:11" x14ac:dyDescent="0.25">
      <c r="B120">
        <v>2</v>
      </c>
      <c r="C120" s="1">
        <v>22280811.399999999</v>
      </c>
      <c r="D120" s="1">
        <v>39770.385699999999</v>
      </c>
      <c r="E120" s="1">
        <f t="shared" si="2"/>
        <v>39770.385699999999</v>
      </c>
      <c r="F120" s="2">
        <v>6078336.5</v>
      </c>
      <c r="G120" s="2">
        <v>18673.057000000001</v>
      </c>
      <c r="H120" s="2">
        <v>18934.303100000001</v>
      </c>
      <c r="I120" s="3">
        <v>16202474.9</v>
      </c>
      <c r="J120" s="3">
        <v>31687.167700000002</v>
      </c>
      <c r="K120" s="3">
        <v>32710.115900000001</v>
      </c>
    </row>
    <row r="121" spans="1:11" x14ac:dyDescent="0.25">
      <c r="B121">
        <v>3</v>
      </c>
      <c r="C121" s="1">
        <v>22016131</v>
      </c>
      <c r="D121" s="1">
        <v>39371.936999999998</v>
      </c>
      <c r="E121" s="1">
        <f t="shared" si="2"/>
        <v>39371.936999999998</v>
      </c>
      <c r="F121" s="2">
        <v>6616764.2000000002</v>
      </c>
      <c r="G121" s="2">
        <v>14329.44</v>
      </c>
      <c r="H121" s="2">
        <v>14675.8318</v>
      </c>
      <c r="I121" s="3">
        <v>15399366.800000001</v>
      </c>
      <c r="J121" s="3">
        <v>27316.768</v>
      </c>
      <c r="K121" s="3">
        <v>28282.8714</v>
      </c>
    </row>
    <row r="122" spans="1:11" x14ac:dyDescent="0.25">
      <c r="B122">
        <v>4</v>
      </c>
      <c r="C122" s="1">
        <v>20653278.100000001</v>
      </c>
      <c r="D122" s="1">
        <v>37549.747000000003</v>
      </c>
      <c r="E122" s="1">
        <f t="shared" si="2"/>
        <v>37549.747000000003</v>
      </c>
      <c r="F122" s="2">
        <v>6362162.7000000002</v>
      </c>
      <c r="G122" s="2">
        <v>12230.297</v>
      </c>
      <c r="H122" s="2">
        <v>12516.7004</v>
      </c>
      <c r="I122" s="3">
        <v>14291115.4</v>
      </c>
      <c r="J122" s="3">
        <v>25603.35</v>
      </c>
      <c r="K122" s="3">
        <v>26605.309399999998</v>
      </c>
    </row>
    <row r="123" spans="1:11" x14ac:dyDescent="0.25">
      <c r="B123">
        <v>5</v>
      </c>
      <c r="C123" s="1">
        <v>21633235.800000001</v>
      </c>
      <c r="D123" s="1">
        <v>45126.462</v>
      </c>
      <c r="E123" s="1">
        <f t="shared" si="2"/>
        <v>45126.462</v>
      </c>
      <c r="F123" s="2">
        <v>6412635.7000000002</v>
      </c>
      <c r="G123" s="2">
        <v>14736.588</v>
      </c>
      <c r="H123" s="2">
        <v>15541.615100000001</v>
      </c>
      <c r="I123" s="3">
        <v>15220600.1</v>
      </c>
      <c r="J123" s="3">
        <v>36215.765700000004</v>
      </c>
      <c r="K123" s="3">
        <v>38853.874400000001</v>
      </c>
    </row>
    <row r="124" spans="1:11" x14ac:dyDescent="0.25">
      <c r="B124">
        <v>6</v>
      </c>
      <c r="C124" s="1">
        <v>23352284.100000001</v>
      </c>
      <c r="D124" s="1">
        <v>48984.694000000003</v>
      </c>
      <c r="E124" s="1">
        <f t="shared" si="2"/>
        <v>48984.694000000003</v>
      </c>
      <c r="F124" s="2">
        <v>7322884.5999999996</v>
      </c>
      <c r="G124" s="2">
        <v>16701.309000000001</v>
      </c>
      <c r="H124" s="2">
        <v>17850.159500000002</v>
      </c>
      <c r="I124" s="3">
        <v>16029399.6</v>
      </c>
      <c r="J124" s="3">
        <v>33699.358999999997</v>
      </c>
      <c r="K124" s="3">
        <v>36266.279699999999</v>
      </c>
    </row>
    <row r="125" spans="1:11" x14ac:dyDescent="0.25">
      <c r="B125">
        <v>7</v>
      </c>
      <c r="C125" s="1">
        <v>28164075.199999999</v>
      </c>
      <c r="D125" s="1">
        <v>52600.7163</v>
      </c>
      <c r="E125" s="1">
        <f t="shared" si="2"/>
        <v>52600.7163</v>
      </c>
      <c r="F125" s="2">
        <v>9209063.0999999996</v>
      </c>
      <c r="G125" s="2">
        <v>18466.307000000001</v>
      </c>
      <c r="H125" s="2">
        <v>19693.066500000001</v>
      </c>
      <c r="I125" s="3">
        <v>18955012.100000001</v>
      </c>
      <c r="J125" s="3">
        <v>38596.270299999996</v>
      </c>
      <c r="K125" s="3">
        <v>41553.195200000002</v>
      </c>
    </row>
    <row r="126" spans="1:11" x14ac:dyDescent="0.25">
      <c r="B126">
        <v>8</v>
      </c>
      <c r="C126" s="1">
        <v>26123824</v>
      </c>
      <c r="D126" s="1">
        <v>52565.237000000001</v>
      </c>
      <c r="E126" s="1">
        <f t="shared" si="2"/>
        <v>52565.237000000001</v>
      </c>
      <c r="F126" s="2">
        <v>9274617</v>
      </c>
      <c r="G126" s="2">
        <v>42782.722000000002</v>
      </c>
      <c r="H126" s="2">
        <v>45964.815399999999</v>
      </c>
      <c r="I126" s="3">
        <v>16849207</v>
      </c>
      <c r="J126" s="3">
        <v>33818.933700000001</v>
      </c>
      <c r="K126" s="3">
        <v>36343.497199999998</v>
      </c>
    </row>
    <row r="127" spans="1:11" x14ac:dyDescent="0.25">
      <c r="B127">
        <v>9</v>
      </c>
      <c r="C127" s="1">
        <v>22008632.699999999</v>
      </c>
      <c r="D127" s="1">
        <v>49326.609700000001</v>
      </c>
      <c r="E127" s="1">
        <f t="shared" si="2"/>
        <v>49326.609700000001</v>
      </c>
      <c r="F127" s="2">
        <v>6915278.4000000004</v>
      </c>
      <c r="G127" s="2">
        <v>18098.685000000001</v>
      </c>
      <c r="H127" s="2">
        <v>19241.295099999999</v>
      </c>
      <c r="I127" s="3">
        <v>15093354.300000001</v>
      </c>
      <c r="J127" s="3">
        <v>31991.7353</v>
      </c>
      <c r="K127" s="3">
        <v>34424.541899999997</v>
      </c>
    </row>
    <row r="128" spans="1:11" x14ac:dyDescent="0.25">
      <c r="B128">
        <v>10</v>
      </c>
      <c r="C128" s="1">
        <v>21249261.399999999</v>
      </c>
      <c r="D128" s="1">
        <v>37825.233999999997</v>
      </c>
      <c r="E128" s="1">
        <f t="shared" si="2"/>
        <v>37825.233999999997</v>
      </c>
      <c r="F128" s="2">
        <v>4436777.0999999996</v>
      </c>
      <c r="G128" s="2">
        <v>12344.565000000001</v>
      </c>
      <c r="H128" s="2">
        <v>12571.0656</v>
      </c>
      <c r="I128" s="3">
        <v>16812484.300000001</v>
      </c>
      <c r="J128" s="3">
        <v>35888.063300000002</v>
      </c>
      <c r="K128" s="3">
        <v>37212.795599999998</v>
      </c>
    </row>
    <row r="129" spans="1:11" x14ac:dyDescent="0.25">
      <c r="B129">
        <v>11</v>
      </c>
      <c r="C129" s="1">
        <v>22212185</v>
      </c>
      <c r="D129" s="1">
        <v>39523.3537</v>
      </c>
      <c r="E129" s="1">
        <f t="shared" si="2"/>
        <v>39523.3537</v>
      </c>
      <c r="F129" s="2">
        <v>7127480</v>
      </c>
      <c r="G129" s="2">
        <v>14204.415000000001</v>
      </c>
      <c r="H129" s="2">
        <v>14525.5681</v>
      </c>
      <c r="I129" s="3">
        <v>15084705</v>
      </c>
      <c r="J129" s="3">
        <v>26293.3943</v>
      </c>
      <c r="K129" s="3">
        <v>27099.4267</v>
      </c>
    </row>
    <row r="130" spans="1:11" x14ac:dyDescent="0.25">
      <c r="B130">
        <v>12</v>
      </c>
      <c r="C130" s="1">
        <v>22908523.699999999</v>
      </c>
      <c r="D130" s="1">
        <v>40478.994700000003</v>
      </c>
      <c r="E130" s="1">
        <f t="shared" si="2"/>
        <v>40478.994700000003</v>
      </c>
      <c r="F130" s="2">
        <v>7646269.9000000004</v>
      </c>
      <c r="G130" s="2">
        <v>14498.142</v>
      </c>
      <c r="H130" s="2">
        <v>14754.328600000001</v>
      </c>
      <c r="I130" s="3">
        <v>15262253.800000001</v>
      </c>
      <c r="J130" s="3">
        <v>27092.669699999999</v>
      </c>
      <c r="K130" s="3">
        <v>27904.287400000001</v>
      </c>
    </row>
    <row r="131" spans="1:11" x14ac:dyDescent="0.25">
      <c r="A131">
        <v>2013</v>
      </c>
      <c r="B131">
        <v>1</v>
      </c>
      <c r="C131" s="1">
        <v>24293680.899999999</v>
      </c>
      <c r="D131" s="1">
        <v>43416.7353</v>
      </c>
      <c r="E131" s="1">
        <f t="shared" si="2"/>
        <v>43416.7353</v>
      </c>
      <c r="F131" s="2">
        <v>7723687.5999999996</v>
      </c>
      <c r="G131" s="2">
        <v>14411.127</v>
      </c>
      <c r="H131" s="2">
        <v>14595.5962</v>
      </c>
      <c r="I131" s="3">
        <v>16569993.300000001</v>
      </c>
      <c r="J131" s="3">
        <v>29027.994299999998</v>
      </c>
      <c r="K131" s="3">
        <v>30021.838400000001</v>
      </c>
    </row>
    <row r="132" spans="1:11" x14ac:dyDescent="0.25">
      <c r="B132">
        <v>2</v>
      </c>
      <c r="C132" s="1">
        <v>21801413.699999999</v>
      </c>
      <c r="D132" s="1">
        <v>40401.854700000004</v>
      </c>
      <c r="E132" s="1">
        <f t="shared" si="2"/>
        <v>40401.854700000004</v>
      </c>
      <c r="F132" s="2">
        <v>6823089.0999999996</v>
      </c>
      <c r="G132" s="2">
        <v>13690.196</v>
      </c>
      <c r="H132" s="2">
        <v>13842.157800000001</v>
      </c>
      <c r="I132" s="3">
        <v>14978324.6</v>
      </c>
      <c r="J132" s="3">
        <v>27398.4787</v>
      </c>
      <c r="K132" s="3">
        <v>28312.2107</v>
      </c>
    </row>
    <row r="133" spans="1:11" x14ac:dyDescent="0.25">
      <c r="B133">
        <v>3</v>
      </c>
      <c r="C133" s="1">
        <v>22487293.199999999</v>
      </c>
      <c r="D133" s="1">
        <v>37898.989699999998</v>
      </c>
      <c r="E133" s="1">
        <f t="shared" si="2"/>
        <v>37898.989699999998</v>
      </c>
      <c r="F133" s="2">
        <v>6918977.4000000004</v>
      </c>
      <c r="G133" s="2">
        <v>14082.709000000001</v>
      </c>
      <c r="H133" s="2">
        <v>14271.364799999999</v>
      </c>
      <c r="I133" s="3">
        <v>15568315.699999999</v>
      </c>
      <c r="J133" s="3">
        <v>26176.581999999999</v>
      </c>
      <c r="K133" s="3">
        <v>27210.185300000001</v>
      </c>
    </row>
    <row r="134" spans="1:11" x14ac:dyDescent="0.25">
      <c r="B134">
        <v>4</v>
      </c>
      <c r="C134" s="1">
        <v>19898605.600000001</v>
      </c>
      <c r="D134" s="1">
        <v>36829.095300000001</v>
      </c>
      <c r="E134" s="1">
        <f t="shared" si="2"/>
        <v>36829.095300000001</v>
      </c>
      <c r="F134" s="2">
        <v>6553609.7000000002</v>
      </c>
      <c r="G134" s="2">
        <v>31244.687000000002</v>
      </c>
      <c r="H134" s="2">
        <v>32373.8858</v>
      </c>
      <c r="I134" s="3">
        <v>13344995.9</v>
      </c>
      <c r="J134" s="3">
        <v>26510.257699999998</v>
      </c>
      <c r="K134" s="3">
        <v>27738.289100000002</v>
      </c>
    </row>
    <row r="135" spans="1:11" x14ac:dyDescent="0.25">
      <c r="B135">
        <v>5</v>
      </c>
      <c r="C135" s="1">
        <v>20070876.199999999</v>
      </c>
      <c r="D135" s="1">
        <v>41197.962699999996</v>
      </c>
      <c r="E135" s="1">
        <f t="shared" si="2"/>
        <v>41197.962699999996</v>
      </c>
      <c r="F135" s="2">
        <v>11782364.1</v>
      </c>
      <c r="G135" s="2">
        <v>32856.190999999999</v>
      </c>
      <c r="H135" s="2">
        <v>34000.132100000003</v>
      </c>
      <c r="I135" s="3">
        <v>8288512.0999999996</v>
      </c>
      <c r="J135" s="3">
        <v>29746.809000000001</v>
      </c>
      <c r="K135" s="3">
        <v>31795.0429</v>
      </c>
    </row>
    <row r="136" spans="1:11" x14ac:dyDescent="0.25">
      <c r="B136">
        <v>6</v>
      </c>
      <c r="C136" s="1">
        <v>20881564.100000001</v>
      </c>
      <c r="D136" s="1">
        <v>43047.951699999998</v>
      </c>
      <c r="E136" s="1">
        <f t="shared" si="2"/>
        <v>43047.951699999998</v>
      </c>
      <c r="F136" s="2">
        <v>6063424.2000000002</v>
      </c>
      <c r="G136" s="2">
        <v>14214.495000000001</v>
      </c>
      <c r="H136" s="2">
        <v>15022.0748</v>
      </c>
      <c r="I136" s="3">
        <v>14818139.9</v>
      </c>
      <c r="J136" s="3">
        <v>29813.750700000001</v>
      </c>
      <c r="K136" s="3">
        <v>31979.839599999999</v>
      </c>
    </row>
    <row r="137" spans="1:11" x14ac:dyDescent="0.25">
      <c r="B137">
        <v>7</v>
      </c>
      <c r="C137" s="1">
        <v>25576402.5</v>
      </c>
      <c r="D137" s="1">
        <v>52881.373299999999</v>
      </c>
      <c r="E137" s="1">
        <f t="shared" si="2"/>
        <v>52881.373299999999</v>
      </c>
      <c r="F137" s="2">
        <v>7899586.9000000004</v>
      </c>
      <c r="G137" s="2">
        <v>17976.288</v>
      </c>
      <c r="H137" s="2">
        <v>19084.1322</v>
      </c>
      <c r="I137" s="3">
        <v>17676815.600000001</v>
      </c>
      <c r="J137" s="3">
        <v>36093.871299999999</v>
      </c>
      <c r="K137" s="3">
        <v>38870.379000000001</v>
      </c>
    </row>
    <row r="138" spans="1:11" x14ac:dyDescent="0.25">
      <c r="B138">
        <v>8</v>
      </c>
      <c r="C138" s="1">
        <v>23414297.199999999</v>
      </c>
      <c r="D138" s="1">
        <v>47837.275699999998</v>
      </c>
      <c r="E138" s="1">
        <f t="shared" si="2"/>
        <v>47837.275699999998</v>
      </c>
      <c r="F138" s="2">
        <v>7132281.2000000002</v>
      </c>
      <c r="G138" s="2">
        <v>15768.129000000001</v>
      </c>
      <c r="H138" s="2">
        <v>16656.548599999998</v>
      </c>
      <c r="I138" s="3">
        <v>16282016</v>
      </c>
      <c r="J138" s="3">
        <v>32885.415000000001</v>
      </c>
      <c r="K138" s="3">
        <v>35267.860699999997</v>
      </c>
    </row>
    <row r="139" spans="1:11" x14ac:dyDescent="0.25">
      <c r="B139">
        <v>9</v>
      </c>
      <c r="C139" s="1">
        <v>20207623.100000001</v>
      </c>
      <c r="D139" s="1">
        <v>46764.562700000002</v>
      </c>
      <c r="E139" s="1">
        <f t="shared" ref="E139:E146" si="3">D139</f>
        <v>46764.562700000002</v>
      </c>
      <c r="F139" s="2">
        <v>5795979.7000000002</v>
      </c>
      <c r="G139" s="2">
        <v>14872.993</v>
      </c>
      <c r="H139" s="2">
        <v>15626.516</v>
      </c>
      <c r="I139" s="3">
        <v>14411643.4</v>
      </c>
      <c r="J139" s="3">
        <v>32299.533299999999</v>
      </c>
      <c r="K139" s="3">
        <v>34703.368199999997</v>
      </c>
    </row>
    <row r="140" spans="1:11" x14ac:dyDescent="0.25">
      <c r="B140">
        <v>10</v>
      </c>
      <c r="C140" s="1">
        <v>20204546.399999999</v>
      </c>
      <c r="D140" s="1">
        <v>34378.858</v>
      </c>
      <c r="E140" s="1">
        <f t="shared" si="3"/>
        <v>34378.858</v>
      </c>
      <c r="F140" s="2">
        <v>13991113.4</v>
      </c>
      <c r="G140" s="2">
        <v>34378.858</v>
      </c>
      <c r="H140" s="2">
        <v>35541.629399999998</v>
      </c>
      <c r="I140" s="3">
        <v>6213433</v>
      </c>
      <c r="J140" s="3">
        <v>24193.883999999998</v>
      </c>
      <c r="K140" s="3">
        <v>25660.189699999999</v>
      </c>
    </row>
    <row r="141" spans="1:11" x14ac:dyDescent="0.25">
      <c r="B141">
        <v>11</v>
      </c>
      <c r="C141" s="1">
        <v>21407681.800000001</v>
      </c>
      <c r="D141" s="1">
        <v>38866.200700000001</v>
      </c>
      <c r="E141" s="1">
        <f t="shared" si="3"/>
        <v>38866.200700000001</v>
      </c>
      <c r="F141" s="2">
        <v>6433395.2999999998</v>
      </c>
      <c r="G141" s="2">
        <v>13203.808999999999</v>
      </c>
      <c r="H141" s="2">
        <v>13370.348</v>
      </c>
      <c r="I141" s="3">
        <v>14974286.6</v>
      </c>
      <c r="J141" s="3">
        <v>26431.388999999999</v>
      </c>
      <c r="K141" s="3">
        <v>27049.096099999999</v>
      </c>
    </row>
    <row r="142" spans="1:11" x14ac:dyDescent="0.25">
      <c r="B142">
        <v>12</v>
      </c>
      <c r="C142" s="1">
        <v>23836136.399999999</v>
      </c>
      <c r="D142" s="1">
        <v>43671.237999999998</v>
      </c>
      <c r="E142" s="1">
        <f t="shared" si="3"/>
        <v>43671.237999999998</v>
      </c>
      <c r="F142" s="2">
        <v>7760660.5999999996</v>
      </c>
      <c r="G142" s="2">
        <v>15188.191000000001</v>
      </c>
      <c r="H142" s="2">
        <v>15399.5892</v>
      </c>
      <c r="I142" s="3">
        <v>16075475.800000001</v>
      </c>
      <c r="J142" s="3">
        <v>29274.260999999999</v>
      </c>
      <c r="K142" s="3">
        <f t="shared" ref="K142" si="4">J142</f>
        <v>29274.260999999999</v>
      </c>
    </row>
    <row r="143" spans="1:11" x14ac:dyDescent="0.25">
      <c r="A143">
        <v>2014</v>
      </c>
      <c r="B143">
        <v>1</v>
      </c>
      <c r="C143" s="1">
        <v>25841367.300000001</v>
      </c>
      <c r="D143" s="1">
        <v>46213.9</v>
      </c>
      <c r="E143" s="1">
        <f t="shared" si="3"/>
        <v>46213.9</v>
      </c>
      <c r="F143" s="2">
        <v>8254537.5999999996</v>
      </c>
      <c r="G143" s="2">
        <v>16244.259</v>
      </c>
      <c r="H143" s="2">
        <v>16472.577499999999</v>
      </c>
      <c r="I143" s="3">
        <v>17586829.699999999</v>
      </c>
      <c r="J143" s="3">
        <v>30396.275000000001</v>
      </c>
      <c r="K143" s="3">
        <f>J143</f>
        <v>30396.275000000001</v>
      </c>
    </row>
    <row r="144" spans="1:11" x14ac:dyDescent="0.25">
      <c r="B144">
        <v>2</v>
      </c>
      <c r="C144" s="1">
        <v>22673517.600000001</v>
      </c>
      <c r="D144" s="1">
        <v>42533.9</v>
      </c>
      <c r="E144" s="1">
        <f t="shared" si="3"/>
        <v>42533.9</v>
      </c>
      <c r="F144" s="2">
        <v>7137217</v>
      </c>
      <c r="G144" s="2">
        <v>14161.376</v>
      </c>
      <c r="H144" s="2">
        <v>14369.507299999999</v>
      </c>
      <c r="I144" s="3">
        <v>15536300.6</v>
      </c>
      <c r="J144" s="3">
        <v>28760.284</v>
      </c>
      <c r="K144" s="3">
        <f t="shared" ref="K144:K147" si="5">J144</f>
        <v>28760.284</v>
      </c>
    </row>
    <row r="145" spans="2:11" x14ac:dyDescent="0.25">
      <c r="B145">
        <v>3</v>
      </c>
      <c r="C145" s="1">
        <v>23163334</v>
      </c>
      <c r="D145" s="1">
        <v>41468.6</v>
      </c>
      <c r="E145" s="1">
        <f t="shared" si="3"/>
        <v>41468.6</v>
      </c>
      <c r="F145" s="2">
        <v>7213123.2000000002</v>
      </c>
      <c r="G145" s="2">
        <v>13716.008</v>
      </c>
      <c r="H145" s="2">
        <v>13913.2611</v>
      </c>
      <c r="I145" s="3">
        <v>15950210.800000001</v>
      </c>
      <c r="J145" s="3">
        <v>27934.38</v>
      </c>
      <c r="K145" s="3">
        <f t="shared" si="5"/>
        <v>27934.38</v>
      </c>
    </row>
    <row r="146" spans="2:11" x14ac:dyDescent="0.25">
      <c r="B146">
        <v>4</v>
      </c>
      <c r="C146" s="1">
        <v>19748526.800000001</v>
      </c>
      <c r="D146" s="1">
        <v>35807.199999999997</v>
      </c>
      <c r="E146" s="1">
        <f t="shared" si="3"/>
        <v>35807.199999999997</v>
      </c>
      <c r="F146" s="2">
        <v>6180041.2000000002</v>
      </c>
      <c r="G146" s="2">
        <v>12446.934999999999</v>
      </c>
      <c r="H146" s="2">
        <v>12695.757100000001</v>
      </c>
      <c r="I146" s="3">
        <v>13568485.6</v>
      </c>
      <c r="J146" s="3">
        <v>24747.487000000001</v>
      </c>
      <c r="K146" s="3">
        <f t="shared" si="5"/>
        <v>24747.487000000001</v>
      </c>
    </row>
    <row r="147" spans="2:11" x14ac:dyDescent="0.25">
      <c r="B147">
        <v>5</v>
      </c>
      <c r="C147" s="1">
        <v>19379273.800000001</v>
      </c>
      <c r="D147" s="1">
        <v>34300.6</v>
      </c>
      <c r="E147" s="1">
        <f t="shared" ref="E147" si="6">D147</f>
        <v>34300.6</v>
      </c>
      <c r="F147" s="2">
        <v>14385023.800000001</v>
      </c>
      <c r="G147" s="2">
        <v>34300.642</v>
      </c>
      <c r="H147" s="2">
        <v>35844.775199999996</v>
      </c>
      <c r="I147" s="3">
        <v>4994250</v>
      </c>
      <c r="J147" s="3">
        <v>22740.01</v>
      </c>
      <c r="K147" s="3">
        <f t="shared" si="5"/>
        <v>22740.01</v>
      </c>
    </row>
  </sheetData>
  <mergeCells count="3">
    <mergeCell ref="C1:E1"/>
    <mergeCell ref="F1:H1"/>
    <mergeCell ref="I1:K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23" sqref="B23"/>
    </sheetView>
  </sheetViews>
  <sheetFormatPr defaultRowHeight="15" x14ac:dyDescent="0.25"/>
  <cols>
    <col min="1" max="1" width="53.42578125" style="19" bestFit="1" customWidth="1"/>
    <col min="2" max="2" width="12.7109375" style="19" bestFit="1" customWidth="1"/>
    <col min="3" max="3" width="18.7109375" style="19" bestFit="1" customWidth="1"/>
    <col min="4" max="4" width="12.7109375" style="19" bestFit="1" customWidth="1"/>
    <col min="5" max="5" width="12" style="19" bestFit="1" customWidth="1"/>
    <col min="6" max="16384" width="9.140625" style="19"/>
  </cols>
  <sheetData>
    <row r="1" spans="1:5" x14ac:dyDescent="0.25">
      <c r="A1" s="19" t="s">
        <v>77</v>
      </c>
    </row>
    <row r="2" spans="1:5" x14ac:dyDescent="0.25">
      <c r="A2" s="19" t="s">
        <v>26</v>
      </c>
    </row>
    <row r="4" spans="1:5" x14ac:dyDescent="0.25">
      <c r="B4" s="19" t="s">
        <v>27</v>
      </c>
      <c r="C4" s="19" t="s">
        <v>28</v>
      </c>
      <c r="D4" s="19" t="s">
        <v>29</v>
      </c>
      <c r="E4" s="19" t="s">
        <v>30</v>
      </c>
    </row>
    <row r="5" spans="1:5" x14ac:dyDescent="0.25">
      <c r="A5" s="19" t="s">
        <v>31</v>
      </c>
      <c r="B5" s="19">
        <v>-22232979.723383799</v>
      </c>
      <c r="C5" s="19">
        <v>4204055.9059493104</v>
      </c>
      <c r="D5" s="19">
        <v>-5.2884595782661101</v>
      </c>
      <c r="E5" s="7">
        <v>5.4431947808102797E-7</v>
      </c>
    </row>
    <row r="6" spans="1:5" x14ac:dyDescent="0.25">
      <c r="A6" s="19" t="s">
        <v>32</v>
      </c>
      <c r="B6" s="19">
        <v>7885.7846833060403</v>
      </c>
      <c r="C6" s="19">
        <v>360.50778654135502</v>
      </c>
      <c r="D6" s="19">
        <v>21.874103632991702</v>
      </c>
      <c r="E6" s="7">
        <v>3.2517390900379201E-44</v>
      </c>
    </row>
    <row r="7" spans="1:5" x14ac:dyDescent="0.25">
      <c r="A7" s="19" t="s">
        <v>33</v>
      </c>
      <c r="B7" s="19">
        <v>42517.072562576301</v>
      </c>
      <c r="C7" s="19">
        <v>1882.81175246512</v>
      </c>
      <c r="D7" s="19">
        <v>22.581690658617202</v>
      </c>
      <c r="E7" s="7">
        <v>1.4056163891583299E-45</v>
      </c>
    </row>
    <row r="8" spans="1:5" x14ac:dyDescent="0.25">
      <c r="A8" s="19" t="s">
        <v>15</v>
      </c>
      <c r="B8" s="19">
        <v>592254.02424182498</v>
      </c>
      <c r="C8" s="19">
        <v>59767.1206155365</v>
      </c>
      <c r="D8" s="19">
        <v>9.9093618387878006</v>
      </c>
      <c r="E8" s="7">
        <v>2.2574901659168101E-17</v>
      </c>
    </row>
    <row r="9" spans="1:5" x14ac:dyDescent="0.25">
      <c r="A9" s="19" t="s">
        <v>17</v>
      </c>
      <c r="B9" s="19">
        <v>4264.3890634844902</v>
      </c>
      <c r="C9" s="19">
        <v>651.75270627511702</v>
      </c>
      <c r="D9" s="19">
        <v>6.5429556677351304</v>
      </c>
      <c r="E9" s="7">
        <v>1.4578916569607E-9</v>
      </c>
    </row>
    <row r="10" spans="1:5" x14ac:dyDescent="0.25">
      <c r="A10" s="19" t="s">
        <v>21</v>
      </c>
      <c r="B10" s="19">
        <v>-28464.009128656598</v>
      </c>
      <c r="C10" s="19">
        <v>3594.7049423570102</v>
      </c>
      <c r="D10" s="19">
        <v>-7.9183158520913404</v>
      </c>
      <c r="E10" s="7">
        <v>1.2094227850396099E-12</v>
      </c>
    </row>
    <row r="11" spans="1:5" x14ac:dyDescent="0.25">
      <c r="A11" s="19" t="s">
        <v>75</v>
      </c>
      <c r="B11" s="19">
        <v>-637510.65273931006</v>
      </c>
      <c r="C11" s="19">
        <v>130954.61804076799</v>
      </c>
      <c r="D11" s="19">
        <v>-4.8681800021809298</v>
      </c>
      <c r="E11" s="7">
        <v>3.3832323188383799E-6</v>
      </c>
    </row>
    <row r="12" spans="1:5" x14ac:dyDescent="0.25">
      <c r="A12" s="19" t="s">
        <v>83</v>
      </c>
      <c r="B12" s="19">
        <v>-776755.11917467101</v>
      </c>
      <c r="C12" s="19">
        <v>219087.534686225</v>
      </c>
      <c r="D12" s="19">
        <v>-3.54540992159655</v>
      </c>
      <c r="E12" s="7">
        <v>5.5530246687767598E-4</v>
      </c>
    </row>
    <row r="13" spans="1:5" x14ac:dyDescent="0.25">
      <c r="A13" s="19" t="s">
        <v>84</v>
      </c>
      <c r="B13" s="19">
        <v>-1416736.2037794699</v>
      </c>
      <c r="C13" s="19">
        <v>188395.585430551</v>
      </c>
      <c r="D13" s="19">
        <v>-7.52000743829388</v>
      </c>
      <c r="E13" s="7">
        <v>9.9176103412480397E-12</v>
      </c>
    </row>
    <row r="15" spans="1:5" x14ac:dyDescent="0.25">
      <c r="A15" s="19" t="s">
        <v>34</v>
      </c>
      <c r="B15" s="19">
        <v>24536338.1977273</v>
      </c>
      <c r="C15" s="19" t="s">
        <v>35</v>
      </c>
      <c r="D15" s="19">
        <v>2266684.2108743</v>
      </c>
    </row>
    <row r="16" spans="1:5" x14ac:dyDescent="0.25">
      <c r="A16" s="19" t="s">
        <v>36</v>
      </c>
      <c r="B16" s="19">
        <v>34219798944494.398</v>
      </c>
      <c r="C16" s="19" t="s">
        <v>37</v>
      </c>
      <c r="D16" s="19">
        <v>527455.91997456504</v>
      </c>
    </row>
    <row r="17" spans="1:4" x14ac:dyDescent="0.25">
      <c r="A17" s="19" t="s">
        <v>38</v>
      </c>
      <c r="B17" s="19">
        <v>0.94915782525340997</v>
      </c>
      <c r="C17" s="19" t="s">
        <v>39</v>
      </c>
      <c r="D17" s="19">
        <v>0.94585101713981101</v>
      </c>
    </row>
    <row r="18" spans="1:4" x14ac:dyDescent="0.25">
      <c r="A18" s="19" t="s">
        <v>85</v>
      </c>
      <c r="B18" s="19">
        <v>287.03141901399403</v>
      </c>
      <c r="C18" s="19" t="s">
        <v>40</v>
      </c>
      <c r="D18" s="7">
        <v>9.9078153739980406E-76</v>
      </c>
    </row>
    <row r="19" spans="1:4" x14ac:dyDescent="0.25">
      <c r="A19" s="19" t="s">
        <v>41</v>
      </c>
      <c r="B19" s="19">
        <v>-1921.8474430860001</v>
      </c>
      <c r="C19" s="19" t="s">
        <v>42</v>
      </c>
      <c r="D19" s="19">
        <v>3861.6948861720098</v>
      </c>
    </row>
    <row r="20" spans="1:4" x14ac:dyDescent="0.25">
      <c r="A20" s="19" t="s">
        <v>43</v>
      </c>
      <c r="B20" s="19">
        <v>3887.6401034752898</v>
      </c>
      <c r="C20" s="19" t="s">
        <v>44</v>
      </c>
      <c r="D20" s="19">
        <v>3872.2378321240899</v>
      </c>
    </row>
    <row r="21" spans="1:4" x14ac:dyDescent="0.25">
      <c r="A21" s="19" t="s">
        <v>45</v>
      </c>
      <c r="B21" s="19">
        <v>0.146237231541155</v>
      </c>
      <c r="C21" s="19" t="s">
        <v>46</v>
      </c>
      <c r="D21" s="19">
        <v>1.699344717909</v>
      </c>
    </row>
    <row r="22" spans="1:4" x14ac:dyDescent="0.25">
      <c r="A22" s="19" t="s">
        <v>87</v>
      </c>
      <c r="B22" s="19">
        <v>0.22639000000000001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"/>
  <sheetViews>
    <sheetView topLeftCell="O1" workbookViewId="0">
      <selection activeCell="AJ1" sqref="AJ1"/>
    </sheetView>
  </sheetViews>
  <sheetFormatPr defaultRowHeight="15" x14ac:dyDescent="0.25"/>
  <cols>
    <col min="1" max="1" width="5" bestFit="1" customWidth="1"/>
    <col min="2" max="2" width="3" bestFit="1" customWidth="1"/>
    <col min="3" max="3" width="3" style="16" customWidth="1"/>
    <col min="4" max="4" width="18.140625" style="17" bestFit="1" customWidth="1"/>
    <col min="5" max="5" width="18.42578125" customWidth="1"/>
    <col min="7" max="7" width="14.85546875" bestFit="1" customWidth="1"/>
    <col min="16" max="16" width="14.28515625" bestFit="1" customWidth="1"/>
    <col min="17" max="17" width="16.42578125" bestFit="1" customWidth="1"/>
    <col min="18" max="18" width="16.28515625" bestFit="1" customWidth="1"/>
    <col min="19" max="20" width="14.28515625" bestFit="1" customWidth="1"/>
    <col min="21" max="21" width="13.28515625" bestFit="1" customWidth="1"/>
    <col min="22" max="24" width="13.28515625" customWidth="1"/>
    <col min="25" max="25" width="14.28515625" bestFit="1" customWidth="1"/>
  </cols>
  <sheetData>
    <row r="1" spans="1:26" x14ac:dyDescent="0.25">
      <c r="A1" t="s">
        <v>25</v>
      </c>
      <c r="B1" t="s">
        <v>24</v>
      </c>
      <c r="C1" s="16" t="s">
        <v>74</v>
      </c>
      <c r="D1" s="17" t="s">
        <v>6</v>
      </c>
      <c r="E1" s="6" t="s">
        <v>19</v>
      </c>
      <c r="F1" s="6" t="s">
        <v>20</v>
      </c>
      <c r="G1" s="6" t="s">
        <v>15</v>
      </c>
      <c r="H1" s="6" t="s">
        <v>16</v>
      </c>
      <c r="I1" s="6" t="s">
        <v>17</v>
      </c>
      <c r="J1" s="6" t="s">
        <v>18</v>
      </c>
      <c r="K1" s="6" t="s">
        <v>21</v>
      </c>
      <c r="L1" s="6" t="s">
        <v>75</v>
      </c>
      <c r="M1" s="6" t="s">
        <v>86</v>
      </c>
      <c r="N1" s="6" t="s">
        <v>80</v>
      </c>
      <c r="P1" s="6" t="s">
        <v>31</v>
      </c>
      <c r="Q1" t="s">
        <v>19</v>
      </c>
      <c r="R1" t="s">
        <v>20</v>
      </c>
      <c r="S1" t="s">
        <v>15</v>
      </c>
      <c r="T1" t="s">
        <v>17</v>
      </c>
      <c r="U1" t="s">
        <v>21</v>
      </c>
      <c r="V1" t="s">
        <v>75</v>
      </c>
      <c r="W1" t="s">
        <v>86</v>
      </c>
      <c r="X1" t="s">
        <v>80</v>
      </c>
      <c r="Y1" t="s">
        <v>50</v>
      </c>
      <c r="Z1" t="s">
        <v>48</v>
      </c>
    </row>
    <row r="2" spans="1:26" x14ac:dyDescent="0.25">
      <c r="A2">
        <v>2003</v>
      </c>
      <c r="B2">
        <v>1</v>
      </c>
      <c r="C2" s="16">
        <f>DATE(A2,B2,1)</f>
        <v>37622</v>
      </c>
      <c r="D2" s="17">
        <v>27757800.699999999</v>
      </c>
      <c r="E2" s="5">
        <v>759.69999999999993</v>
      </c>
      <c r="F2">
        <v>0</v>
      </c>
      <c r="G2">
        <v>31</v>
      </c>
      <c r="H2">
        <v>22</v>
      </c>
      <c r="I2">
        <v>6106.5</v>
      </c>
      <c r="J2">
        <v>0</v>
      </c>
      <c r="K2">
        <v>1</v>
      </c>
      <c r="L2">
        <v>0</v>
      </c>
      <c r="M2">
        <v>0</v>
      </c>
      <c r="N2">
        <v>0</v>
      </c>
      <c r="P2" s="9">
        <f>'OLS Model'!B$5</f>
        <v>-22232979.723383799</v>
      </c>
      <c r="Q2" s="9">
        <f>'OLS Model'!B$6*E2</f>
        <v>5990830.6239075987</v>
      </c>
      <c r="R2" s="9">
        <f>'OLS Model'!B$7*F2</f>
        <v>0</v>
      </c>
      <c r="S2" s="9">
        <f>'OLS Model'!B$8*G2</f>
        <v>18359874.751496576</v>
      </c>
      <c r="T2" s="9">
        <f>'OLS Model'!B$9*I2</f>
        <v>26040491.81616804</v>
      </c>
      <c r="U2" s="9">
        <f>'OLS Model'!B$10*K2</f>
        <v>-28464.009128656598</v>
      </c>
      <c r="V2" s="9">
        <f>'OLS Model'!B$11*L2</f>
        <v>0</v>
      </c>
      <c r="W2" s="9">
        <f>'OLS Model'!B$12*M2</f>
        <v>0</v>
      </c>
      <c r="X2" s="9">
        <f>'OLS Model'!B$13*N2</f>
        <v>0</v>
      </c>
      <c r="Y2" s="9">
        <f>SUM(P2:X2)</f>
        <v>28129753.45905976</v>
      </c>
      <c r="Z2" s="8">
        <f t="shared" ref="Z2:Z33" si="0">ABS(Y2-D2)/D2</f>
        <v>1.339993622260429E-2</v>
      </c>
    </row>
    <row r="3" spans="1:26" x14ac:dyDescent="0.25">
      <c r="A3">
        <v>2003</v>
      </c>
      <c r="B3">
        <v>2</v>
      </c>
      <c r="C3" s="16">
        <f t="shared" ref="C3:C66" si="1">DATE(A3,B3,1)</f>
        <v>37653</v>
      </c>
      <c r="D3" s="17">
        <v>24852114.699999999</v>
      </c>
      <c r="E3">
        <v>667.3</v>
      </c>
      <c r="F3" s="4">
        <v>0</v>
      </c>
      <c r="G3">
        <v>28</v>
      </c>
      <c r="H3">
        <v>20</v>
      </c>
      <c r="I3">
        <v>6095.6</v>
      </c>
      <c r="J3">
        <v>0</v>
      </c>
      <c r="K3">
        <v>2</v>
      </c>
      <c r="L3">
        <v>0</v>
      </c>
      <c r="M3">
        <v>0</v>
      </c>
      <c r="N3">
        <v>0</v>
      </c>
      <c r="P3" s="9">
        <f>'OLS Model'!B$5</f>
        <v>-22232979.723383799</v>
      </c>
      <c r="Q3" s="9">
        <f>'OLS Model'!B$6*E3</f>
        <v>5262184.11917012</v>
      </c>
      <c r="R3" s="9">
        <f>'OLS Model'!B$7*F3</f>
        <v>0</v>
      </c>
      <c r="S3" s="9">
        <f>'OLS Model'!B$8*G3</f>
        <v>16583112.678771099</v>
      </c>
      <c r="T3" s="9">
        <f>'OLS Model'!B$9*I3</f>
        <v>25994009.975376058</v>
      </c>
      <c r="U3" s="9">
        <f>'OLS Model'!B$10*K3</f>
        <v>-56928.018257313197</v>
      </c>
      <c r="V3" s="9">
        <f>'OLS Model'!B$11*L3</f>
        <v>0</v>
      </c>
      <c r="W3" s="9">
        <f>'OLS Model'!B$12*M3</f>
        <v>0</v>
      </c>
      <c r="X3" s="9">
        <f>'OLS Model'!B$13*N3</f>
        <v>0</v>
      </c>
      <c r="Y3" s="9">
        <f t="shared" ref="Y3:Y66" si="2">SUM(P3:X3)</f>
        <v>25549399.031676166</v>
      </c>
      <c r="Z3" s="8">
        <f t="shared" si="0"/>
        <v>2.8057344016530171E-2</v>
      </c>
    </row>
    <row r="4" spans="1:26" x14ac:dyDescent="0.25">
      <c r="A4">
        <v>2003</v>
      </c>
      <c r="B4">
        <v>3</v>
      </c>
      <c r="C4" s="16">
        <f t="shared" si="1"/>
        <v>37681</v>
      </c>
      <c r="D4" s="17">
        <v>25471413.100000001</v>
      </c>
      <c r="E4">
        <v>527.20000000000005</v>
      </c>
      <c r="F4">
        <v>0</v>
      </c>
      <c r="G4">
        <v>31</v>
      </c>
      <c r="H4">
        <v>21</v>
      </c>
      <c r="I4">
        <v>6091</v>
      </c>
      <c r="J4">
        <v>0</v>
      </c>
      <c r="K4">
        <f>K3+1</f>
        <v>3</v>
      </c>
      <c r="L4">
        <v>1</v>
      </c>
      <c r="M4">
        <v>0</v>
      </c>
      <c r="N4">
        <v>0</v>
      </c>
      <c r="P4" s="9">
        <f>'OLS Model'!B$5</f>
        <v>-22232979.723383799</v>
      </c>
      <c r="Q4" s="9">
        <f>'OLS Model'!B$6*E4</f>
        <v>4157385.6850389447</v>
      </c>
      <c r="R4" s="9">
        <f>'OLS Model'!B$7*F4</f>
        <v>0</v>
      </c>
      <c r="S4" s="9">
        <f>'OLS Model'!B$8*G4</f>
        <v>18359874.751496576</v>
      </c>
      <c r="T4" s="9">
        <f>'OLS Model'!B$9*I4</f>
        <v>25974393.785684031</v>
      </c>
      <c r="U4" s="9">
        <f>'OLS Model'!B$10*K4</f>
        <v>-85392.027385969792</v>
      </c>
      <c r="V4" s="9">
        <f>'OLS Model'!B$11*L4</f>
        <v>-637510.65273931006</v>
      </c>
      <c r="W4" s="9">
        <f>'OLS Model'!B$12*M4</f>
        <v>0</v>
      </c>
      <c r="X4" s="9">
        <f>'OLS Model'!B$13*N4</f>
        <v>0</v>
      </c>
      <c r="Y4" s="9">
        <f t="shared" si="2"/>
        <v>25535771.818710476</v>
      </c>
      <c r="Z4" s="8">
        <f t="shared" si="0"/>
        <v>2.5267038957675521E-3</v>
      </c>
    </row>
    <row r="5" spans="1:26" x14ac:dyDescent="0.25">
      <c r="A5">
        <v>2003</v>
      </c>
      <c r="B5">
        <v>4</v>
      </c>
      <c r="C5" s="16">
        <f t="shared" si="1"/>
        <v>37712</v>
      </c>
      <c r="D5" s="17">
        <v>23252254.899999999</v>
      </c>
      <c r="E5">
        <v>362.09999999999991</v>
      </c>
      <c r="F5">
        <v>0</v>
      </c>
      <c r="G5">
        <v>30</v>
      </c>
      <c r="H5">
        <v>20</v>
      </c>
      <c r="I5">
        <v>6111.4</v>
      </c>
      <c r="J5">
        <v>0</v>
      </c>
      <c r="K5">
        <f t="shared" ref="K5:K68" si="3">K4+1</f>
        <v>4</v>
      </c>
      <c r="L5">
        <v>1</v>
      </c>
      <c r="M5">
        <v>0</v>
      </c>
      <c r="N5">
        <v>0</v>
      </c>
      <c r="P5" s="9">
        <f>'OLS Model'!B$5</f>
        <v>-22232979.723383799</v>
      </c>
      <c r="Q5" s="9">
        <f>'OLS Model'!B$6*E5</f>
        <v>2855442.6338251163</v>
      </c>
      <c r="R5" s="9">
        <f>'OLS Model'!B$7*F5</f>
        <v>0</v>
      </c>
      <c r="S5" s="9">
        <f>'OLS Model'!B$8*G5</f>
        <v>17767620.727254748</v>
      </c>
      <c r="T5" s="9">
        <f>'OLS Model'!B$9*I5</f>
        <v>26061387.322579112</v>
      </c>
      <c r="U5" s="9">
        <f>'OLS Model'!B$10*K5</f>
        <v>-113856.03651462639</v>
      </c>
      <c r="V5" s="9">
        <f>'OLS Model'!B$11*L5</f>
        <v>-637510.65273931006</v>
      </c>
      <c r="W5" s="9">
        <f>'OLS Model'!B$12*M5</f>
        <v>0</v>
      </c>
      <c r="X5" s="9">
        <f>'OLS Model'!B$13*N5</f>
        <v>0</v>
      </c>
      <c r="Y5" s="9">
        <f t="shared" si="2"/>
        <v>23700104.271021243</v>
      </c>
      <c r="Z5" s="8">
        <f t="shared" si="0"/>
        <v>1.9260470562846129E-2</v>
      </c>
    </row>
    <row r="6" spans="1:26" x14ac:dyDescent="0.25">
      <c r="A6">
        <v>2003</v>
      </c>
      <c r="B6">
        <v>5</v>
      </c>
      <c r="C6" s="16">
        <f t="shared" si="1"/>
        <v>37742</v>
      </c>
      <c r="D6" s="17">
        <v>22729224.699999999</v>
      </c>
      <c r="E6">
        <v>159.6</v>
      </c>
      <c r="F6">
        <v>0</v>
      </c>
      <c r="G6">
        <v>31</v>
      </c>
      <c r="H6">
        <v>21</v>
      </c>
      <c r="I6">
        <v>6156.6</v>
      </c>
      <c r="J6">
        <v>0</v>
      </c>
      <c r="K6">
        <f t="shared" si="3"/>
        <v>5</v>
      </c>
      <c r="L6">
        <v>1</v>
      </c>
      <c r="M6">
        <v>0</v>
      </c>
      <c r="N6">
        <v>0</v>
      </c>
      <c r="P6" s="9">
        <f>'OLS Model'!B$5</f>
        <v>-22232979.723383799</v>
      </c>
      <c r="Q6" s="9">
        <f>'OLS Model'!B$6*E6</f>
        <v>1258571.2354556441</v>
      </c>
      <c r="R6" s="9">
        <f>'OLS Model'!B$7*F6</f>
        <v>0</v>
      </c>
      <c r="S6" s="9">
        <f>'OLS Model'!B$8*G6</f>
        <v>18359874.751496576</v>
      </c>
      <c r="T6" s="9">
        <f>'OLS Model'!B$9*I6</f>
        <v>26254137.708248615</v>
      </c>
      <c r="U6" s="9">
        <f>'OLS Model'!B$10*K6</f>
        <v>-142320.045643283</v>
      </c>
      <c r="V6" s="9">
        <f>'OLS Model'!B$11*L6</f>
        <v>-637510.65273931006</v>
      </c>
      <c r="W6" s="9">
        <f>'OLS Model'!B$12*M6</f>
        <v>0</v>
      </c>
      <c r="X6" s="9">
        <f>'OLS Model'!B$13*N6</f>
        <v>0</v>
      </c>
      <c r="Y6" s="9">
        <f t="shared" si="2"/>
        <v>22859773.273434445</v>
      </c>
      <c r="Z6" s="8">
        <f t="shared" si="0"/>
        <v>5.7436439279183165E-3</v>
      </c>
    </row>
    <row r="7" spans="1:26" x14ac:dyDescent="0.25">
      <c r="A7">
        <v>2003</v>
      </c>
      <c r="B7">
        <v>6</v>
      </c>
      <c r="C7" s="16">
        <f t="shared" si="1"/>
        <v>37773</v>
      </c>
      <c r="D7" s="17">
        <v>23265052.300000001</v>
      </c>
      <c r="E7">
        <v>39.5</v>
      </c>
      <c r="F7">
        <v>27.900000000000002</v>
      </c>
      <c r="G7">
        <v>30</v>
      </c>
      <c r="H7">
        <v>21</v>
      </c>
      <c r="I7">
        <v>6218.8</v>
      </c>
      <c r="J7">
        <v>0</v>
      </c>
      <c r="K7">
        <f t="shared" si="3"/>
        <v>6</v>
      </c>
      <c r="L7">
        <v>0</v>
      </c>
      <c r="M7">
        <v>0</v>
      </c>
      <c r="N7">
        <v>0</v>
      </c>
      <c r="P7" s="9">
        <f>'OLS Model'!B$5</f>
        <v>-22232979.723383799</v>
      </c>
      <c r="Q7" s="9">
        <f>'OLS Model'!B$6*E7</f>
        <v>311488.49499058857</v>
      </c>
      <c r="R7" s="9">
        <f>'OLS Model'!B$7*F7</f>
        <v>1186226.3244958788</v>
      </c>
      <c r="S7" s="9">
        <f>'OLS Model'!B$8*G7</f>
        <v>17767620.727254748</v>
      </c>
      <c r="T7" s="9">
        <f>'OLS Model'!B$9*I7</f>
        <v>26519382.707997348</v>
      </c>
      <c r="U7" s="9">
        <f>'OLS Model'!B$10*K7</f>
        <v>-170784.05477193958</v>
      </c>
      <c r="V7" s="9">
        <f>'OLS Model'!B$11*L7</f>
        <v>0</v>
      </c>
      <c r="W7" s="9">
        <f>'OLS Model'!B$12*M7</f>
        <v>0</v>
      </c>
      <c r="X7" s="9">
        <f>'OLS Model'!B$13*N7</f>
        <v>0</v>
      </c>
      <c r="Y7" s="9">
        <f t="shared" si="2"/>
        <v>23380954.476582821</v>
      </c>
      <c r="Z7" s="8">
        <f t="shared" si="0"/>
        <v>4.9818145727022808E-3</v>
      </c>
    </row>
    <row r="8" spans="1:26" x14ac:dyDescent="0.25">
      <c r="A8">
        <v>2003</v>
      </c>
      <c r="B8">
        <v>7</v>
      </c>
      <c r="C8" s="16">
        <f t="shared" si="1"/>
        <v>37803</v>
      </c>
      <c r="D8" s="17">
        <v>27173341.300000001</v>
      </c>
      <c r="E8">
        <v>0.5</v>
      </c>
      <c r="F8">
        <v>100.59999999999998</v>
      </c>
      <c r="G8">
        <v>31</v>
      </c>
      <c r="H8">
        <v>22</v>
      </c>
      <c r="I8">
        <v>6276.1</v>
      </c>
      <c r="J8">
        <v>0</v>
      </c>
      <c r="K8">
        <f t="shared" si="3"/>
        <v>7</v>
      </c>
      <c r="L8">
        <v>0</v>
      </c>
      <c r="M8">
        <v>0</v>
      </c>
      <c r="N8">
        <v>0</v>
      </c>
      <c r="P8" s="9">
        <f>'OLS Model'!B$5</f>
        <v>-22232979.723383799</v>
      </c>
      <c r="Q8" s="9">
        <f>'OLS Model'!B$6*E8</f>
        <v>3942.8923416530201</v>
      </c>
      <c r="R8" s="9">
        <f>'OLS Model'!B$7*F8</f>
        <v>4277217.4997951752</v>
      </c>
      <c r="S8" s="9">
        <f>'OLS Model'!B$8*G8</f>
        <v>18359874.751496576</v>
      </c>
      <c r="T8" s="9">
        <f>'OLS Model'!B$9*I8</f>
        <v>26763732.201335009</v>
      </c>
      <c r="U8" s="9">
        <f>'OLS Model'!B$10*K8</f>
        <v>-199248.0639005962</v>
      </c>
      <c r="V8" s="9">
        <f>'OLS Model'!B$11*L8</f>
        <v>0</v>
      </c>
      <c r="W8" s="9">
        <f>'OLS Model'!B$12*M8</f>
        <v>0</v>
      </c>
      <c r="X8" s="9">
        <f>'OLS Model'!B$13*N8</f>
        <v>0</v>
      </c>
      <c r="Y8" s="9">
        <f t="shared" si="2"/>
        <v>26972539.557684019</v>
      </c>
      <c r="Z8" s="8">
        <f t="shared" si="0"/>
        <v>7.3896595968483839E-3</v>
      </c>
    </row>
    <row r="9" spans="1:26" x14ac:dyDescent="0.25">
      <c r="A9">
        <v>2003</v>
      </c>
      <c r="B9">
        <v>8</v>
      </c>
      <c r="C9" s="16">
        <f t="shared" si="1"/>
        <v>37834</v>
      </c>
      <c r="D9" s="17">
        <v>27908857.899999999</v>
      </c>
      <c r="E9">
        <v>2.0999999999999996</v>
      </c>
      <c r="F9">
        <v>127.69999999999997</v>
      </c>
      <c r="G9">
        <v>31</v>
      </c>
      <c r="H9">
        <v>20</v>
      </c>
      <c r="I9">
        <v>6306.9</v>
      </c>
      <c r="J9">
        <v>0</v>
      </c>
      <c r="K9">
        <f t="shared" si="3"/>
        <v>8</v>
      </c>
      <c r="L9">
        <v>0</v>
      </c>
      <c r="M9">
        <v>0</v>
      </c>
      <c r="N9">
        <v>0</v>
      </c>
      <c r="P9" s="9">
        <f>'OLS Model'!B$5</f>
        <v>-22232979.723383799</v>
      </c>
      <c r="Q9" s="9">
        <f>'OLS Model'!B$6*E9</f>
        <v>16560.147834942683</v>
      </c>
      <c r="R9" s="9">
        <f>'OLS Model'!B$7*F9</f>
        <v>5429430.166240993</v>
      </c>
      <c r="S9" s="9">
        <f>'OLS Model'!B$8*G9</f>
        <v>18359874.751496576</v>
      </c>
      <c r="T9" s="9">
        <f>'OLS Model'!B$9*I9</f>
        <v>26895075.38449033</v>
      </c>
      <c r="U9" s="9">
        <f>'OLS Model'!B$10*K9</f>
        <v>-227712.07302925279</v>
      </c>
      <c r="V9" s="9">
        <f>'OLS Model'!B$11*L9</f>
        <v>0</v>
      </c>
      <c r="W9" s="9">
        <f>'OLS Model'!B$12*M9</f>
        <v>0</v>
      </c>
      <c r="X9" s="9">
        <f>'OLS Model'!B$13*N9</f>
        <v>0</v>
      </c>
      <c r="Y9" s="9">
        <f t="shared" si="2"/>
        <v>28240248.653649788</v>
      </c>
      <c r="Z9" s="8">
        <f t="shared" si="0"/>
        <v>1.1874034933181191E-2</v>
      </c>
    </row>
    <row r="10" spans="1:26" x14ac:dyDescent="0.25">
      <c r="A10">
        <v>2003</v>
      </c>
      <c r="B10">
        <v>9</v>
      </c>
      <c r="C10" s="16">
        <f t="shared" si="1"/>
        <v>37865</v>
      </c>
      <c r="D10" s="17">
        <v>23755125.100000001</v>
      </c>
      <c r="E10">
        <v>39.700000000000003</v>
      </c>
      <c r="F10">
        <v>28.6</v>
      </c>
      <c r="G10">
        <v>30</v>
      </c>
      <c r="H10">
        <v>21</v>
      </c>
      <c r="I10">
        <v>6279.4</v>
      </c>
      <c r="J10">
        <v>0</v>
      </c>
      <c r="K10">
        <f t="shared" si="3"/>
        <v>9</v>
      </c>
      <c r="L10">
        <v>1</v>
      </c>
      <c r="M10">
        <v>0</v>
      </c>
      <c r="N10">
        <v>0</v>
      </c>
      <c r="P10" s="9">
        <f>'OLS Model'!B$5</f>
        <v>-22232979.723383799</v>
      </c>
      <c r="Q10" s="9">
        <f>'OLS Model'!B$6*E10</f>
        <v>313065.6519272498</v>
      </c>
      <c r="R10" s="9">
        <f>'OLS Model'!B$7*F10</f>
        <v>1215988.2752896822</v>
      </c>
      <c r="S10" s="9">
        <f>'OLS Model'!B$8*G10</f>
        <v>17767620.727254748</v>
      </c>
      <c r="T10" s="9">
        <f>'OLS Model'!B$9*I10</f>
        <v>26777804.685244504</v>
      </c>
      <c r="U10" s="9">
        <f>'OLS Model'!B$10*K10</f>
        <v>-256176.08215790938</v>
      </c>
      <c r="V10" s="9">
        <f>'OLS Model'!B$11*L10</f>
        <v>-637510.65273931006</v>
      </c>
      <c r="W10" s="9">
        <f>'OLS Model'!B$12*M10</f>
        <v>0</v>
      </c>
      <c r="X10" s="9">
        <f>'OLS Model'!B$13*N10</f>
        <v>0</v>
      </c>
      <c r="Y10" s="9">
        <f t="shared" si="2"/>
        <v>22947812.881435167</v>
      </c>
      <c r="Z10" s="8">
        <f t="shared" si="0"/>
        <v>3.3984759716749899E-2</v>
      </c>
    </row>
    <row r="11" spans="1:26" x14ac:dyDescent="0.25">
      <c r="A11">
        <v>2003</v>
      </c>
      <c r="B11">
        <v>10</v>
      </c>
      <c r="C11" s="16">
        <f t="shared" si="1"/>
        <v>37895</v>
      </c>
      <c r="D11" s="17">
        <v>23853900.5</v>
      </c>
      <c r="E11">
        <v>238.89999999999998</v>
      </c>
      <c r="F11">
        <v>1.5</v>
      </c>
      <c r="G11">
        <v>31</v>
      </c>
      <c r="H11">
        <v>22</v>
      </c>
      <c r="I11">
        <v>6266</v>
      </c>
      <c r="J11">
        <v>0</v>
      </c>
      <c r="K11">
        <f t="shared" si="3"/>
        <v>10</v>
      </c>
      <c r="L11">
        <v>1</v>
      </c>
      <c r="M11">
        <v>0</v>
      </c>
      <c r="N11">
        <v>0</v>
      </c>
      <c r="P11" s="9">
        <f>'OLS Model'!B$5</f>
        <v>-22232979.723383799</v>
      </c>
      <c r="Q11" s="9">
        <f>'OLS Model'!B$6*E11</f>
        <v>1883913.9608418129</v>
      </c>
      <c r="R11" s="9">
        <f>'OLS Model'!B$7*F11</f>
        <v>63775.608843864451</v>
      </c>
      <c r="S11" s="9">
        <f>'OLS Model'!B$8*G11</f>
        <v>18359874.751496576</v>
      </c>
      <c r="T11" s="9">
        <f>'OLS Model'!B$9*I11</f>
        <v>26720661.871793814</v>
      </c>
      <c r="U11" s="9">
        <f>'OLS Model'!B$10*K11</f>
        <v>-284640.09128656599</v>
      </c>
      <c r="V11" s="9">
        <f>'OLS Model'!B$11*L11</f>
        <v>-637510.65273931006</v>
      </c>
      <c r="W11" s="9">
        <f>'OLS Model'!B$12*M11</f>
        <v>0</v>
      </c>
      <c r="X11" s="9">
        <f>'OLS Model'!B$13*N11</f>
        <v>0</v>
      </c>
      <c r="Y11" s="9">
        <f t="shared" si="2"/>
        <v>23873095.725566391</v>
      </c>
      <c r="Z11" s="8">
        <f t="shared" si="0"/>
        <v>8.0469965766776386E-4</v>
      </c>
    </row>
    <row r="12" spans="1:26" x14ac:dyDescent="0.25">
      <c r="A12">
        <v>2003</v>
      </c>
      <c r="B12">
        <v>11</v>
      </c>
      <c r="C12" s="16">
        <f t="shared" si="1"/>
        <v>37926</v>
      </c>
      <c r="D12" s="17">
        <v>24269720.800000001</v>
      </c>
      <c r="E12">
        <v>343.19999999999993</v>
      </c>
      <c r="F12">
        <v>0</v>
      </c>
      <c r="G12">
        <v>30</v>
      </c>
      <c r="H12">
        <v>20</v>
      </c>
      <c r="I12">
        <v>6242.3</v>
      </c>
      <c r="J12">
        <v>0</v>
      </c>
      <c r="K12">
        <f t="shared" si="3"/>
        <v>11</v>
      </c>
      <c r="L12">
        <v>1</v>
      </c>
      <c r="M12">
        <v>0</v>
      </c>
      <c r="N12">
        <v>0</v>
      </c>
      <c r="P12" s="9">
        <f>'OLS Model'!B$5</f>
        <v>-22232979.723383799</v>
      </c>
      <c r="Q12" s="9">
        <f>'OLS Model'!B$6*E12</f>
        <v>2706401.3033106327</v>
      </c>
      <c r="R12" s="9">
        <f>'OLS Model'!B$7*F12</f>
        <v>0</v>
      </c>
      <c r="S12" s="9">
        <f>'OLS Model'!B$8*G12</f>
        <v>17767620.727254748</v>
      </c>
      <c r="T12" s="9">
        <f>'OLS Model'!B$9*I12</f>
        <v>26619595.850989234</v>
      </c>
      <c r="U12" s="9">
        <f>'OLS Model'!B$10*K12</f>
        <v>-313104.10041522258</v>
      </c>
      <c r="V12" s="9">
        <f>'OLS Model'!B$11*L12</f>
        <v>-637510.65273931006</v>
      </c>
      <c r="W12" s="9">
        <f>'OLS Model'!B$12*M12</f>
        <v>0</v>
      </c>
      <c r="X12" s="9">
        <f>'OLS Model'!B$13*N12</f>
        <v>0</v>
      </c>
      <c r="Y12" s="9">
        <f t="shared" si="2"/>
        <v>23910023.405016284</v>
      </c>
      <c r="Z12" s="8">
        <f t="shared" si="0"/>
        <v>1.4820829540969268E-2</v>
      </c>
    </row>
    <row r="13" spans="1:26" x14ac:dyDescent="0.25">
      <c r="A13">
        <v>2003</v>
      </c>
      <c r="B13">
        <v>12</v>
      </c>
      <c r="C13" s="16">
        <f t="shared" si="1"/>
        <v>37956</v>
      </c>
      <c r="D13" s="17">
        <v>26852234.5</v>
      </c>
      <c r="E13">
        <v>530.79999999999995</v>
      </c>
      <c r="F13">
        <v>0</v>
      </c>
      <c r="G13">
        <v>31</v>
      </c>
      <c r="H13">
        <v>21</v>
      </c>
      <c r="I13">
        <v>6259.6</v>
      </c>
      <c r="J13">
        <v>0</v>
      </c>
      <c r="K13">
        <f t="shared" si="3"/>
        <v>12</v>
      </c>
      <c r="L13">
        <v>0</v>
      </c>
      <c r="M13">
        <v>0</v>
      </c>
      <c r="N13">
        <v>0</v>
      </c>
      <c r="P13" s="9">
        <f>'OLS Model'!B$5</f>
        <v>-22232979.723383799</v>
      </c>
      <c r="Q13" s="9">
        <f>'OLS Model'!B$6*E13</f>
        <v>4185774.509898846</v>
      </c>
      <c r="R13" s="9">
        <f>'OLS Model'!B$7*F13</f>
        <v>0</v>
      </c>
      <c r="S13" s="9">
        <f>'OLS Model'!B$8*G13</f>
        <v>18359874.751496576</v>
      </c>
      <c r="T13" s="9">
        <f>'OLS Model'!B$9*I13</f>
        <v>26693369.781787515</v>
      </c>
      <c r="U13" s="9">
        <f>'OLS Model'!B$10*K13</f>
        <v>-341568.10954387917</v>
      </c>
      <c r="V13" s="9">
        <f>'OLS Model'!B$11*L13</f>
        <v>0</v>
      </c>
      <c r="W13" s="9">
        <f>'OLS Model'!B$12*M13</f>
        <v>0</v>
      </c>
      <c r="X13" s="9">
        <f>'OLS Model'!B$13*N13</f>
        <v>0</v>
      </c>
      <c r="Y13" s="9">
        <f t="shared" si="2"/>
        <v>26664471.210255258</v>
      </c>
      <c r="Z13" s="8">
        <f t="shared" si="0"/>
        <v>6.9924642489153825E-3</v>
      </c>
    </row>
    <row r="14" spans="1:26" x14ac:dyDescent="0.25">
      <c r="A14">
        <v>2004</v>
      </c>
      <c r="B14">
        <v>1</v>
      </c>
      <c r="C14" s="16">
        <f t="shared" si="1"/>
        <v>37987</v>
      </c>
      <c r="D14" s="17">
        <v>28693640.5</v>
      </c>
      <c r="E14">
        <v>787.4</v>
      </c>
      <c r="F14">
        <v>0</v>
      </c>
      <c r="G14">
        <v>31</v>
      </c>
      <c r="H14">
        <v>21</v>
      </c>
      <c r="I14">
        <v>6237.3</v>
      </c>
      <c r="J14">
        <v>5047.8999999999996</v>
      </c>
      <c r="K14">
        <f t="shared" si="3"/>
        <v>13</v>
      </c>
      <c r="L14">
        <f>L2</f>
        <v>0</v>
      </c>
      <c r="M14">
        <v>0</v>
      </c>
      <c r="N14">
        <v>0</v>
      </c>
      <c r="P14" s="9">
        <f>'OLS Model'!B$5</f>
        <v>-22232979.723383799</v>
      </c>
      <c r="Q14" s="9">
        <f>'OLS Model'!B$6*E14</f>
        <v>6209266.8596351761</v>
      </c>
      <c r="R14" s="9">
        <f>'OLS Model'!B$7*F14</f>
        <v>0</v>
      </c>
      <c r="S14" s="9">
        <f>'OLS Model'!B$8*G14</f>
        <v>18359874.751496576</v>
      </c>
      <c r="T14" s="9">
        <f>'OLS Model'!B$9*I14</f>
        <v>26598273.905671813</v>
      </c>
      <c r="U14" s="9">
        <f>'OLS Model'!B$10*K14</f>
        <v>-370032.11867253575</v>
      </c>
      <c r="V14" s="9">
        <f>'OLS Model'!B$11*L14</f>
        <v>0</v>
      </c>
      <c r="W14" s="9">
        <f>'OLS Model'!B$12*M14</f>
        <v>0</v>
      </c>
      <c r="X14" s="9">
        <f>'OLS Model'!B$13*N14</f>
        <v>0</v>
      </c>
      <c r="Y14" s="9">
        <f t="shared" si="2"/>
        <v>28564403.674747229</v>
      </c>
      <c r="Z14" s="8">
        <f t="shared" si="0"/>
        <v>4.5040232957812157E-3</v>
      </c>
    </row>
    <row r="15" spans="1:26" x14ac:dyDescent="0.25">
      <c r="A15">
        <v>2004</v>
      </c>
      <c r="B15">
        <v>2</v>
      </c>
      <c r="C15" s="16">
        <f t="shared" si="1"/>
        <v>38018</v>
      </c>
      <c r="D15" s="17">
        <v>25822995.100000001</v>
      </c>
      <c r="E15">
        <v>598.59999999999991</v>
      </c>
      <c r="F15">
        <v>0</v>
      </c>
      <c r="G15">
        <v>29</v>
      </c>
      <c r="H15">
        <v>20</v>
      </c>
      <c r="I15">
        <v>6219.9</v>
      </c>
      <c r="J15">
        <v>5032.3</v>
      </c>
      <c r="K15">
        <f t="shared" si="3"/>
        <v>14</v>
      </c>
      <c r="L15">
        <f t="shared" ref="L15:L78" si="4">L3</f>
        <v>0</v>
      </c>
      <c r="M15">
        <v>0</v>
      </c>
      <c r="N15">
        <v>0</v>
      </c>
      <c r="P15" s="9">
        <f>'OLS Model'!B$5</f>
        <v>-22232979.723383799</v>
      </c>
      <c r="Q15" s="9">
        <f>'OLS Model'!B$6*E15</f>
        <v>4720430.7114269948</v>
      </c>
      <c r="R15" s="9">
        <f>'OLS Model'!B$7*F15</f>
        <v>0</v>
      </c>
      <c r="S15" s="9">
        <f>'OLS Model'!B$8*G15</f>
        <v>17175366.703012925</v>
      </c>
      <c r="T15" s="9">
        <f>'OLS Model'!B$9*I15</f>
        <v>26524073.535967179</v>
      </c>
      <c r="U15" s="9">
        <f>'OLS Model'!B$10*K15</f>
        <v>-398496.1278011924</v>
      </c>
      <c r="V15" s="9">
        <f>'OLS Model'!B$11*L15</f>
        <v>0</v>
      </c>
      <c r="W15" s="9">
        <f>'OLS Model'!B$12*M15</f>
        <v>0</v>
      </c>
      <c r="X15" s="9">
        <f>'OLS Model'!B$13*N15</f>
        <v>0</v>
      </c>
      <c r="Y15" s="9">
        <f t="shared" si="2"/>
        <v>25788395.099222109</v>
      </c>
      <c r="Z15" s="8">
        <f t="shared" si="0"/>
        <v>1.3398910794004979E-3</v>
      </c>
    </row>
    <row r="16" spans="1:26" x14ac:dyDescent="0.25">
      <c r="A16">
        <v>2004</v>
      </c>
      <c r="B16">
        <v>3</v>
      </c>
      <c r="C16" s="16">
        <f t="shared" si="1"/>
        <v>38047</v>
      </c>
      <c r="D16" s="17">
        <v>26131564.899999999</v>
      </c>
      <c r="E16">
        <v>496.79999999999995</v>
      </c>
      <c r="F16">
        <v>0</v>
      </c>
      <c r="G16">
        <v>31</v>
      </c>
      <c r="H16">
        <v>23</v>
      </c>
      <c r="I16">
        <v>6188.1</v>
      </c>
      <c r="J16">
        <v>5015.7</v>
      </c>
      <c r="K16">
        <f t="shared" si="3"/>
        <v>15</v>
      </c>
      <c r="L16">
        <f t="shared" si="4"/>
        <v>1</v>
      </c>
      <c r="M16">
        <v>0</v>
      </c>
      <c r="N16">
        <v>0</v>
      </c>
      <c r="P16" s="9">
        <f>'OLS Model'!B$5</f>
        <v>-22232979.723383799</v>
      </c>
      <c r="Q16" s="9">
        <f>'OLS Model'!B$6*E16</f>
        <v>3917657.8306664405</v>
      </c>
      <c r="R16" s="9">
        <f>'OLS Model'!B$7*F16</f>
        <v>0</v>
      </c>
      <c r="S16" s="9">
        <f>'OLS Model'!B$8*G16</f>
        <v>18359874.751496576</v>
      </c>
      <c r="T16" s="9">
        <f>'OLS Model'!B$9*I16</f>
        <v>26388465.963748377</v>
      </c>
      <c r="U16" s="9">
        <f>'OLS Model'!B$10*K16</f>
        <v>-426960.13692984899</v>
      </c>
      <c r="V16" s="9">
        <f>'OLS Model'!B$11*L16</f>
        <v>-637510.65273931006</v>
      </c>
      <c r="W16" s="9">
        <f>'OLS Model'!B$12*M16</f>
        <v>0</v>
      </c>
      <c r="X16" s="9">
        <f>'OLS Model'!B$13*N16</f>
        <v>0</v>
      </c>
      <c r="Y16" s="9">
        <f t="shared" si="2"/>
        <v>25368548.032858439</v>
      </c>
      <c r="Z16" s="8">
        <f t="shared" si="0"/>
        <v>2.9199049887041389E-2</v>
      </c>
    </row>
    <row r="17" spans="1:26" x14ac:dyDescent="0.25">
      <c r="A17">
        <v>2004</v>
      </c>
      <c r="B17">
        <v>4</v>
      </c>
      <c r="C17" s="16">
        <f t="shared" si="1"/>
        <v>38078</v>
      </c>
      <c r="D17" s="17">
        <v>23274372.100000001</v>
      </c>
      <c r="E17">
        <v>313.19999999999993</v>
      </c>
      <c r="F17">
        <v>0</v>
      </c>
      <c r="G17">
        <v>30</v>
      </c>
      <c r="H17">
        <v>20</v>
      </c>
      <c r="I17">
        <v>6202.5</v>
      </c>
      <c r="J17">
        <v>5043.8999999999996</v>
      </c>
      <c r="K17">
        <f t="shared" si="3"/>
        <v>16</v>
      </c>
      <c r="L17">
        <f t="shared" si="4"/>
        <v>1</v>
      </c>
      <c r="M17">
        <v>0</v>
      </c>
      <c r="N17">
        <v>0</v>
      </c>
      <c r="P17" s="9">
        <f>'OLS Model'!B$5</f>
        <v>-22232979.723383799</v>
      </c>
      <c r="Q17" s="9">
        <f>'OLS Model'!B$6*E17</f>
        <v>2469827.7628114512</v>
      </c>
      <c r="R17" s="9">
        <f>'OLS Model'!B$7*F17</f>
        <v>0</v>
      </c>
      <c r="S17" s="9">
        <f>'OLS Model'!B$8*G17</f>
        <v>17767620.727254748</v>
      </c>
      <c r="T17" s="9">
        <f>'OLS Model'!B$9*I17</f>
        <v>26449873.166262552</v>
      </c>
      <c r="U17" s="9">
        <f>'OLS Model'!B$10*K17</f>
        <v>-455424.14605850558</v>
      </c>
      <c r="V17" s="9">
        <f>'OLS Model'!B$11*L17</f>
        <v>-637510.65273931006</v>
      </c>
      <c r="W17" s="9">
        <f>'OLS Model'!B$12*M17</f>
        <v>0</v>
      </c>
      <c r="X17" s="9">
        <f>'OLS Model'!B$13*N17</f>
        <v>0</v>
      </c>
      <c r="Y17" s="9">
        <f t="shared" si="2"/>
        <v>23361407.134147137</v>
      </c>
      <c r="Z17" s="8">
        <f t="shared" si="0"/>
        <v>3.7395223283869347E-3</v>
      </c>
    </row>
    <row r="18" spans="1:26" x14ac:dyDescent="0.25">
      <c r="A18">
        <v>2004</v>
      </c>
      <c r="B18">
        <v>5</v>
      </c>
      <c r="C18" s="16">
        <f t="shared" si="1"/>
        <v>38108</v>
      </c>
      <c r="D18" s="17">
        <v>23273960.5</v>
      </c>
      <c r="E18">
        <v>125.20000000000003</v>
      </c>
      <c r="F18">
        <v>9.6999999999999993</v>
      </c>
      <c r="G18">
        <v>31</v>
      </c>
      <c r="H18">
        <v>20</v>
      </c>
      <c r="I18">
        <v>6249.6</v>
      </c>
      <c r="J18">
        <v>5103.7</v>
      </c>
      <c r="K18">
        <f t="shared" si="3"/>
        <v>17</v>
      </c>
      <c r="L18">
        <f t="shared" si="4"/>
        <v>1</v>
      </c>
      <c r="M18">
        <v>0</v>
      </c>
      <c r="N18">
        <v>0</v>
      </c>
      <c r="P18" s="9">
        <f>'OLS Model'!B$5</f>
        <v>-22232979.723383799</v>
      </c>
      <c r="Q18" s="9">
        <f>'OLS Model'!B$6*E18</f>
        <v>987300.24234991649</v>
      </c>
      <c r="R18" s="9">
        <f>'OLS Model'!B$7*F18</f>
        <v>412415.60385699011</v>
      </c>
      <c r="S18" s="9">
        <f>'OLS Model'!B$8*G18</f>
        <v>18359874.751496576</v>
      </c>
      <c r="T18" s="9">
        <f>'OLS Model'!B$9*I18</f>
        <v>26650725.891152672</v>
      </c>
      <c r="U18" s="9">
        <f>'OLS Model'!B$10*K18</f>
        <v>-483888.15518716216</v>
      </c>
      <c r="V18" s="9">
        <f>'OLS Model'!B$11*L18</f>
        <v>-637510.65273931006</v>
      </c>
      <c r="W18" s="9">
        <f>'OLS Model'!B$12*M18</f>
        <v>0</v>
      </c>
      <c r="X18" s="9">
        <f>'OLS Model'!B$13*N18</f>
        <v>0</v>
      </c>
      <c r="Y18" s="9">
        <f t="shared" si="2"/>
        <v>23055937.95754588</v>
      </c>
      <c r="Z18" s="8">
        <f t="shared" si="0"/>
        <v>9.3676597265910013E-3</v>
      </c>
    </row>
    <row r="19" spans="1:26" x14ac:dyDescent="0.25">
      <c r="A19">
        <v>2004</v>
      </c>
      <c r="B19">
        <v>6</v>
      </c>
      <c r="C19" s="16">
        <f t="shared" si="1"/>
        <v>38139</v>
      </c>
      <c r="D19" s="17">
        <v>23671360.300000001</v>
      </c>
      <c r="E19">
        <v>40.900000000000006</v>
      </c>
      <c r="F19">
        <v>36.9</v>
      </c>
      <c r="G19">
        <v>30</v>
      </c>
      <c r="H19">
        <v>22</v>
      </c>
      <c r="I19">
        <v>6331.5</v>
      </c>
      <c r="J19">
        <v>5208.5</v>
      </c>
      <c r="K19">
        <f t="shared" si="3"/>
        <v>18</v>
      </c>
      <c r="L19">
        <f t="shared" si="4"/>
        <v>0</v>
      </c>
      <c r="M19">
        <v>0</v>
      </c>
      <c r="N19">
        <v>0</v>
      </c>
      <c r="P19" s="9">
        <f>'OLS Model'!B$5</f>
        <v>-22232979.723383799</v>
      </c>
      <c r="Q19" s="9">
        <f>'OLS Model'!B$6*E19</f>
        <v>322528.59354721708</v>
      </c>
      <c r="R19" s="9">
        <f>'OLS Model'!B$7*F19</f>
        <v>1568879.9775590654</v>
      </c>
      <c r="S19" s="9">
        <f>'OLS Model'!B$8*G19</f>
        <v>17767620.727254748</v>
      </c>
      <c r="T19" s="9">
        <f>'OLS Model'!B$9*I19</f>
        <v>26999979.35545205</v>
      </c>
      <c r="U19" s="9">
        <f>'OLS Model'!B$10*K19</f>
        <v>-512352.16431581875</v>
      </c>
      <c r="V19" s="9">
        <f>'OLS Model'!B$11*L19</f>
        <v>0</v>
      </c>
      <c r="W19" s="9">
        <f>'OLS Model'!B$12*M19</f>
        <v>0</v>
      </c>
      <c r="X19" s="9">
        <f>'OLS Model'!B$13*N19</f>
        <v>0</v>
      </c>
      <c r="Y19" s="9">
        <f t="shared" si="2"/>
        <v>23913676.766113464</v>
      </c>
      <c r="Z19" s="8">
        <f t="shared" si="0"/>
        <v>1.0236693753229848E-2</v>
      </c>
    </row>
    <row r="20" spans="1:26" x14ac:dyDescent="0.25">
      <c r="A20">
        <v>2004</v>
      </c>
      <c r="B20">
        <v>7</v>
      </c>
      <c r="C20" s="16">
        <f t="shared" si="1"/>
        <v>38169</v>
      </c>
      <c r="D20" s="17">
        <v>26178025.300000001</v>
      </c>
      <c r="E20">
        <v>2.2000000000000002</v>
      </c>
      <c r="F20">
        <v>90.59999999999998</v>
      </c>
      <c r="G20">
        <v>31</v>
      </c>
      <c r="H20">
        <v>21</v>
      </c>
      <c r="I20">
        <v>6395.3</v>
      </c>
      <c r="J20">
        <v>5296.2</v>
      </c>
      <c r="K20">
        <f t="shared" si="3"/>
        <v>19</v>
      </c>
      <c r="L20">
        <f t="shared" si="4"/>
        <v>0</v>
      </c>
      <c r="M20">
        <v>0</v>
      </c>
      <c r="N20">
        <v>0</v>
      </c>
      <c r="P20" s="9">
        <f>'OLS Model'!B$5</f>
        <v>-22232979.723383799</v>
      </c>
      <c r="Q20" s="9">
        <f>'OLS Model'!B$6*E20</f>
        <v>17348.726303273292</v>
      </c>
      <c r="R20" s="9">
        <f>'OLS Model'!B$7*F20</f>
        <v>3852046.774169412</v>
      </c>
      <c r="S20" s="9">
        <f>'OLS Model'!B$8*G20</f>
        <v>18359874.751496576</v>
      </c>
      <c r="T20" s="9">
        <f>'OLS Model'!B$9*I20</f>
        <v>27272047.377702359</v>
      </c>
      <c r="U20" s="9">
        <f>'OLS Model'!B$10*K20</f>
        <v>-540816.1734444754</v>
      </c>
      <c r="V20" s="9">
        <f>'OLS Model'!B$11*L20</f>
        <v>0</v>
      </c>
      <c r="W20" s="9">
        <f>'OLS Model'!B$12*M20</f>
        <v>0</v>
      </c>
      <c r="X20" s="9">
        <f>'OLS Model'!B$13*N20</f>
        <v>0</v>
      </c>
      <c r="Y20" s="9">
        <f t="shared" si="2"/>
        <v>26727521.732843343</v>
      </c>
      <c r="Z20" s="8">
        <f t="shared" si="0"/>
        <v>2.099075184419439E-2</v>
      </c>
    </row>
    <row r="21" spans="1:26" x14ac:dyDescent="0.25">
      <c r="A21">
        <v>2004</v>
      </c>
      <c r="B21">
        <v>8</v>
      </c>
      <c r="C21" s="16">
        <f t="shared" si="1"/>
        <v>38200</v>
      </c>
      <c r="D21" s="17">
        <v>26422717.300000001</v>
      </c>
      <c r="E21">
        <v>6.7</v>
      </c>
      <c r="F21">
        <v>65.199999999999989</v>
      </c>
      <c r="G21">
        <v>31</v>
      </c>
      <c r="H21">
        <v>21</v>
      </c>
      <c r="I21">
        <v>6414.6</v>
      </c>
      <c r="J21">
        <v>5353.6</v>
      </c>
      <c r="K21">
        <f t="shared" si="3"/>
        <v>20</v>
      </c>
      <c r="L21">
        <f t="shared" si="4"/>
        <v>0</v>
      </c>
      <c r="M21">
        <v>0</v>
      </c>
      <c r="N21">
        <v>0</v>
      </c>
      <c r="P21" s="9">
        <f>'OLS Model'!B$5</f>
        <v>-22232979.723383799</v>
      </c>
      <c r="Q21" s="9">
        <f>'OLS Model'!B$6*E21</f>
        <v>52834.757378150469</v>
      </c>
      <c r="R21" s="9">
        <f>'OLS Model'!B$7*F21</f>
        <v>2772113.1310799741</v>
      </c>
      <c r="S21" s="9">
        <f>'OLS Model'!B$8*G21</f>
        <v>18359874.751496576</v>
      </c>
      <c r="T21" s="9">
        <f>'OLS Model'!B$9*I21</f>
        <v>27354350.086627614</v>
      </c>
      <c r="U21" s="9">
        <f>'OLS Model'!B$10*K21</f>
        <v>-569280.18257313198</v>
      </c>
      <c r="V21" s="9">
        <f>'OLS Model'!B$11*L21</f>
        <v>0</v>
      </c>
      <c r="W21" s="9">
        <f>'OLS Model'!B$12*M21</f>
        <v>0</v>
      </c>
      <c r="X21" s="9">
        <f>'OLS Model'!B$13*N21</f>
        <v>0</v>
      </c>
      <c r="Y21" s="9">
        <f t="shared" si="2"/>
        <v>25736912.820625383</v>
      </c>
      <c r="Z21" s="8">
        <f t="shared" si="0"/>
        <v>2.5955107931863515E-2</v>
      </c>
    </row>
    <row r="22" spans="1:26" x14ac:dyDescent="0.25">
      <c r="A22">
        <v>2004</v>
      </c>
      <c r="B22">
        <v>9</v>
      </c>
      <c r="C22" s="16">
        <f t="shared" si="1"/>
        <v>38231</v>
      </c>
      <c r="D22" s="17">
        <v>24912922.300000001</v>
      </c>
      <c r="E22">
        <v>23.099999999999998</v>
      </c>
      <c r="F22">
        <v>56.999999999999979</v>
      </c>
      <c r="G22">
        <v>30</v>
      </c>
      <c r="H22">
        <v>21</v>
      </c>
      <c r="I22">
        <v>6372.4</v>
      </c>
      <c r="J22">
        <v>5304.4</v>
      </c>
      <c r="K22">
        <f t="shared" si="3"/>
        <v>21</v>
      </c>
      <c r="L22">
        <f t="shared" si="4"/>
        <v>1</v>
      </c>
      <c r="M22">
        <v>0</v>
      </c>
      <c r="N22">
        <v>0</v>
      </c>
      <c r="P22" s="9">
        <f>'OLS Model'!B$5</f>
        <v>-22232979.723383799</v>
      </c>
      <c r="Q22" s="9">
        <f>'OLS Model'!B$6*E22</f>
        <v>182161.62618436952</v>
      </c>
      <c r="R22" s="9">
        <f>'OLS Model'!B$7*F22</f>
        <v>2423473.1360668484</v>
      </c>
      <c r="S22" s="9">
        <f>'OLS Model'!B$8*G22</f>
        <v>17767620.727254748</v>
      </c>
      <c r="T22" s="9">
        <f>'OLS Model'!B$9*I22</f>
        <v>27174392.868148565</v>
      </c>
      <c r="U22" s="9">
        <f>'OLS Model'!B$10*K22</f>
        <v>-597744.19170178857</v>
      </c>
      <c r="V22" s="9">
        <f>'OLS Model'!B$11*L22</f>
        <v>-637510.65273931006</v>
      </c>
      <c r="W22" s="9">
        <f>'OLS Model'!B$12*M22</f>
        <v>0</v>
      </c>
      <c r="X22" s="9">
        <f>'OLS Model'!B$13*N22</f>
        <v>0</v>
      </c>
      <c r="Y22" s="9">
        <f t="shared" si="2"/>
        <v>24079413.789829638</v>
      </c>
      <c r="Z22" s="8">
        <f t="shared" si="0"/>
        <v>3.3456874313390478E-2</v>
      </c>
    </row>
    <row r="23" spans="1:26" x14ac:dyDescent="0.25">
      <c r="A23">
        <v>2004</v>
      </c>
      <c r="B23">
        <v>10</v>
      </c>
      <c r="C23" s="16">
        <f t="shared" si="1"/>
        <v>38261</v>
      </c>
      <c r="D23" s="17">
        <v>23326241.899999999</v>
      </c>
      <c r="E23">
        <v>186.89999999999998</v>
      </c>
      <c r="F23">
        <v>0.8</v>
      </c>
      <c r="G23">
        <v>31</v>
      </c>
      <c r="H23">
        <v>20</v>
      </c>
      <c r="I23">
        <v>6349.1</v>
      </c>
      <c r="J23">
        <v>5229.2</v>
      </c>
      <c r="K23">
        <f t="shared" si="3"/>
        <v>22</v>
      </c>
      <c r="L23">
        <f t="shared" si="4"/>
        <v>1</v>
      </c>
      <c r="M23">
        <v>0</v>
      </c>
      <c r="N23">
        <v>0</v>
      </c>
      <c r="P23" s="9">
        <f>'OLS Model'!B$5</f>
        <v>-22232979.723383799</v>
      </c>
      <c r="Q23" s="9">
        <f>'OLS Model'!B$6*E23</f>
        <v>1473853.1573098986</v>
      </c>
      <c r="R23" s="9">
        <f>'OLS Model'!B$7*F23</f>
        <v>34013.658050061043</v>
      </c>
      <c r="S23" s="9">
        <f>'OLS Model'!B$8*G23</f>
        <v>18359874.751496576</v>
      </c>
      <c r="T23" s="9">
        <f>'OLS Model'!B$9*I23</f>
        <v>27075032.602969378</v>
      </c>
      <c r="U23" s="9">
        <f>'OLS Model'!B$10*K23</f>
        <v>-626208.20083044516</v>
      </c>
      <c r="V23" s="9">
        <f>'OLS Model'!B$11*L23</f>
        <v>-637510.65273931006</v>
      </c>
      <c r="W23" s="9">
        <f>'OLS Model'!B$12*M23</f>
        <v>0</v>
      </c>
      <c r="X23" s="9">
        <f>'OLS Model'!B$13*N23</f>
        <v>0</v>
      </c>
      <c r="Y23" s="9">
        <f t="shared" si="2"/>
        <v>23446075.592872359</v>
      </c>
      <c r="Z23" s="8">
        <f t="shared" si="0"/>
        <v>5.1372910126753144E-3</v>
      </c>
    </row>
    <row r="24" spans="1:26" x14ac:dyDescent="0.25">
      <c r="A24">
        <v>2004</v>
      </c>
      <c r="B24">
        <v>11</v>
      </c>
      <c r="C24" s="16">
        <f t="shared" si="1"/>
        <v>38292</v>
      </c>
      <c r="D24" s="17">
        <v>24138244.899999999</v>
      </c>
      <c r="E24">
        <v>356.19999999999987</v>
      </c>
      <c r="F24">
        <v>0</v>
      </c>
      <c r="G24">
        <v>30</v>
      </c>
      <c r="H24">
        <v>22</v>
      </c>
      <c r="I24">
        <v>6328.9</v>
      </c>
      <c r="J24">
        <v>5143.7</v>
      </c>
      <c r="K24">
        <f t="shared" si="3"/>
        <v>23</v>
      </c>
      <c r="L24">
        <f t="shared" si="4"/>
        <v>1</v>
      </c>
      <c r="M24">
        <v>0</v>
      </c>
      <c r="N24">
        <v>0</v>
      </c>
      <c r="P24" s="9">
        <f>'OLS Model'!B$5</f>
        <v>-22232979.723383799</v>
      </c>
      <c r="Q24" s="9">
        <f>'OLS Model'!B$6*E24</f>
        <v>2808916.5041936105</v>
      </c>
      <c r="R24" s="9">
        <f>'OLS Model'!B$7*F24</f>
        <v>0</v>
      </c>
      <c r="S24" s="9">
        <f>'OLS Model'!B$8*G24</f>
        <v>17767620.727254748</v>
      </c>
      <c r="T24" s="9">
        <f>'OLS Model'!B$9*I24</f>
        <v>26988891.943886988</v>
      </c>
      <c r="U24" s="9">
        <f>'OLS Model'!B$10*K24</f>
        <v>-654672.20995910175</v>
      </c>
      <c r="V24" s="9">
        <f>'OLS Model'!B$11*L24</f>
        <v>-637510.65273931006</v>
      </c>
      <c r="W24" s="9">
        <f>'OLS Model'!B$12*M24</f>
        <v>0</v>
      </c>
      <c r="X24" s="9">
        <f>'OLS Model'!B$13*N24</f>
        <v>0</v>
      </c>
      <c r="Y24" s="9">
        <f t="shared" si="2"/>
        <v>24040266.589253139</v>
      </c>
      <c r="Z24" s="8">
        <f t="shared" si="0"/>
        <v>4.0590486654172508E-3</v>
      </c>
    </row>
    <row r="25" spans="1:26" x14ac:dyDescent="0.25">
      <c r="A25">
        <v>2004</v>
      </c>
      <c r="B25">
        <v>12</v>
      </c>
      <c r="C25" s="16">
        <f t="shared" si="1"/>
        <v>38322</v>
      </c>
      <c r="D25" s="17">
        <v>27201972.699999999</v>
      </c>
      <c r="E25">
        <v>577.9</v>
      </c>
      <c r="F25">
        <v>0</v>
      </c>
      <c r="G25">
        <v>31</v>
      </c>
      <c r="H25">
        <v>21</v>
      </c>
      <c r="I25">
        <v>6338.8</v>
      </c>
      <c r="J25">
        <v>5114.1000000000004</v>
      </c>
      <c r="K25">
        <f t="shared" si="3"/>
        <v>24</v>
      </c>
      <c r="L25">
        <f t="shared" si="4"/>
        <v>0</v>
      </c>
      <c r="M25">
        <v>0</v>
      </c>
      <c r="N25">
        <v>0</v>
      </c>
      <c r="P25" s="9">
        <f>'OLS Model'!B$5</f>
        <v>-22232979.723383799</v>
      </c>
      <c r="Q25" s="9">
        <f>'OLS Model'!B$6*E25</f>
        <v>4557194.9684825605</v>
      </c>
      <c r="R25" s="9">
        <f>'OLS Model'!B$7*F25</f>
        <v>0</v>
      </c>
      <c r="S25" s="9">
        <f>'OLS Model'!B$8*G25</f>
        <v>18359874.751496576</v>
      </c>
      <c r="T25" s="9">
        <f>'OLS Model'!B$9*I25</f>
        <v>27031109.395615488</v>
      </c>
      <c r="U25" s="9">
        <f>'OLS Model'!B$10*K25</f>
        <v>-683136.21908775833</v>
      </c>
      <c r="V25" s="9">
        <f>'OLS Model'!B$11*L25</f>
        <v>0</v>
      </c>
      <c r="W25" s="9">
        <f>'OLS Model'!B$12*M25</f>
        <v>0</v>
      </c>
      <c r="X25" s="9">
        <f>'OLS Model'!B$13*N25</f>
        <v>0</v>
      </c>
      <c r="Y25" s="9">
        <f t="shared" si="2"/>
        <v>27032063.173123069</v>
      </c>
      <c r="Z25" s="8">
        <f t="shared" si="0"/>
        <v>6.2462207704858906E-3</v>
      </c>
    </row>
    <row r="26" spans="1:26" x14ac:dyDescent="0.25">
      <c r="A26">
        <v>2005</v>
      </c>
      <c r="B26">
        <v>1</v>
      </c>
      <c r="C26" s="16">
        <f t="shared" si="1"/>
        <v>38353</v>
      </c>
      <c r="D26" s="17">
        <v>27664602.699999999</v>
      </c>
      <c r="E26">
        <v>704.09999999999991</v>
      </c>
      <c r="F26">
        <v>0</v>
      </c>
      <c r="G26">
        <v>31</v>
      </c>
      <c r="H26">
        <v>20</v>
      </c>
      <c r="I26">
        <v>6289.1</v>
      </c>
      <c r="J26">
        <v>5057.8</v>
      </c>
      <c r="K26">
        <f t="shared" si="3"/>
        <v>25</v>
      </c>
      <c r="L26">
        <f t="shared" si="4"/>
        <v>0</v>
      </c>
      <c r="M26">
        <v>0</v>
      </c>
      <c r="N26">
        <v>0</v>
      </c>
      <c r="P26" s="9">
        <f>'OLS Model'!B$5</f>
        <v>-22232979.723383799</v>
      </c>
      <c r="Q26" s="9">
        <f>'OLS Model'!B$6*E26</f>
        <v>5552380.9955157824</v>
      </c>
      <c r="R26" s="9">
        <f>'OLS Model'!B$7*F26</f>
        <v>0</v>
      </c>
      <c r="S26" s="9">
        <f>'OLS Model'!B$8*G26</f>
        <v>18359874.751496576</v>
      </c>
      <c r="T26" s="9">
        <f>'OLS Model'!B$9*I26</f>
        <v>26819169.25916031</v>
      </c>
      <c r="U26" s="9">
        <f>'OLS Model'!B$10*K26</f>
        <v>-711600.22821641492</v>
      </c>
      <c r="V26" s="9">
        <f>'OLS Model'!B$11*L26</f>
        <v>0</v>
      </c>
      <c r="W26" s="9">
        <f>'OLS Model'!B$12*M26</f>
        <v>0</v>
      </c>
      <c r="X26" s="9">
        <f>'OLS Model'!B$13*N26</f>
        <v>0</v>
      </c>
      <c r="Y26" s="9">
        <f t="shared" si="2"/>
        <v>27786845.054572456</v>
      </c>
      <c r="Z26" s="8">
        <f t="shared" si="0"/>
        <v>4.4187280004731946E-3</v>
      </c>
    </row>
    <row r="27" spans="1:26" x14ac:dyDescent="0.25">
      <c r="A27">
        <v>2005</v>
      </c>
      <c r="B27">
        <v>2</v>
      </c>
      <c r="C27" s="16">
        <f t="shared" si="1"/>
        <v>38384</v>
      </c>
      <c r="D27" s="17">
        <v>24448314.100000001</v>
      </c>
      <c r="E27">
        <v>579.79999999999995</v>
      </c>
      <c r="F27">
        <v>0</v>
      </c>
      <c r="G27">
        <v>28</v>
      </c>
      <c r="H27">
        <v>20</v>
      </c>
      <c r="I27">
        <v>6256</v>
      </c>
      <c r="J27">
        <v>5025.8999999999996</v>
      </c>
      <c r="K27">
        <f t="shared" si="3"/>
        <v>26</v>
      </c>
      <c r="L27">
        <f t="shared" si="4"/>
        <v>0</v>
      </c>
      <c r="M27">
        <v>0</v>
      </c>
      <c r="N27">
        <v>0</v>
      </c>
      <c r="P27" s="9">
        <f>'OLS Model'!B$5</f>
        <v>-22232979.723383799</v>
      </c>
      <c r="Q27" s="9">
        <f>'OLS Model'!B$6*E27</f>
        <v>4572177.9593808418</v>
      </c>
      <c r="R27" s="9">
        <f>'OLS Model'!B$7*F27</f>
        <v>0</v>
      </c>
      <c r="S27" s="9">
        <f>'OLS Model'!B$8*G27</f>
        <v>16583112.678771099</v>
      </c>
      <c r="T27" s="9">
        <f>'OLS Model'!B$9*I27</f>
        <v>26678017.981158972</v>
      </c>
      <c r="U27" s="9">
        <f>'OLS Model'!B$10*K27</f>
        <v>-740064.23734507151</v>
      </c>
      <c r="V27" s="9">
        <f>'OLS Model'!B$11*L27</f>
        <v>0</v>
      </c>
      <c r="W27" s="9">
        <f>'OLS Model'!B$12*M27</f>
        <v>0</v>
      </c>
      <c r="X27" s="9">
        <f>'OLS Model'!B$13*N27</f>
        <v>0</v>
      </c>
      <c r="Y27" s="9">
        <f t="shared" si="2"/>
        <v>24860264.658582047</v>
      </c>
      <c r="Z27" s="8">
        <f t="shared" si="0"/>
        <v>1.6849855450034697E-2</v>
      </c>
    </row>
    <row r="28" spans="1:26" x14ac:dyDescent="0.25">
      <c r="A28">
        <v>2005</v>
      </c>
      <c r="B28">
        <v>3</v>
      </c>
      <c r="C28" s="16">
        <f t="shared" si="1"/>
        <v>38412</v>
      </c>
      <c r="D28" s="17">
        <v>25957433.399999999</v>
      </c>
      <c r="E28">
        <v>595.40000000000009</v>
      </c>
      <c r="F28">
        <v>0</v>
      </c>
      <c r="G28">
        <v>31</v>
      </c>
      <c r="H28">
        <v>21</v>
      </c>
      <c r="I28">
        <v>6226.8</v>
      </c>
      <c r="J28">
        <v>4993.7</v>
      </c>
      <c r="K28">
        <f t="shared" si="3"/>
        <v>27</v>
      </c>
      <c r="L28">
        <f t="shared" si="4"/>
        <v>1</v>
      </c>
      <c r="M28">
        <v>0</v>
      </c>
      <c r="N28">
        <v>0</v>
      </c>
      <c r="P28" s="9">
        <f>'OLS Model'!B$5</f>
        <v>-22232979.723383799</v>
      </c>
      <c r="Q28" s="9">
        <f>'OLS Model'!B$6*E28</f>
        <v>4695196.200440417</v>
      </c>
      <c r="R28" s="9">
        <f>'OLS Model'!B$7*F28</f>
        <v>0</v>
      </c>
      <c r="S28" s="9">
        <f>'OLS Model'!B$8*G28</f>
        <v>18359874.751496576</v>
      </c>
      <c r="T28" s="9">
        <f>'OLS Model'!B$9*I28</f>
        <v>26553497.820505224</v>
      </c>
      <c r="U28" s="9">
        <f>'OLS Model'!B$10*K28</f>
        <v>-768528.24647372821</v>
      </c>
      <c r="V28" s="9">
        <f>'OLS Model'!B$11*L28</f>
        <v>-637510.65273931006</v>
      </c>
      <c r="W28" s="9">
        <f>'OLS Model'!B$12*M28</f>
        <v>0</v>
      </c>
      <c r="X28" s="9">
        <f>'OLS Model'!B$13*N28</f>
        <v>0</v>
      </c>
      <c r="Y28" s="9">
        <f t="shared" si="2"/>
        <v>25969550.14984538</v>
      </c>
      <c r="Z28" s="8">
        <f t="shared" si="0"/>
        <v>4.6679306303765096E-4</v>
      </c>
    </row>
    <row r="29" spans="1:26" x14ac:dyDescent="0.25">
      <c r="A29">
        <v>2005</v>
      </c>
      <c r="B29">
        <v>4</v>
      </c>
      <c r="C29" s="16">
        <f t="shared" si="1"/>
        <v>38443</v>
      </c>
      <c r="D29" s="17">
        <v>22475955.899999999</v>
      </c>
      <c r="E29">
        <v>309.2999999999999</v>
      </c>
      <c r="F29">
        <v>0</v>
      </c>
      <c r="G29">
        <v>30</v>
      </c>
      <c r="H29">
        <v>21</v>
      </c>
      <c r="I29">
        <v>6256.2</v>
      </c>
      <c r="J29">
        <v>5043</v>
      </c>
      <c r="K29">
        <f t="shared" si="3"/>
        <v>28</v>
      </c>
      <c r="L29">
        <f t="shared" si="4"/>
        <v>1</v>
      </c>
      <c r="M29">
        <v>0</v>
      </c>
      <c r="N29">
        <v>0</v>
      </c>
      <c r="P29" s="9">
        <f>'OLS Model'!B$5</f>
        <v>-22232979.723383799</v>
      </c>
      <c r="Q29" s="9">
        <f>'OLS Model'!B$6*E29</f>
        <v>2439073.2025465574</v>
      </c>
      <c r="R29" s="9">
        <f>'OLS Model'!B$7*F29</f>
        <v>0</v>
      </c>
      <c r="S29" s="9">
        <f>'OLS Model'!B$8*G29</f>
        <v>17767620.727254748</v>
      </c>
      <c r="T29" s="9">
        <f>'OLS Model'!B$9*I29</f>
        <v>26678870.858971667</v>
      </c>
      <c r="U29" s="9">
        <f>'OLS Model'!B$10*K29</f>
        <v>-796992.2556023848</v>
      </c>
      <c r="V29" s="9">
        <f>'OLS Model'!B$11*L29</f>
        <v>-637510.65273931006</v>
      </c>
      <c r="W29" s="9">
        <f>'OLS Model'!B$12*M29</f>
        <v>0</v>
      </c>
      <c r="X29" s="9">
        <f>'OLS Model'!B$13*N29</f>
        <v>0</v>
      </c>
      <c r="Y29" s="9">
        <f t="shared" si="2"/>
        <v>23218082.15704748</v>
      </c>
      <c r="Z29" s="8">
        <f t="shared" si="0"/>
        <v>3.3018673837470994E-2</v>
      </c>
    </row>
    <row r="30" spans="1:26" x14ac:dyDescent="0.25">
      <c r="A30">
        <v>2005</v>
      </c>
      <c r="B30">
        <v>5</v>
      </c>
      <c r="C30" s="16">
        <f t="shared" si="1"/>
        <v>38473</v>
      </c>
      <c r="D30" s="17">
        <v>22324785.399999999</v>
      </c>
      <c r="E30">
        <v>195.29999999999993</v>
      </c>
      <c r="F30">
        <v>0</v>
      </c>
      <c r="G30">
        <v>31</v>
      </c>
      <c r="H30">
        <v>21</v>
      </c>
      <c r="I30">
        <v>6320.6</v>
      </c>
      <c r="J30">
        <v>5122.1000000000004</v>
      </c>
      <c r="K30">
        <f t="shared" si="3"/>
        <v>29</v>
      </c>
      <c r="L30">
        <f t="shared" si="4"/>
        <v>1</v>
      </c>
      <c r="M30">
        <v>0</v>
      </c>
      <c r="N30">
        <v>0</v>
      </c>
      <c r="P30" s="9">
        <f>'OLS Model'!B$5</f>
        <v>-22232979.723383799</v>
      </c>
      <c r="Q30" s="9">
        <f>'OLS Model'!B$6*E30</f>
        <v>1540093.7486496691</v>
      </c>
      <c r="R30" s="9">
        <f>'OLS Model'!B$7*F30</f>
        <v>0</v>
      </c>
      <c r="S30" s="9">
        <f>'OLS Model'!B$8*G30</f>
        <v>18359874.751496576</v>
      </c>
      <c r="T30" s="9">
        <f>'OLS Model'!B$9*I30</f>
        <v>26953497.514660072</v>
      </c>
      <c r="U30" s="9">
        <f>'OLS Model'!B$10*K30</f>
        <v>-825456.26473104139</v>
      </c>
      <c r="V30" s="9">
        <f>'OLS Model'!B$11*L30</f>
        <v>-637510.65273931006</v>
      </c>
      <c r="W30" s="9">
        <f>'OLS Model'!B$12*M30</f>
        <v>0</v>
      </c>
      <c r="X30" s="9">
        <f>'OLS Model'!B$13*N30</f>
        <v>0</v>
      </c>
      <c r="Y30" s="9">
        <f t="shared" si="2"/>
        <v>23157519.373952165</v>
      </c>
      <c r="Z30" s="8">
        <f t="shared" si="0"/>
        <v>3.73008725070283E-2</v>
      </c>
    </row>
    <row r="31" spans="1:26" x14ac:dyDescent="0.25">
      <c r="A31">
        <v>2005</v>
      </c>
      <c r="B31">
        <v>6</v>
      </c>
      <c r="C31" s="16">
        <f t="shared" si="1"/>
        <v>38504</v>
      </c>
      <c r="D31" s="17">
        <v>27306039.899999999</v>
      </c>
      <c r="E31">
        <v>7.3000000000000007</v>
      </c>
      <c r="F31">
        <v>123.29999999999998</v>
      </c>
      <c r="G31">
        <v>30</v>
      </c>
      <c r="H31">
        <v>22</v>
      </c>
      <c r="I31">
        <v>6402.7</v>
      </c>
      <c r="J31">
        <v>5236.3</v>
      </c>
      <c r="K31">
        <f t="shared" si="3"/>
        <v>30</v>
      </c>
      <c r="L31">
        <f t="shared" si="4"/>
        <v>0</v>
      </c>
      <c r="M31">
        <v>0</v>
      </c>
      <c r="N31">
        <v>0</v>
      </c>
      <c r="P31" s="9">
        <f>'OLS Model'!B$5</f>
        <v>-22232979.723383799</v>
      </c>
      <c r="Q31" s="9">
        <f>'OLS Model'!B$6*E31</f>
        <v>57566.228188134097</v>
      </c>
      <c r="R31" s="9">
        <f>'OLS Model'!B$7*F31</f>
        <v>5242355.0469656568</v>
      </c>
      <c r="S31" s="9">
        <f>'OLS Model'!B$8*G31</f>
        <v>17767620.727254748</v>
      </c>
      <c r="T31" s="9">
        <f>'OLS Model'!B$9*I31</f>
        <v>27303603.856772143</v>
      </c>
      <c r="U31" s="9">
        <f>'OLS Model'!B$10*K31</f>
        <v>-853920.27385969798</v>
      </c>
      <c r="V31" s="9">
        <f>'OLS Model'!B$11*L31</f>
        <v>0</v>
      </c>
      <c r="W31" s="9">
        <f>'OLS Model'!B$12*M31</f>
        <v>0</v>
      </c>
      <c r="X31" s="9">
        <f>'OLS Model'!B$13*N31</f>
        <v>0</v>
      </c>
      <c r="Y31" s="9">
        <f t="shared" si="2"/>
        <v>27284245.861937188</v>
      </c>
      <c r="Z31" s="8">
        <f t="shared" si="0"/>
        <v>7.9813983069770941E-4</v>
      </c>
    </row>
    <row r="32" spans="1:26" x14ac:dyDescent="0.25">
      <c r="A32">
        <v>2005</v>
      </c>
      <c r="B32">
        <v>7</v>
      </c>
      <c r="C32" s="16">
        <f t="shared" si="1"/>
        <v>38534</v>
      </c>
      <c r="D32" s="17">
        <v>29382212.699999999</v>
      </c>
      <c r="E32">
        <v>0.7</v>
      </c>
      <c r="F32">
        <v>186.60000000000005</v>
      </c>
      <c r="G32">
        <v>31</v>
      </c>
      <c r="H32">
        <v>20</v>
      </c>
      <c r="I32">
        <v>6460</v>
      </c>
      <c r="J32">
        <v>5342</v>
      </c>
      <c r="K32">
        <f t="shared" si="3"/>
        <v>31</v>
      </c>
      <c r="L32">
        <f t="shared" si="4"/>
        <v>0</v>
      </c>
      <c r="M32">
        <v>0</v>
      </c>
      <c r="N32">
        <v>0</v>
      </c>
      <c r="P32" s="9">
        <f>'OLS Model'!B$5</f>
        <v>-22232979.723383799</v>
      </c>
      <c r="Q32" s="9">
        <f>'OLS Model'!B$6*E32</f>
        <v>5520.0492783142281</v>
      </c>
      <c r="R32" s="9">
        <f>'OLS Model'!B$7*F32</f>
        <v>7933685.7401767401</v>
      </c>
      <c r="S32" s="9">
        <f>'OLS Model'!B$8*G32</f>
        <v>18359874.751496576</v>
      </c>
      <c r="T32" s="9">
        <f>'OLS Model'!B$9*I32</f>
        <v>27547953.350109808</v>
      </c>
      <c r="U32" s="9">
        <f>'OLS Model'!B$10*K32</f>
        <v>-882384.28298835456</v>
      </c>
      <c r="V32" s="9">
        <f>'OLS Model'!B$11*L32</f>
        <v>0</v>
      </c>
      <c r="W32" s="9">
        <f>'OLS Model'!B$12*M32</f>
        <v>0</v>
      </c>
      <c r="X32" s="9">
        <f>'OLS Model'!B$13*N32</f>
        <v>0</v>
      </c>
      <c r="Y32" s="9">
        <f t="shared" si="2"/>
        <v>30731669.884689286</v>
      </c>
      <c r="Z32" s="8">
        <f t="shared" si="0"/>
        <v>4.5927690962814627E-2</v>
      </c>
    </row>
    <row r="33" spans="1:26" x14ac:dyDescent="0.25">
      <c r="A33">
        <v>2005</v>
      </c>
      <c r="B33">
        <v>8</v>
      </c>
      <c r="C33" s="16">
        <f t="shared" si="1"/>
        <v>38565</v>
      </c>
      <c r="D33" s="17">
        <v>29143992.199999999</v>
      </c>
      <c r="E33">
        <v>0</v>
      </c>
      <c r="F33">
        <v>151.50000000000003</v>
      </c>
      <c r="G33">
        <v>31</v>
      </c>
      <c r="H33">
        <v>22</v>
      </c>
      <c r="I33">
        <v>6475</v>
      </c>
      <c r="J33">
        <v>5416.4</v>
      </c>
      <c r="K33">
        <f t="shared" si="3"/>
        <v>32</v>
      </c>
      <c r="L33">
        <f t="shared" si="4"/>
        <v>0</v>
      </c>
      <c r="M33">
        <v>0</v>
      </c>
      <c r="N33">
        <v>0</v>
      </c>
      <c r="P33" s="9">
        <f>'OLS Model'!B$5</f>
        <v>-22232979.723383799</v>
      </c>
      <c r="Q33" s="9">
        <f>'OLS Model'!B$6*E33</f>
        <v>0</v>
      </c>
      <c r="R33" s="9">
        <f>'OLS Model'!B$7*F33</f>
        <v>6441336.4932303112</v>
      </c>
      <c r="S33" s="9">
        <f>'OLS Model'!B$8*G33</f>
        <v>18359874.751496576</v>
      </c>
      <c r="T33" s="9">
        <f>'OLS Model'!B$9*I33</f>
        <v>27611919.186062075</v>
      </c>
      <c r="U33" s="9">
        <f>'OLS Model'!B$10*K33</f>
        <v>-910848.29211701115</v>
      </c>
      <c r="V33" s="9">
        <f>'OLS Model'!B$11*L33</f>
        <v>0</v>
      </c>
      <c r="W33" s="9">
        <f>'OLS Model'!B$12*M33</f>
        <v>0</v>
      </c>
      <c r="X33" s="9">
        <f>'OLS Model'!B$13*N33</f>
        <v>0</v>
      </c>
      <c r="Y33" s="9">
        <f t="shared" si="2"/>
        <v>29269302.415288154</v>
      </c>
      <c r="Z33" s="8">
        <f t="shared" si="0"/>
        <v>4.2996928639088359E-3</v>
      </c>
    </row>
    <row r="34" spans="1:26" x14ac:dyDescent="0.25">
      <c r="A34">
        <v>2005</v>
      </c>
      <c r="B34">
        <v>9</v>
      </c>
      <c r="C34" s="16">
        <f t="shared" si="1"/>
        <v>38596</v>
      </c>
      <c r="D34" s="17">
        <v>24602503.699999999</v>
      </c>
      <c r="E34">
        <v>16.600000000000001</v>
      </c>
      <c r="F34">
        <v>65.999999999999972</v>
      </c>
      <c r="G34">
        <v>30</v>
      </c>
      <c r="H34">
        <v>21</v>
      </c>
      <c r="I34">
        <v>6443.2</v>
      </c>
      <c r="J34">
        <v>5396</v>
      </c>
      <c r="K34">
        <f t="shared" si="3"/>
        <v>33</v>
      </c>
      <c r="L34">
        <f t="shared" si="4"/>
        <v>1</v>
      </c>
      <c r="M34">
        <v>0</v>
      </c>
      <c r="N34">
        <v>0</v>
      </c>
      <c r="P34" s="9">
        <f>'OLS Model'!B$5</f>
        <v>-22232979.723383799</v>
      </c>
      <c r="Q34" s="9">
        <f>'OLS Model'!B$6*E34</f>
        <v>130904.02574288029</v>
      </c>
      <c r="R34" s="9">
        <f>'OLS Model'!B$7*F34</f>
        <v>2806126.7891300349</v>
      </c>
      <c r="S34" s="9">
        <f>'OLS Model'!B$8*G34</f>
        <v>17767620.727254748</v>
      </c>
      <c r="T34" s="9">
        <f>'OLS Model'!B$9*I34</f>
        <v>27476311.613843266</v>
      </c>
      <c r="U34" s="9">
        <f>'OLS Model'!B$10*K34</f>
        <v>-939312.30124566774</v>
      </c>
      <c r="V34" s="9">
        <f>'OLS Model'!B$11*L34</f>
        <v>-637510.65273931006</v>
      </c>
      <c r="W34" s="9">
        <f>'OLS Model'!B$12*M34</f>
        <v>0</v>
      </c>
      <c r="X34" s="9">
        <f>'OLS Model'!B$13*N34</f>
        <v>0</v>
      </c>
      <c r="Y34" s="9">
        <f t="shared" si="2"/>
        <v>24371160.478602156</v>
      </c>
      <c r="Z34" s="8">
        <f t="shared" ref="Z34:Z65" si="5">ABS(Y34-D34)/D34</f>
        <v>9.4032389637581162E-3</v>
      </c>
    </row>
    <row r="35" spans="1:26" x14ac:dyDescent="0.25">
      <c r="A35">
        <v>2005</v>
      </c>
      <c r="B35">
        <v>10</v>
      </c>
      <c r="C35" s="16">
        <f t="shared" si="1"/>
        <v>38626</v>
      </c>
      <c r="D35" s="17">
        <v>23546882.800000001</v>
      </c>
      <c r="E35">
        <v>201.7</v>
      </c>
      <c r="F35">
        <v>12.7</v>
      </c>
      <c r="G35">
        <v>31</v>
      </c>
      <c r="H35">
        <v>20</v>
      </c>
      <c r="I35">
        <v>6433.9</v>
      </c>
      <c r="J35">
        <v>5335.3</v>
      </c>
      <c r="K35">
        <f t="shared" si="3"/>
        <v>34</v>
      </c>
      <c r="L35">
        <f t="shared" si="4"/>
        <v>1</v>
      </c>
      <c r="M35">
        <v>0</v>
      </c>
      <c r="N35">
        <v>0</v>
      </c>
      <c r="P35" s="9">
        <f>'OLS Model'!B$5</f>
        <v>-22232979.723383799</v>
      </c>
      <c r="Q35" s="9">
        <f>'OLS Model'!B$6*E35</f>
        <v>1590562.7706228283</v>
      </c>
      <c r="R35" s="9">
        <f>'OLS Model'!B$7*F35</f>
        <v>539966.82154471905</v>
      </c>
      <c r="S35" s="9">
        <f>'OLS Model'!B$8*G35</f>
        <v>18359874.751496576</v>
      </c>
      <c r="T35" s="9">
        <f>'OLS Model'!B$9*I35</f>
        <v>27436652.795552861</v>
      </c>
      <c r="U35" s="9">
        <f>'OLS Model'!B$10*K35</f>
        <v>-967776.31037432433</v>
      </c>
      <c r="V35" s="9">
        <f>'OLS Model'!B$11*L35</f>
        <v>-637510.65273931006</v>
      </c>
      <c r="W35" s="9">
        <f>'OLS Model'!B$12*M35</f>
        <v>0</v>
      </c>
      <c r="X35" s="9">
        <f>'OLS Model'!B$13*N35</f>
        <v>0</v>
      </c>
      <c r="Y35" s="9">
        <f t="shared" si="2"/>
        <v>24088790.452719551</v>
      </c>
      <c r="Z35" s="8">
        <f t="shared" si="5"/>
        <v>2.301398691802848E-2</v>
      </c>
    </row>
    <row r="36" spans="1:26" x14ac:dyDescent="0.25">
      <c r="A36">
        <v>2005</v>
      </c>
      <c r="B36">
        <v>11</v>
      </c>
      <c r="C36" s="16">
        <f t="shared" si="1"/>
        <v>38657</v>
      </c>
      <c r="D36" s="17">
        <v>24110762.699999999</v>
      </c>
      <c r="E36">
        <v>350</v>
      </c>
      <c r="F36">
        <v>0</v>
      </c>
      <c r="G36">
        <v>30</v>
      </c>
      <c r="H36">
        <v>22</v>
      </c>
      <c r="I36">
        <v>6413</v>
      </c>
      <c r="J36">
        <v>5247.1</v>
      </c>
      <c r="K36">
        <f t="shared" si="3"/>
        <v>35</v>
      </c>
      <c r="L36">
        <f t="shared" si="4"/>
        <v>1</v>
      </c>
      <c r="M36">
        <v>0</v>
      </c>
      <c r="N36">
        <v>0</v>
      </c>
      <c r="P36" s="9">
        <f>'OLS Model'!B$5</f>
        <v>-22232979.723383799</v>
      </c>
      <c r="Q36" s="9">
        <f>'OLS Model'!B$6*E36</f>
        <v>2760024.6391571141</v>
      </c>
      <c r="R36" s="9">
        <f>'OLS Model'!B$7*F36</f>
        <v>0</v>
      </c>
      <c r="S36" s="9">
        <f>'OLS Model'!B$8*G36</f>
        <v>17767620.727254748</v>
      </c>
      <c r="T36" s="9">
        <f>'OLS Model'!B$9*I36</f>
        <v>27347527.064126037</v>
      </c>
      <c r="U36" s="9">
        <f>'OLS Model'!B$10*K36</f>
        <v>-996240.31950298091</v>
      </c>
      <c r="V36" s="9">
        <f>'OLS Model'!B$11*L36</f>
        <v>-637510.65273931006</v>
      </c>
      <c r="W36" s="9">
        <f>'OLS Model'!B$12*M36</f>
        <v>0</v>
      </c>
      <c r="X36" s="9">
        <f>'OLS Model'!B$13*N36</f>
        <v>0</v>
      </c>
      <c r="Y36" s="9">
        <f t="shared" si="2"/>
        <v>24008441.734911811</v>
      </c>
      <c r="Z36" s="8">
        <f t="shared" si="5"/>
        <v>4.2437879863580028E-3</v>
      </c>
    </row>
    <row r="37" spans="1:26" x14ac:dyDescent="0.25">
      <c r="A37">
        <v>2005</v>
      </c>
      <c r="B37">
        <v>12</v>
      </c>
      <c r="C37" s="16">
        <f t="shared" si="1"/>
        <v>38687</v>
      </c>
      <c r="D37" s="17">
        <v>27072392.5</v>
      </c>
      <c r="E37">
        <v>629.90000000000009</v>
      </c>
      <c r="F37">
        <v>0</v>
      </c>
      <c r="G37">
        <v>31</v>
      </c>
      <c r="H37">
        <v>20</v>
      </c>
      <c r="I37">
        <v>6411.6</v>
      </c>
      <c r="J37">
        <v>5224.1000000000004</v>
      </c>
      <c r="K37">
        <f t="shared" si="3"/>
        <v>36</v>
      </c>
      <c r="L37">
        <f t="shared" si="4"/>
        <v>0</v>
      </c>
      <c r="M37">
        <v>0</v>
      </c>
      <c r="N37">
        <v>0</v>
      </c>
      <c r="P37" s="9">
        <f>'OLS Model'!B$5</f>
        <v>-22232979.723383799</v>
      </c>
      <c r="Q37" s="9">
        <f>'OLS Model'!B$6*E37</f>
        <v>4967255.7720144754</v>
      </c>
      <c r="R37" s="9">
        <f>'OLS Model'!B$7*F37</f>
        <v>0</v>
      </c>
      <c r="S37" s="9">
        <f>'OLS Model'!B$8*G37</f>
        <v>18359874.751496576</v>
      </c>
      <c r="T37" s="9">
        <f>'OLS Model'!B$9*I37</f>
        <v>27341556.919437159</v>
      </c>
      <c r="U37" s="9">
        <f>'OLS Model'!B$10*K37</f>
        <v>-1024704.3286316375</v>
      </c>
      <c r="V37" s="9">
        <f>'OLS Model'!B$11*L37</f>
        <v>0</v>
      </c>
      <c r="W37" s="9">
        <f>'OLS Model'!B$12*M37</f>
        <v>0</v>
      </c>
      <c r="X37" s="9">
        <f>'OLS Model'!B$13*N37</f>
        <v>0</v>
      </c>
      <c r="Y37" s="9">
        <f t="shared" si="2"/>
        <v>27411003.390932776</v>
      </c>
      <c r="Z37" s="8">
        <f t="shared" si="5"/>
        <v>1.2507608661952432E-2</v>
      </c>
    </row>
    <row r="38" spans="1:26" x14ac:dyDescent="0.25">
      <c r="A38">
        <v>2006</v>
      </c>
      <c r="B38">
        <v>1</v>
      </c>
      <c r="C38" s="16">
        <f t="shared" si="1"/>
        <v>38718</v>
      </c>
      <c r="D38" s="17">
        <v>25852276.800000001</v>
      </c>
      <c r="E38">
        <v>517.6</v>
      </c>
      <c r="F38">
        <v>0</v>
      </c>
      <c r="G38">
        <v>31</v>
      </c>
      <c r="H38">
        <v>21</v>
      </c>
      <c r="I38">
        <v>6366.5</v>
      </c>
      <c r="J38">
        <v>5175.3</v>
      </c>
      <c r="K38">
        <f t="shared" si="3"/>
        <v>37</v>
      </c>
      <c r="L38">
        <f t="shared" si="4"/>
        <v>0</v>
      </c>
      <c r="M38">
        <v>0</v>
      </c>
      <c r="N38">
        <v>0</v>
      </c>
      <c r="P38" s="9">
        <f>'OLS Model'!B$5</f>
        <v>-22232979.723383799</v>
      </c>
      <c r="Q38" s="9">
        <f>'OLS Model'!B$6*E38</f>
        <v>4081682.1520792064</v>
      </c>
      <c r="R38" s="9">
        <f>'OLS Model'!B$7*F38</f>
        <v>0</v>
      </c>
      <c r="S38" s="9">
        <f>'OLS Model'!B$8*G38</f>
        <v>18359874.751496576</v>
      </c>
      <c r="T38" s="9">
        <f>'OLS Model'!B$9*I38</f>
        <v>27149232.972674008</v>
      </c>
      <c r="U38" s="9">
        <f>'OLS Model'!B$10*K38</f>
        <v>-1053168.3377602941</v>
      </c>
      <c r="V38" s="9">
        <f>'OLS Model'!B$11*L38</f>
        <v>0</v>
      </c>
      <c r="W38" s="9">
        <f>'OLS Model'!B$12*M38</f>
        <v>0</v>
      </c>
      <c r="X38" s="9">
        <f>'OLS Model'!B$13*N38</f>
        <v>0</v>
      </c>
      <c r="Y38" s="9">
        <f t="shared" si="2"/>
        <v>26304641.815105695</v>
      </c>
      <c r="Z38" s="8">
        <f t="shared" si="5"/>
        <v>1.749807255296348E-2</v>
      </c>
    </row>
    <row r="39" spans="1:26" x14ac:dyDescent="0.25">
      <c r="A39">
        <v>2006</v>
      </c>
      <c r="B39">
        <v>2</v>
      </c>
      <c r="C39" s="16">
        <f t="shared" si="1"/>
        <v>38749</v>
      </c>
      <c r="D39" s="17">
        <v>24258714.600000001</v>
      </c>
      <c r="E39">
        <v>558.5</v>
      </c>
      <c r="F39">
        <v>0</v>
      </c>
      <c r="G39">
        <v>28</v>
      </c>
      <c r="H39">
        <v>20</v>
      </c>
      <c r="I39">
        <v>6324.8</v>
      </c>
      <c r="J39">
        <v>5136.2</v>
      </c>
      <c r="K39">
        <f t="shared" si="3"/>
        <v>38</v>
      </c>
      <c r="L39">
        <f t="shared" si="4"/>
        <v>0</v>
      </c>
      <c r="M39">
        <v>0</v>
      </c>
      <c r="N39">
        <v>0</v>
      </c>
      <c r="P39" s="9">
        <f>'OLS Model'!B$5</f>
        <v>-22232979.723383799</v>
      </c>
      <c r="Q39" s="9">
        <f>'OLS Model'!B$6*E39</f>
        <v>4404210.7456264235</v>
      </c>
      <c r="R39" s="9">
        <f>'OLS Model'!B$7*F39</f>
        <v>0</v>
      </c>
      <c r="S39" s="9">
        <f>'OLS Model'!B$8*G39</f>
        <v>16583112.678771099</v>
      </c>
      <c r="T39" s="9">
        <f>'OLS Model'!B$9*I39</f>
        <v>26971407.948726702</v>
      </c>
      <c r="U39" s="9">
        <f>'OLS Model'!B$10*K39</f>
        <v>-1081632.3468889508</v>
      </c>
      <c r="V39" s="9">
        <f>'OLS Model'!B$11*L39</f>
        <v>0</v>
      </c>
      <c r="W39" s="9">
        <f>'OLS Model'!B$12*M39</f>
        <v>0</v>
      </c>
      <c r="X39" s="9">
        <f>'OLS Model'!B$13*N39</f>
        <v>0</v>
      </c>
      <c r="Y39" s="9">
        <f t="shared" si="2"/>
        <v>24644119.302851476</v>
      </c>
      <c r="Z39" s="8">
        <f t="shared" si="5"/>
        <v>1.5887268109888816E-2</v>
      </c>
    </row>
    <row r="40" spans="1:26" x14ac:dyDescent="0.25">
      <c r="A40">
        <v>2006</v>
      </c>
      <c r="B40">
        <v>3</v>
      </c>
      <c r="C40" s="16">
        <f t="shared" si="1"/>
        <v>38777</v>
      </c>
      <c r="D40" s="17">
        <v>25514695.199999999</v>
      </c>
      <c r="E40">
        <v>516.09999999999991</v>
      </c>
      <c r="F40">
        <v>0</v>
      </c>
      <c r="G40">
        <v>31</v>
      </c>
      <c r="H40">
        <v>23</v>
      </c>
      <c r="I40">
        <v>6302.7</v>
      </c>
      <c r="J40">
        <v>5107.1000000000004</v>
      </c>
      <c r="K40">
        <f t="shared" si="3"/>
        <v>39</v>
      </c>
      <c r="L40">
        <f t="shared" si="4"/>
        <v>1</v>
      </c>
      <c r="M40">
        <v>0</v>
      </c>
      <c r="N40">
        <v>0</v>
      </c>
      <c r="P40" s="9">
        <f>'OLS Model'!B$5</f>
        <v>-22232979.723383799</v>
      </c>
      <c r="Q40" s="9">
        <f>'OLS Model'!B$6*E40</f>
        <v>4069853.4750542468</v>
      </c>
      <c r="R40" s="9">
        <f>'OLS Model'!B$7*F40</f>
        <v>0</v>
      </c>
      <c r="S40" s="9">
        <f>'OLS Model'!B$8*G40</f>
        <v>18359874.751496576</v>
      </c>
      <c r="T40" s="9">
        <f>'OLS Model'!B$9*I40</f>
        <v>26877164.950423695</v>
      </c>
      <c r="U40" s="9">
        <f>'OLS Model'!B$10*K40</f>
        <v>-1110096.3560176073</v>
      </c>
      <c r="V40" s="9">
        <f>'OLS Model'!B$11*L40</f>
        <v>-637510.65273931006</v>
      </c>
      <c r="W40" s="9">
        <f>'OLS Model'!B$12*M40</f>
        <v>0</v>
      </c>
      <c r="X40" s="9">
        <f>'OLS Model'!B$13*N40</f>
        <v>0</v>
      </c>
      <c r="Y40" s="9">
        <f t="shared" si="2"/>
        <v>25326306.4448338</v>
      </c>
      <c r="Z40" s="8">
        <f t="shared" si="5"/>
        <v>7.3835393168325625E-3</v>
      </c>
    </row>
    <row r="41" spans="1:26" x14ac:dyDescent="0.25">
      <c r="A41">
        <v>2006</v>
      </c>
      <c r="B41">
        <v>4</v>
      </c>
      <c r="C41" s="16">
        <f t="shared" si="1"/>
        <v>38808</v>
      </c>
      <c r="D41" s="17">
        <v>22283329.600000001</v>
      </c>
      <c r="E41">
        <v>280.39999999999992</v>
      </c>
      <c r="F41">
        <v>0</v>
      </c>
      <c r="G41">
        <v>30</v>
      </c>
      <c r="H41">
        <v>18</v>
      </c>
      <c r="I41">
        <v>6327.5</v>
      </c>
      <c r="J41">
        <v>5137.7</v>
      </c>
      <c r="K41">
        <f t="shared" si="3"/>
        <v>40</v>
      </c>
      <c r="L41">
        <f t="shared" si="4"/>
        <v>1</v>
      </c>
      <c r="M41">
        <v>0</v>
      </c>
      <c r="N41">
        <v>0</v>
      </c>
      <c r="P41" s="9">
        <f>'OLS Model'!B$5</f>
        <v>-22232979.723383799</v>
      </c>
      <c r="Q41" s="9">
        <f>'OLS Model'!B$6*E41</f>
        <v>2211174.0251990133</v>
      </c>
      <c r="R41" s="9">
        <f>'OLS Model'!B$7*F41</f>
        <v>0</v>
      </c>
      <c r="S41" s="9">
        <f>'OLS Model'!B$8*G41</f>
        <v>17767620.727254748</v>
      </c>
      <c r="T41" s="9">
        <f>'OLS Model'!B$9*I41</f>
        <v>26982921.799198113</v>
      </c>
      <c r="U41" s="9">
        <f>'OLS Model'!B$10*K41</f>
        <v>-1138560.365146264</v>
      </c>
      <c r="V41" s="9">
        <f>'OLS Model'!B$11*L41</f>
        <v>-637510.65273931006</v>
      </c>
      <c r="W41" s="9">
        <f>'OLS Model'!B$12*M41</f>
        <v>0</v>
      </c>
      <c r="X41" s="9">
        <f>'OLS Model'!B$13*N41</f>
        <v>0</v>
      </c>
      <c r="Y41" s="9">
        <f t="shared" si="2"/>
        <v>22952665.810382504</v>
      </c>
      <c r="Z41" s="8">
        <f t="shared" si="5"/>
        <v>3.0037531302436173E-2</v>
      </c>
    </row>
    <row r="42" spans="1:26" x14ac:dyDescent="0.25">
      <c r="A42">
        <v>2006</v>
      </c>
      <c r="B42">
        <v>5</v>
      </c>
      <c r="C42" s="16">
        <f t="shared" si="1"/>
        <v>38838</v>
      </c>
      <c r="D42" s="17">
        <v>23319131</v>
      </c>
      <c r="E42">
        <v>134.40000000000003</v>
      </c>
      <c r="F42">
        <v>18</v>
      </c>
      <c r="G42">
        <v>31</v>
      </c>
      <c r="H42">
        <v>22</v>
      </c>
      <c r="I42">
        <v>6407.8</v>
      </c>
      <c r="J42">
        <v>5243.8</v>
      </c>
      <c r="K42">
        <f t="shared" si="3"/>
        <v>41</v>
      </c>
      <c r="L42">
        <f t="shared" si="4"/>
        <v>1</v>
      </c>
      <c r="M42">
        <v>0</v>
      </c>
      <c r="N42">
        <v>0</v>
      </c>
      <c r="P42" s="9">
        <f>'OLS Model'!B$5</f>
        <v>-22232979.723383799</v>
      </c>
      <c r="Q42" s="9">
        <f>'OLS Model'!B$6*E42</f>
        <v>1059849.461436332</v>
      </c>
      <c r="R42" s="9">
        <f>'OLS Model'!B$7*F42</f>
        <v>765307.30612637335</v>
      </c>
      <c r="S42" s="9">
        <f>'OLS Model'!B$8*G42</f>
        <v>18359874.751496576</v>
      </c>
      <c r="T42" s="9">
        <f>'OLS Model'!B$9*I42</f>
        <v>27325352.240995917</v>
      </c>
      <c r="U42" s="9">
        <f>'OLS Model'!B$10*K42</f>
        <v>-1167024.3742749204</v>
      </c>
      <c r="V42" s="9">
        <f>'OLS Model'!B$11*L42</f>
        <v>-637510.65273931006</v>
      </c>
      <c r="W42" s="9">
        <f>'OLS Model'!B$12*M42</f>
        <v>0</v>
      </c>
      <c r="X42" s="9">
        <f>'OLS Model'!B$13*N42</f>
        <v>0</v>
      </c>
      <c r="Y42" s="9">
        <f t="shared" si="2"/>
        <v>23472869.009657171</v>
      </c>
      <c r="Z42" s="8">
        <f t="shared" si="5"/>
        <v>6.5927846821208997E-3</v>
      </c>
    </row>
    <row r="43" spans="1:26" x14ac:dyDescent="0.25">
      <c r="A43">
        <v>2006</v>
      </c>
      <c r="B43">
        <v>6</v>
      </c>
      <c r="C43" s="16">
        <f t="shared" si="1"/>
        <v>38869</v>
      </c>
      <c r="D43" s="17">
        <v>24778221.800000001</v>
      </c>
      <c r="E43">
        <v>21.799999999999997</v>
      </c>
      <c r="F43">
        <v>61.999999999999993</v>
      </c>
      <c r="G43">
        <v>30</v>
      </c>
      <c r="H43">
        <v>22</v>
      </c>
      <c r="I43">
        <v>6494.8</v>
      </c>
      <c r="J43">
        <v>5352.8</v>
      </c>
      <c r="K43">
        <f t="shared" si="3"/>
        <v>42</v>
      </c>
      <c r="L43">
        <f t="shared" si="4"/>
        <v>0</v>
      </c>
      <c r="M43">
        <v>0</v>
      </c>
      <c r="N43">
        <v>0</v>
      </c>
      <c r="P43" s="9">
        <f>'OLS Model'!B$5</f>
        <v>-22232979.723383799</v>
      </c>
      <c r="Q43" s="9">
        <f>'OLS Model'!B$6*E43</f>
        <v>171910.10609607166</v>
      </c>
      <c r="R43" s="9">
        <f>'OLS Model'!B$7*F43</f>
        <v>2636058.4988797302</v>
      </c>
      <c r="S43" s="9">
        <f>'OLS Model'!B$8*G43</f>
        <v>17767620.727254748</v>
      </c>
      <c r="T43" s="9">
        <f>'OLS Model'!B$9*I43</f>
        <v>27696354.089519069</v>
      </c>
      <c r="U43" s="9">
        <f>'OLS Model'!B$10*K43</f>
        <v>-1195488.3834035771</v>
      </c>
      <c r="V43" s="9">
        <f>'OLS Model'!B$11*L43</f>
        <v>0</v>
      </c>
      <c r="W43" s="9">
        <f>'OLS Model'!B$12*M43</f>
        <v>0</v>
      </c>
      <c r="X43" s="9">
        <f>'OLS Model'!B$13*N43</f>
        <v>0</v>
      </c>
      <c r="Y43" s="9">
        <f t="shared" si="2"/>
        <v>24843475.314962242</v>
      </c>
      <c r="Z43" s="8">
        <f t="shared" si="5"/>
        <v>2.6335027383700737E-3</v>
      </c>
    </row>
    <row r="44" spans="1:26" x14ac:dyDescent="0.25">
      <c r="A44">
        <v>2006</v>
      </c>
      <c r="B44">
        <v>7</v>
      </c>
      <c r="C44" s="16">
        <f t="shared" si="1"/>
        <v>38899</v>
      </c>
      <c r="D44" s="17">
        <v>29630152.699999999</v>
      </c>
      <c r="E44">
        <v>0.7</v>
      </c>
      <c r="F44">
        <v>158.20000000000002</v>
      </c>
      <c r="G44">
        <v>31</v>
      </c>
      <c r="H44">
        <v>20</v>
      </c>
      <c r="I44">
        <v>6559.9</v>
      </c>
      <c r="J44">
        <v>5464.8</v>
      </c>
      <c r="K44">
        <f t="shared" si="3"/>
        <v>43</v>
      </c>
      <c r="L44">
        <f t="shared" si="4"/>
        <v>0</v>
      </c>
      <c r="M44">
        <v>0</v>
      </c>
      <c r="N44">
        <v>0</v>
      </c>
      <c r="P44" s="9">
        <f>'OLS Model'!B$5</f>
        <v>-22232979.723383799</v>
      </c>
      <c r="Q44" s="9">
        <f>'OLS Model'!B$6*E44</f>
        <v>5520.0492783142281</v>
      </c>
      <c r="R44" s="9">
        <f>'OLS Model'!B$7*F44</f>
        <v>6726200.8793995716</v>
      </c>
      <c r="S44" s="9">
        <f>'OLS Model'!B$8*G44</f>
        <v>18359874.751496576</v>
      </c>
      <c r="T44" s="9">
        <f>'OLS Model'!B$9*I44</f>
        <v>27973965.817551907</v>
      </c>
      <c r="U44" s="9">
        <f>'OLS Model'!B$10*K44</f>
        <v>-1223952.3925322338</v>
      </c>
      <c r="V44" s="9">
        <f>'OLS Model'!B$11*L44</f>
        <v>0</v>
      </c>
      <c r="W44" s="9">
        <f>'OLS Model'!B$12*M44</f>
        <v>0</v>
      </c>
      <c r="X44" s="9">
        <f>'OLS Model'!B$13*N44</f>
        <v>0</v>
      </c>
      <c r="Y44" s="9">
        <f t="shared" si="2"/>
        <v>29608629.381810337</v>
      </c>
      <c r="Z44" s="8">
        <f t="shared" si="5"/>
        <v>7.2639916532262589E-4</v>
      </c>
    </row>
    <row r="45" spans="1:26" x14ac:dyDescent="0.25">
      <c r="A45">
        <v>2006</v>
      </c>
      <c r="B45">
        <v>8</v>
      </c>
      <c r="C45" s="16">
        <f t="shared" si="1"/>
        <v>38930</v>
      </c>
      <c r="D45" s="17">
        <v>28137475</v>
      </c>
      <c r="E45">
        <v>1</v>
      </c>
      <c r="F45">
        <v>108.89999999999998</v>
      </c>
      <c r="G45">
        <v>31</v>
      </c>
      <c r="H45">
        <v>22</v>
      </c>
      <c r="I45">
        <v>6566.4</v>
      </c>
      <c r="J45">
        <v>5505.8</v>
      </c>
      <c r="K45">
        <f t="shared" si="3"/>
        <v>44</v>
      </c>
      <c r="L45">
        <f t="shared" si="4"/>
        <v>0</v>
      </c>
      <c r="M45">
        <v>0</v>
      </c>
      <c r="N45">
        <v>0</v>
      </c>
      <c r="P45" s="9">
        <f>'OLS Model'!B$5</f>
        <v>-22232979.723383799</v>
      </c>
      <c r="Q45" s="9">
        <f>'OLS Model'!B$6*E45</f>
        <v>7885.7846833060403</v>
      </c>
      <c r="R45" s="9">
        <f>'OLS Model'!B$7*F45</f>
        <v>4630109.2020645579</v>
      </c>
      <c r="S45" s="9">
        <f>'OLS Model'!B$8*G45</f>
        <v>18359874.751496576</v>
      </c>
      <c r="T45" s="9">
        <f>'OLS Model'!B$9*I45</f>
        <v>28001684.346464556</v>
      </c>
      <c r="U45" s="9">
        <f>'OLS Model'!B$10*K45</f>
        <v>-1252416.4016608903</v>
      </c>
      <c r="V45" s="9">
        <f>'OLS Model'!B$11*L45</f>
        <v>0</v>
      </c>
      <c r="W45" s="9">
        <f>'OLS Model'!B$12*M45</f>
        <v>0</v>
      </c>
      <c r="X45" s="9">
        <f>'OLS Model'!B$13*N45</f>
        <v>0</v>
      </c>
      <c r="Y45" s="9">
        <f t="shared" si="2"/>
        <v>27514157.959664308</v>
      </c>
      <c r="Z45" s="8">
        <f t="shared" si="5"/>
        <v>2.2152557766313162E-2</v>
      </c>
    </row>
    <row r="46" spans="1:26" x14ac:dyDescent="0.25">
      <c r="A46">
        <v>2006</v>
      </c>
      <c r="B46">
        <v>9</v>
      </c>
      <c r="C46" s="16">
        <f t="shared" si="1"/>
        <v>38961</v>
      </c>
      <c r="D46" s="17">
        <v>23068262.399999999</v>
      </c>
      <c r="E46">
        <v>65</v>
      </c>
      <c r="F46">
        <v>15.600000000000001</v>
      </c>
      <c r="G46">
        <v>30</v>
      </c>
      <c r="H46">
        <v>20</v>
      </c>
      <c r="I46">
        <v>6517.3</v>
      </c>
      <c r="J46">
        <v>5456.2</v>
      </c>
      <c r="K46">
        <f t="shared" si="3"/>
        <v>45</v>
      </c>
      <c r="L46">
        <f t="shared" si="4"/>
        <v>1</v>
      </c>
      <c r="M46">
        <v>0</v>
      </c>
      <c r="N46">
        <v>0</v>
      </c>
      <c r="P46" s="9">
        <f>'OLS Model'!B$5</f>
        <v>-22232979.723383799</v>
      </c>
      <c r="Q46" s="9">
        <f>'OLS Model'!B$6*E46</f>
        <v>512576.00441489264</v>
      </c>
      <c r="R46" s="9">
        <f>'OLS Model'!B$7*F46</f>
        <v>663266.33197619033</v>
      </c>
      <c r="S46" s="9">
        <f>'OLS Model'!B$8*G46</f>
        <v>17767620.727254748</v>
      </c>
      <c r="T46" s="9">
        <f>'OLS Model'!B$9*I46</f>
        <v>27792302.843447469</v>
      </c>
      <c r="U46" s="9">
        <f>'OLS Model'!B$10*K46</f>
        <v>-1280880.410789547</v>
      </c>
      <c r="V46" s="9">
        <f>'OLS Model'!B$11*L46</f>
        <v>-637510.65273931006</v>
      </c>
      <c r="W46" s="9">
        <f>'OLS Model'!B$12*M46</f>
        <v>0</v>
      </c>
      <c r="X46" s="9">
        <f>'OLS Model'!B$13*N46</f>
        <v>0</v>
      </c>
      <c r="Y46" s="9">
        <f t="shared" si="2"/>
        <v>22584395.120180648</v>
      </c>
      <c r="Z46" s="8">
        <f t="shared" si="5"/>
        <v>2.0975454129538197E-2</v>
      </c>
    </row>
    <row r="47" spans="1:26" x14ac:dyDescent="0.25">
      <c r="A47">
        <v>2006</v>
      </c>
      <c r="B47">
        <v>10</v>
      </c>
      <c r="C47" s="16">
        <f t="shared" si="1"/>
        <v>38991</v>
      </c>
      <c r="D47" s="17">
        <v>22925914.899999999</v>
      </c>
      <c r="E47">
        <v>248.29999999999998</v>
      </c>
      <c r="F47">
        <v>0.3</v>
      </c>
      <c r="G47">
        <v>31</v>
      </c>
      <c r="H47">
        <v>21</v>
      </c>
      <c r="I47">
        <v>6481.4</v>
      </c>
      <c r="J47">
        <v>5374.9</v>
      </c>
      <c r="K47">
        <f t="shared" si="3"/>
        <v>46</v>
      </c>
      <c r="L47">
        <f t="shared" si="4"/>
        <v>1</v>
      </c>
      <c r="M47">
        <v>0</v>
      </c>
      <c r="N47">
        <v>0</v>
      </c>
      <c r="P47" s="9">
        <f>'OLS Model'!B$5</f>
        <v>-22232979.723383799</v>
      </c>
      <c r="Q47" s="9">
        <f>'OLS Model'!B$6*E47</f>
        <v>1958040.3368648896</v>
      </c>
      <c r="R47" s="9">
        <f>'OLS Model'!B$7*F47</f>
        <v>12755.121768772889</v>
      </c>
      <c r="S47" s="9">
        <f>'OLS Model'!B$8*G47</f>
        <v>18359874.751496576</v>
      </c>
      <c r="T47" s="9">
        <f>'OLS Model'!B$9*I47</f>
        <v>27639211.276068375</v>
      </c>
      <c r="U47" s="9">
        <f>'OLS Model'!B$10*K47</f>
        <v>-1309344.4199182035</v>
      </c>
      <c r="V47" s="9">
        <f>'OLS Model'!B$11*L47</f>
        <v>-637510.65273931006</v>
      </c>
      <c r="W47" s="9">
        <f>'OLS Model'!B$12*M47</f>
        <v>0</v>
      </c>
      <c r="X47" s="9">
        <f>'OLS Model'!B$13*N47</f>
        <v>0</v>
      </c>
      <c r="Y47" s="9">
        <f t="shared" si="2"/>
        <v>23790046.690157302</v>
      </c>
      <c r="Z47" s="8">
        <f t="shared" si="5"/>
        <v>3.7692357924494574E-2</v>
      </c>
    </row>
    <row r="48" spans="1:26" x14ac:dyDescent="0.25">
      <c r="A48">
        <v>2006</v>
      </c>
      <c r="B48">
        <v>11</v>
      </c>
      <c r="C48" s="16">
        <f t="shared" si="1"/>
        <v>39022</v>
      </c>
      <c r="D48" s="17">
        <v>23665916.399999999</v>
      </c>
      <c r="E48">
        <v>337.19999999999993</v>
      </c>
      <c r="F48">
        <v>0</v>
      </c>
      <c r="G48">
        <v>30</v>
      </c>
      <c r="H48">
        <v>22</v>
      </c>
      <c r="I48">
        <v>6454.3</v>
      </c>
      <c r="J48">
        <v>5278.7</v>
      </c>
      <c r="K48">
        <f t="shared" si="3"/>
        <v>47</v>
      </c>
      <c r="L48">
        <f t="shared" si="4"/>
        <v>1</v>
      </c>
      <c r="M48">
        <v>0</v>
      </c>
      <c r="N48">
        <v>0</v>
      </c>
      <c r="P48" s="9">
        <f>'OLS Model'!B$5</f>
        <v>-22232979.723383799</v>
      </c>
      <c r="Q48" s="9">
        <f>'OLS Model'!B$6*E48</f>
        <v>2659086.5952107962</v>
      </c>
      <c r="R48" s="9">
        <f>'OLS Model'!B$7*F48</f>
        <v>0</v>
      </c>
      <c r="S48" s="9">
        <f>'OLS Model'!B$8*G48</f>
        <v>17767620.727254748</v>
      </c>
      <c r="T48" s="9">
        <f>'OLS Model'!B$9*I48</f>
        <v>27523646.332447946</v>
      </c>
      <c r="U48" s="9">
        <f>'OLS Model'!B$10*K48</f>
        <v>-1337808.4290468602</v>
      </c>
      <c r="V48" s="9">
        <f>'OLS Model'!B$11*L48</f>
        <v>-637510.65273931006</v>
      </c>
      <c r="W48" s="9">
        <f>'OLS Model'!B$12*M48</f>
        <v>0</v>
      </c>
      <c r="X48" s="9">
        <f>'OLS Model'!B$13*N48</f>
        <v>0</v>
      </c>
      <c r="Y48" s="9">
        <f t="shared" si="2"/>
        <v>23742054.849743523</v>
      </c>
      <c r="Z48" s="8">
        <f t="shared" si="5"/>
        <v>3.2172195851889428E-3</v>
      </c>
    </row>
    <row r="49" spans="1:26" x14ac:dyDescent="0.25">
      <c r="A49">
        <v>2006</v>
      </c>
      <c r="B49">
        <v>12</v>
      </c>
      <c r="C49" s="16">
        <f t="shared" si="1"/>
        <v>39052</v>
      </c>
      <c r="D49" s="17">
        <v>26031493.300000001</v>
      </c>
      <c r="E49">
        <v>456.99999999999989</v>
      </c>
      <c r="F49">
        <v>0</v>
      </c>
      <c r="G49">
        <v>31</v>
      </c>
      <c r="H49">
        <v>19</v>
      </c>
      <c r="I49">
        <v>6480.1</v>
      </c>
      <c r="J49">
        <v>5263.7</v>
      </c>
      <c r="K49">
        <f t="shared" si="3"/>
        <v>48</v>
      </c>
      <c r="L49">
        <f t="shared" si="4"/>
        <v>0</v>
      </c>
      <c r="M49">
        <v>0</v>
      </c>
      <c r="N49">
        <v>0</v>
      </c>
      <c r="P49" s="9">
        <f>'OLS Model'!B$5</f>
        <v>-22232979.723383799</v>
      </c>
      <c r="Q49" s="9">
        <f>'OLS Model'!B$6*E49</f>
        <v>3603803.6002708594</v>
      </c>
      <c r="R49" s="9">
        <f>'OLS Model'!B$7*F49</f>
        <v>0</v>
      </c>
      <c r="S49" s="9">
        <f>'OLS Model'!B$8*G49</f>
        <v>18359874.751496576</v>
      </c>
      <c r="T49" s="9">
        <f>'OLS Model'!B$9*I49</f>
        <v>27633667.570285846</v>
      </c>
      <c r="U49" s="9">
        <f>'OLS Model'!B$10*K49</f>
        <v>-1366272.4381755167</v>
      </c>
      <c r="V49" s="9">
        <f>'OLS Model'!B$11*L49</f>
        <v>0</v>
      </c>
      <c r="W49" s="9">
        <f>'OLS Model'!B$12*M49</f>
        <v>0</v>
      </c>
      <c r="X49" s="9">
        <f>'OLS Model'!B$13*N49</f>
        <v>0</v>
      </c>
      <c r="Y49" s="9">
        <f t="shared" si="2"/>
        <v>25998093.760493964</v>
      </c>
      <c r="Z49" s="8">
        <f t="shared" si="5"/>
        <v>1.2830435473341357E-3</v>
      </c>
    </row>
    <row r="50" spans="1:26" x14ac:dyDescent="0.25">
      <c r="A50">
        <v>2007</v>
      </c>
      <c r="B50">
        <v>1</v>
      </c>
      <c r="C50" s="16">
        <f t="shared" si="1"/>
        <v>39083</v>
      </c>
      <c r="D50" s="17">
        <v>27202240.399999999</v>
      </c>
      <c r="E50">
        <v>564.59999999999991</v>
      </c>
      <c r="F50">
        <v>0</v>
      </c>
      <c r="G50">
        <v>31</v>
      </c>
      <c r="H50">
        <v>22</v>
      </c>
      <c r="I50">
        <v>6460.5</v>
      </c>
      <c r="J50">
        <v>5216.5</v>
      </c>
      <c r="K50">
        <f t="shared" si="3"/>
        <v>49</v>
      </c>
      <c r="L50">
        <f t="shared" si="4"/>
        <v>0</v>
      </c>
      <c r="M50">
        <v>0</v>
      </c>
      <c r="N50">
        <v>0</v>
      </c>
      <c r="P50" s="9">
        <f>'OLS Model'!B$5</f>
        <v>-22232979.723383799</v>
      </c>
      <c r="Q50" s="9">
        <f>'OLS Model'!B$6*E50</f>
        <v>4452314.0321945893</v>
      </c>
      <c r="R50" s="9">
        <f>'OLS Model'!B$7*F50</f>
        <v>0</v>
      </c>
      <c r="S50" s="9">
        <f>'OLS Model'!B$8*G50</f>
        <v>18359874.751496576</v>
      </c>
      <c r="T50" s="9">
        <f>'OLS Model'!B$9*I50</f>
        <v>27550085.544641551</v>
      </c>
      <c r="U50" s="9">
        <f>'OLS Model'!B$10*K50</f>
        <v>-1394736.4473041734</v>
      </c>
      <c r="V50" s="9">
        <f>'OLS Model'!B$11*L50</f>
        <v>0</v>
      </c>
      <c r="W50" s="9">
        <f>'OLS Model'!B$12*M50</f>
        <v>0</v>
      </c>
      <c r="X50" s="9">
        <f>'OLS Model'!B$13*N50</f>
        <v>0</v>
      </c>
      <c r="Y50" s="9">
        <f t="shared" si="2"/>
        <v>26734558.157644741</v>
      </c>
      <c r="Z50" s="8">
        <f t="shared" si="5"/>
        <v>1.7192783957429379E-2</v>
      </c>
    </row>
    <row r="51" spans="1:26" x14ac:dyDescent="0.25">
      <c r="A51">
        <v>2007</v>
      </c>
      <c r="B51">
        <v>2</v>
      </c>
      <c r="C51" s="16">
        <f t="shared" si="1"/>
        <v>39114</v>
      </c>
      <c r="D51" s="17">
        <v>26547440.800000001</v>
      </c>
      <c r="E51">
        <v>579.29999999999995</v>
      </c>
      <c r="F51">
        <v>0</v>
      </c>
      <c r="G51">
        <v>28</v>
      </c>
      <c r="H51">
        <v>20</v>
      </c>
      <c r="I51">
        <v>6446</v>
      </c>
      <c r="J51">
        <v>5184.8999999999996</v>
      </c>
      <c r="K51">
        <f t="shared" si="3"/>
        <v>50</v>
      </c>
      <c r="L51">
        <f t="shared" si="4"/>
        <v>0</v>
      </c>
      <c r="M51">
        <v>0</v>
      </c>
      <c r="N51">
        <v>0</v>
      </c>
      <c r="P51" s="9">
        <f>'OLS Model'!B$5</f>
        <v>-22232979.723383799</v>
      </c>
      <c r="Q51" s="9">
        <f>'OLS Model'!B$6*E51</f>
        <v>4568235.0670391889</v>
      </c>
      <c r="R51" s="9">
        <f>'OLS Model'!B$7*F51</f>
        <v>0</v>
      </c>
      <c r="S51" s="9">
        <f>'OLS Model'!B$8*G51</f>
        <v>16583112.678771099</v>
      </c>
      <c r="T51" s="9">
        <f>'OLS Model'!B$9*I51</f>
        <v>27488251.903221022</v>
      </c>
      <c r="U51" s="9">
        <f>'OLS Model'!B$10*K51</f>
        <v>-1423200.4564328298</v>
      </c>
      <c r="V51" s="9">
        <f>'OLS Model'!B$11*L51</f>
        <v>0</v>
      </c>
      <c r="W51" s="9">
        <f>'OLS Model'!B$12*M51</f>
        <v>0</v>
      </c>
      <c r="X51" s="9">
        <f>'OLS Model'!B$13*N51</f>
        <v>0</v>
      </c>
      <c r="Y51" s="9">
        <f t="shared" si="2"/>
        <v>24983419.469214682</v>
      </c>
      <c r="Z51" s="8">
        <f t="shared" si="5"/>
        <v>5.8914203541055421E-2</v>
      </c>
    </row>
    <row r="52" spans="1:26" x14ac:dyDescent="0.25">
      <c r="A52">
        <v>2007</v>
      </c>
      <c r="B52">
        <v>3</v>
      </c>
      <c r="C52" s="16">
        <f t="shared" si="1"/>
        <v>39142</v>
      </c>
      <c r="D52" s="17">
        <v>26077763.5</v>
      </c>
      <c r="E52">
        <v>411.5</v>
      </c>
      <c r="F52">
        <v>0</v>
      </c>
      <c r="G52">
        <v>31</v>
      </c>
      <c r="H52">
        <v>22</v>
      </c>
      <c r="I52">
        <v>6421.7</v>
      </c>
      <c r="J52">
        <v>5167.7</v>
      </c>
      <c r="K52">
        <f t="shared" si="3"/>
        <v>51</v>
      </c>
      <c r="L52">
        <f t="shared" si="4"/>
        <v>1</v>
      </c>
      <c r="M52">
        <v>0</v>
      </c>
      <c r="N52">
        <v>0</v>
      </c>
      <c r="P52" s="9">
        <f>'OLS Model'!B$5</f>
        <v>-22232979.723383799</v>
      </c>
      <c r="Q52" s="9">
        <f>'OLS Model'!B$6*E52</f>
        <v>3245000.3971804357</v>
      </c>
      <c r="R52" s="9">
        <f>'OLS Model'!B$7*F52</f>
        <v>0</v>
      </c>
      <c r="S52" s="9">
        <f>'OLS Model'!B$8*G52</f>
        <v>18359874.751496576</v>
      </c>
      <c r="T52" s="9">
        <f>'OLS Model'!B$9*I52</f>
        <v>27384627.24897835</v>
      </c>
      <c r="U52" s="9">
        <f>'OLS Model'!B$10*K52</f>
        <v>-1451664.4655614865</v>
      </c>
      <c r="V52" s="9">
        <f>'OLS Model'!B$11*L52</f>
        <v>-637510.65273931006</v>
      </c>
      <c r="W52" s="9">
        <f>'OLS Model'!B$12*M52</f>
        <v>0</v>
      </c>
      <c r="X52" s="9">
        <f>'OLS Model'!B$13*N52</f>
        <v>0</v>
      </c>
      <c r="Y52" s="9">
        <f t="shared" si="2"/>
        <v>24667347.555970766</v>
      </c>
      <c r="Z52" s="8">
        <f t="shared" si="5"/>
        <v>5.4085004031470506E-2</v>
      </c>
    </row>
    <row r="53" spans="1:26" x14ac:dyDescent="0.25">
      <c r="A53">
        <v>2007</v>
      </c>
      <c r="B53">
        <v>4</v>
      </c>
      <c r="C53" s="16">
        <f t="shared" si="1"/>
        <v>39173</v>
      </c>
      <c r="D53" s="17">
        <v>23595534.100000001</v>
      </c>
      <c r="E53">
        <v>332.69999999999993</v>
      </c>
      <c r="F53">
        <v>0</v>
      </c>
      <c r="G53">
        <v>30</v>
      </c>
      <c r="H53">
        <v>19</v>
      </c>
      <c r="I53">
        <v>6441.8</v>
      </c>
      <c r="J53">
        <v>5197.5</v>
      </c>
      <c r="K53">
        <f t="shared" si="3"/>
        <v>52</v>
      </c>
      <c r="L53">
        <f t="shared" si="4"/>
        <v>1</v>
      </c>
      <c r="M53">
        <v>0</v>
      </c>
      <c r="N53">
        <v>0</v>
      </c>
      <c r="P53" s="9">
        <f>'OLS Model'!B$5</f>
        <v>-22232979.723383799</v>
      </c>
      <c r="Q53" s="9">
        <f>'OLS Model'!B$6*E53</f>
        <v>2623600.5641359189</v>
      </c>
      <c r="R53" s="9">
        <f>'OLS Model'!B$7*F53</f>
        <v>0</v>
      </c>
      <c r="S53" s="9">
        <f>'OLS Model'!B$8*G53</f>
        <v>17767620.727254748</v>
      </c>
      <c r="T53" s="9">
        <f>'OLS Model'!B$9*I53</f>
        <v>27470341.469154391</v>
      </c>
      <c r="U53" s="9">
        <f>'OLS Model'!B$10*K53</f>
        <v>-1480128.474690143</v>
      </c>
      <c r="V53" s="9">
        <f>'OLS Model'!B$11*L53</f>
        <v>-637510.65273931006</v>
      </c>
      <c r="W53" s="9">
        <f>'OLS Model'!B$12*M53</f>
        <v>0</v>
      </c>
      <c r="X53" s="9">
        <f>'OLS Model'!B$13*N53</f>
        <v>0</v>
      </c>
      <c r="Y53" s="9">
        <f t="shared" si="2"/>
        <v>23510943.909731809</v>
      </c>
      <c r="Z53" s="8">
        <f t="shared" si="5"/>
        <v>3.5850084982052785E-3</v>
      </c>
    </row>
    <row r="54" spans="1:26" x14ac:dyDescent="0.25">
      <c r="A54">
        <v>2007</v>
      </c>
      <c r="B54">
        <v>5</v>
      </c>
      <c r="C54" s="16">
        <f t="shared" si="1"/>
        <v>39203</v>
      </c>
      <c r="D54" s="17">
        <v>23220583.5</v>
      </c>
      <c r="E54">
        <v>97.4</v>
      </c>
      <c r="F54">
        <v>12</v>
      </c>
      <c r="G54">
        <v>31</v>
      </c>
      <c r="H54">
        <v>22</v>
      </c>
      <c r="I54">
        <v>6500.1</v>
      </c>
      <c r="J54">
        <v>5280.6</v>
      </c>
      <c r="K54">
        <f t="shared" si="3"/>
        <v>53</v>
      </c>
      <c r="L54">
        <f t="shared" si="4"/>
        <v>1</v>
      </c>
      <c r="M54">
        <v>0</v>
      </c>
      <c r="N54">
        <v>0</v>
      </c>
      <c r="P54" s="9">
        <f>'OLS Model'!B$5</f>
        <v>-22232979.723383799</v>
      </c>
      <c r="Q54" s="9">
        <f>'OLS Model'!B$6*E54</f>
        <v>768075.42815400835</v>
      </c>
      <c r="R54" s="9">
        <f>'OLS Model'!B$7*F54</f>
        <v>510204.87075091561</v>
      </c>
      <c r="S54" s="9">
        <f>'OLS Model'!B$8*G54</f>
        <v>18359874.751496576</v>
      </c>
      <c r="T54" s="9">
        <f>'OLS Model'!B$9*I54</f>
        <v>27718955.351555537</v>
      </c>
      <c r="U54" s="9">
        <f>'OLS Model'!B$10*K54</f>
        <v>-1508592.4838187997</v>
      </c>
      <c r="V54" s="9">
        <f>'OLS Model'!B$11*L54</f>
        <v>-637510.65273931006</v>
      </c>
      <c r="W54" s="9">
        <f>'OLS Model'!B$12*M54</f>
        <v>0</v>
      </c>
      <c r="X54" s="9">
        <f>'OLS Model'!B$13*N54</f>
        <v>0</v>
      </c>
      <c r="Y54" s="9">
        <f t="shared" si="2"/>
        <v>22978027.542015128</v>
      </c>
      <c r="Z54" s="8">
        <f t="shared" si="5"/>
        <v>1.0445730529763482E-2</v>
      </c>
    </row>
    <row r="55" spans="1:26" x14ac:dyDescent="0.25">
      <c r="A55">
        <v>2007</v>
      </c>
      <c r="B55">
        <v>6</v>
      </c>
      <c r="C55" s="16">
        <f t="shared" si="1"/>
        <v>39234</v>
      </c>
      <c r="D55" s="17">
        <v>25873714.300000001</v>
      </c>
      <c r="E55">
        <v>8.6999999999999993</v>
      </c>
      <c r="F55">
        <v>91.799999999999983</v>
      </c>
      <c r="G55">
        <v>30</v>
      </c>
      <c r="H55">
        <v>21</v>
      </c>
      <c r="I55">
        <v>6573.9</v>
      </c>
      <c r="J55">
        <v>5391.3</v>
      </c>
      <c r="K55">
        <f t="shared" si="3"/>
        <v>54</v>
      </c>
      <c r="L55">
        <f t="shared" si="4"/>
        <v>0</v>
      </c>
      <c r="M55">
        <v>0</v>
      </c>
      <c r="N55">
        <v>0</v>
      </c>
      <c r="P55" s="9">
        <f>'OLS Model'!B$5</f>
        <v>-22232979.723383799</v>
      </c>
      <c r="Q55" s="9">
        <f>'OLS Model'!B$6*E55</f>
        <v>68606.32674476254</v>
      </c>
      <c r="R55" s="9">
        <f>'OLS Model'!B$7*F55</f>
        <v>3903067.2612445038</v>
      </c>
      <c r="S55" s="9">
        <f>'OLS Model'!B$8*G55</f>
        <v>17767620.727254748</v>
      </c>
      <c r="T55" s="9">
        <f>'OLS Model'!B$9*I55</f>
        <v>28033667.264440689</v>
      </c>
      <c r="U55" s="9">
        <f>'OLS Model'!B$10*K55</f>
        <v>-1537056.4929474564</v>
      </c>
      <c r="V55" s="9">
        <f>'OLS Model'!B$11*L55</f>
        <v>0</v>
      </c>
      <c r="W55" s="9">
        <f>'OLS Model'!B$12*M55</f>
        <v>0</v>
      </c>
      <c r="X55" s="9">
        <f>'OLS Model'!B$13*N55</f>
        <v>0</v>
      </c>
      <c r="Y55" s="9">
        <f t="shared" si="2"/>
        <v>26002925.363353446</v>
      </c>
      <c r="Z55" s="8">
        <f t="shared" si="5"/>
        <v>4.9939124261507897E-3</v>
      </c>
    </row>
    <row r="56" spans="1:26" x14ac:dyDescent="0.25">
      <c r="A56">
        <v>2007</v>
      </c>
      <c r="B56">
        <v>7</v>
      </c>
      <c r="C56" s="16">
        <f t="shared" si="1"/>
        <v>39264</v>
      </c>
      <c r="D56" s="17">
        <v>26665076.5</v>
      </c>
      <c r="E56">
        <v>1</v>
      </c>
      <c r="F56">
        <v>95.899999999999991</v>
      </c>
      <c r="G56">
        <v>31</v>
      </c>
      <c r="H56">
        <v>22</v>
      </c>
      <c r="I56">
        <v>6640.2</v>
      </c>
      <c r="J56">
        <v>5513.8</v>
      </c>
      <c r="K56">
        <f t="shared" si="3"/>
        <v>55</v>
      </c>
      <c r="L56">
        <f t="shared" si="4"/>
        <v>0</v>
      </c>
      <c r="M56">
        <v>0</v>
      </c>
      <c r="N56">
        <v>0</v>
      </c>
      <c r="P56" s="9">
        <f>'OLS Model'!B$5</f>
        <v>-22232979.723383799</v>
      </c>
      <c r="Q56" s="9">
        <f>'OLS Model'!B$6*E56</f>
        <v>7885.7846833060403</v>
      </c>
      <c r="R56" s="9">
        <f>'OLS Model'!B$7*F56</f>
        <v>4077387.2587510669</v>
      </c>
      <c r="S56" s="9">
        <f>'OLS Model'!B$8*G56</f>
        <v>18359874.751496576</v>
      </c>
      <c r="T56" s="9">
        <f>'OLS Model'!B$9*I56</f>
        <v>28316396.259349711</v>
      </c>
      <c r="U56" s="9">
        <f>'OLS Model'!B$10*K56</f>
        <v>-1565520.5020761129</v>
      </c>
      <c r="V56" s="9">
        <f>'OLS Model'!B$11*L56</f>
        <v>0</v>
      </c>
      <c r="W56" s="9">
        <f>'OLS Model'!B$12*M56</f>
        <v>0</v>
      </c>
      <c r="X56" s="9">
        <f>'OLS Model'!B$13*N56</f>
        <v>0</v>
      </c>
      <c r="Y56" s="9">
        <f t="shared" si="2"/>
        <v>26963043.82882075</v>
      </c>
      <c r="Z56" s="8">
        <f t="shared" si="5"/>
        <v>1.1174441176673546E-2</v>
      </c>
    </row>
    <row r="57" spans="1:26" x14ac:dyDescent="0.25">
      <c r="A57">
        <v>2007</v>
      </c>
      <c r="B57">
        <v>8</v>
      </c>
      <c r="C57" s="16">
        <f t="shared" si="1"/>
        <v>39295</v>
      </c>
      <c r="D57" s="17">
        <v>28987687.600000001</v>
      </c>
      <c r="E57">
        <v>0.89999999999999991</v>
      </c>
      <c r="F57">
        <v>130.69999999999999</v>
      </c>
      <c r="G57">
        <v>31</v>
      </c>
      <c r="H57">
        <v>22</v>
      </c>
      <c r="I57">
        <v>6663.5</v>
      </c>
      <c r="J57">
        <v>5582.2</v>
      </c>
      <c r="K57">
        <f t="shared" si="3"/>
        <v>56</v>
      </c>
      <c r="L57">
        <f t="shared" si="4"/>
        <v>0</v>
      </c>
      <c r="M57">
        <v>0</v>
      </c>
      <c r="N57">
        <v>0</v>
      </c>
      <c r="P57" s="9">
        <f>'OLS Model'!B$5</f>
        <v>-22232979.723383799</v>
      </c>
      <c r="Q57" s="9">
        <f>'OLS Model'!B$6*E57</f>
        <v>7097.2062149754356</v>
      </c>
      <c r="R57" s="9">
        <f>'OLS Model'!B$7*F57</f>
        <v>5556981.3839287218</v>
      </c>
      <c r="S57" s="9">
        <f>'OLS Model'!B$8*G57</f>
        <v>18359874.751496576</v>
      </c>
      <c r="T57" s="9">
        <f>'OLS Model'!B$9*I57</f>
        <v>28415756.524528902</v>
      </c>
      <c r="U57" s="9">
        <f>'OLS Model'!B$10*K57</f>
        <v>-1593984.5112047696</v>
      </c>
      <c r="V57" s="9">
        <f>'OLS Model'!B$11*L57</f>
        <v>0</v>
      </c>
      <c r="W57" s="9">
        <f>'OLS Model'!B$12*M57</f>
        <v>0</v>
      </c>
      <c r="X57" s="9">
        <f>'OLS Model'!B$13*N57</f>
        <v>0</v>
      </c>
      <c r="Y57" s="9">
        <f t="shared" si="2"/>
        <v>28512745.63158061</v>
      </c>
      <c r="Z57" s="8">
        <f t="shared" si="5"/>
        <v>1.6384265449976482E-2</v>
      </c>
    </row>
    <row r="58" spans="1:26" x14ac:dyDescent="0.25">
      <c r="A58">
        <v>2007</v>
      </c>
      <c r="B58">
        <v>9</v>
      </c>
      <c r="C58" s="16">
        <f t="shared" si="1"/>
        <v>39326</v>
      </c>
      <c r="D58" s="17">
        <v>24657693.300000001</v>
      </c>
      <c r="E58">
        <v>26.599999999999998</v>
      </c>
      <c r="F58">
        <v>69.299999999999983</v>
      </c>
      <c r="G58">
        <v>30</v>
      </c>
      <c r="H58">
        <v>19</v>
      </c>
      <c r="I58">
        <v>6635.5</v>
      </c>
      <c r="J58">
        <v>5544.2</v>
      </c>
      <c r="K58">
        <f t="shared" si="3"/>
        <v>57</v>
      </c>
      <c r="L58">
        <f t="shared" si="4"/>
        <v>1</v>
      </c>
      <c r="M58">
        <v>0</v>
      </c>
      <c r="N58">
        <v>0</v>
      </c>
      <c r="P58" s="9">
        <f>'OLS Model'!B$5</f>
        <v>-22232979.723383799</v>
      </c>
      <c r="Q58" s="9">
        <f>'OLS Model'!B$6*E58</f>
        <v>209761.87257594065</v>
      </c>
      <c r="R58" s="9">
        <f>'OLS Model'!B$7*F58</f>
        <v>2946433.1285865367</v>
      </c>
      <c r="S58" s="9">
        <f>'OLS Model'!B$8*G58</f>
        <v>17767620.727254748</v>
      </c>
      <c r="T58" s="9">
        <f>'OLS Model'!B$9*I58</f>
        <v>28296353.630751334</v>
      </c>
      <c r="U58" s="9">
        <f>'OLS Model'!B$10*K58</f>
        <v>-1622448.5203334261</v>
      </c>
      <c r="V58" s="9">
        <f>'OLS Model'!B$11*L58</f>
        <v>-637510.65273931006</v>
      </c>
      <c r="W58" s="9">
        <f>'OLS Model'!B$12*M58</f>
        <v>0</v>
      </c>
      <c r="X58" s="9">
        <f>'OLS Model'!B$13*N58</f>
        <v>0</v>
      </c>
      <c r="Y58" s="9">
        <f t="shared" si="2"/>
        <v>24727230.462712027</v>
      </c>
      <c r="Z58" s="8">
        <f t="shared" si="5"/>
        <v>2.8201000744877617E-3</v>
      </c>
    </row>
    <row r="59" spans="1:26" x14ac:dyDescent="0.25">
      <c r="A59">
        <v>2007</v>
      </c>
      <c r="B59">
        <v>10</v>
      </c>
      <c r="C59" s="16">
        <f t="shared" si="1"/>
        <v>39356</v>
      </c>
      <c r="D59" s="17">
        <v>24044266.699999999</v>
      </c>
      <c r="E59">
        <v>108.60000000000002</v>
      </c>
      <c r="F59">
        <v>28.6</v>
      </c>
      <c r="G59">
        <v>31</v>
      </c>
      <c r="H59">
        <v>22</v>
      </c>
      <c r="I59">
        <v>6631.9</v>
      </c>
      <c r="J59">
        <v>5479.1</v>
      </c>
      <c r="K59">
        <f t="shared" si="3"/>
        <v>58</v>
      </c>
      <c r="L59">
        <f t="shared" si="4"/>
        <v>1</v>
      </c>
      <c r="M59">
        <v>0</v>
      </c>
      <c r="N59">
        <v>0</v>
      </c>
      <c r="P59" s="9">
        <f>'OLS Model'!B$5</f>
        <v>-22232979.723383799</v>
      </c>
      <c r="Q59" s="9">
        <f>'OLS Model'!B$6*E59</f>
        <v>856396.21660703619</v>
      </c>
      <c r="R59" s="9">
        <f>'OLS Model'!B$7*F59</f>
        <v>1215988.2752896822</v>
      </c>
      <c r="S59" s="9">
        <f>'OLS Model'!B$8*G59</f>
        <v>18359874.751496576</v>
      </c>
      <c r="T59" s="9">
        <f>'OLS Model'!B$9*I59</f>
        <v>28281001.830122788</v>
      </c>
      <c r="U59" s="9">
        <f>'OLS Model'!B$10*K59</f>
        <v>-1650912.5294620828</v>
      </c>
      <c r="V59" s="9">
        <f>'OLS Model'!B$11*L59</f>
        <v>-637510.65273931006</v>
      </c>
      <c r="W59" s="9">
        <f>'OLS Model'!B$12*M59</f>
        <v>0</v>
      </c>
      <c r="X59" s="9">
        <f>'OLS Model'!B$13*N59</f>
        <v>0</v>
      </c>
      <c r="Y59" s="9">
        <f t="shared" si="2"/>
        <v>24191858.16793089</v>
      </c>
      <c r="Z59" s="8">
        <f t="shared" si="5"/>
        <v>6.1383226934049366E-3</v>
      </c>
    </row>
    <row r="60" spans="1:26" x14ac:dyDescent="0.25">
      <c r="A60">
        <v>2007</v>
      </c>
      <c r="B60">
        <v>11</v>
      </c>
      <c r="C60" s="16">
        <f t="shared" si="1"/>
        <v>39387</v>
      </c>
      <c r="D60" s="17">
        <v>24615024.5</v>
      </c>
      <c r="E60">
        <v>386.09999999999991</v>
      </c>
      <c r="F60">
        <v>0</v>
      </c>
      <c r="G60">
        <v>30</v>
      </c>
      <c r="H60">
        <v>22</v>
      </c>
      <c r="I60">
        <v>6616.9</v>
      </c>
      <c r="J60">
        <v>5395.6</v>
      </c>
      <c r="K60">
        <f t="shared" si="3"/>
        <v>59</v>
      </c>
      <c r="L60">
        <f t="shared" si="4"/>
        <v>1</v>
      </c>
      <c r="M60">
        <v>0</v>
      </c>
      <c r="N60">
        <v>0</v>
      </c>
      <c r="P60" s="9">
        <f>'OLS Model'!B$5</f>
        <v>-22232979.723383799</v>
      </c>
      <c r="Q60" s="9">
        <f>'OLS Model'!B$6*E60</f>
        <v>3044701.4662244613</v>
      </c>
      <c r="R60" s="9">
        <f>'OLS Model'!B$7*F60</f>
        <v>0</v>
      </c>
      <c r="S60" s="9">
        <f>'OLS Model'!B$8*G60</f>
        <v>17767620.727254748</v>
      </c>
      <c r="T60" s="9">
        <f>'OLS Model'!B$9*I60</f>
        <v>28217035.99417052</v>
      </c>
      <c r="U60" s="9">
        <f>'OLS Model'!B$10*K60</f>
        <v>-1679376.5385907392</v>
      </c>
      <c r="V60" s="9">
        <f>'OLS Model'!B$11*L60</f>
        <v>-637510.65273931006</v>
      </c>
      <c r="W60" s="9">
        <f>'OLS Model'!B$12*M60</f>
        <v>0</v>
      </c>
      <c r="X60" s="9">
        <f>'OLS Model'!B$13*N60</f>
        <v>0</v>
      </c>
      <c r="Y60" s="9">
        <f t="shared" si="2"/>
        <v>24479491.272935882</v>
      </c>
      <c r="Z60" s="8">
        <f t="shared" si="5"/>
        <v>5.5061179022640331E-3</v>
      </c>
    </row>
    <row r="61" spans="1:26" x14ac:dyDescent="0.25">
      <c r="A61">
        <v>2007</v>
      </c>
      <c r="B61">
        <v>12</v>
      </c>
      <c r="C61" s="16">
        <f t="shared" si="1"/>
        <v>39417</v>
      </c>
      <c r="D61" s="17">
        <v>26626013.100000001</v>
      </c>
      <c r="E61">
        <v>508.3</v>
      </c>
      <c r="F61">
        <v>0</v>
      </c>
      <c r="G61">
        <v>31</v>
      </c>
      <c r="H61">
        <v>19</v>
      </c>
      <c r="I61">
        <v>6626.1</v>
      </c>
      <c r="J61">
        <v>5374.1</v>
      </c>
      <c r="K61">
        <f t="shared" si="3"/>
        <v>60</v>
      </c>
      <c r="L61">
        <f t="shared" si="4"/>
        <v>0</v>
      </c>
      <c r="M61">
        <v>0</v>
      </c>
      <c r="N61">
        <v>0</v>
      </c>
      <c r="P61" s="9">
        <f>'OLS Model'!B$5</f>
        <v>-22232979.723383799</v>
      </c>
      <c r="Q61" s="9">
        <f>'OLS Model'!B$6*E61</f>
        <v>4008344.3545244602</v>
      </c>
      <c r="R61" s="9">
        <f>'OLS Model'!B$7*F61</f>
        <v>0</v>
      </c>
      <c r="S61" s="9">
        <f>'OLS Model'!B$8*G61</f>
        <v>18359874.751496576</v>
      </c>
      <c r="T61" s="9">
        <f>'OLS Model'!B$9*I61</f>
        <v>28256268.373554584</v>
      </c>
      <c r="U61" s="9">
        <f>'OLS Model'!B$10*K61</f>
        <v>-1707840.547719396</v>
      </c>
      <c r="V61" s="9">
        <f>'OLS Model'!B$11*L61</f>
        <v>0</v>
      </c>
      <c r="W61" s="9">
        <f>'OLS Model'!B$12*M61</f>
        <v>0</v>
      </c>
      <c r="X61" s="9">
        <f>'OLS Model'!B$13*N61</f>
        <v>0</v>
      </c>
      <c r="Y61" s="9">
        <f t="shared" si="2"/>
        <v>26683667.208472423</v>
      </c>
      <c r="Z61" s="8">
        <f t="shared" si="5"/>
        <v>2.165330132449374E-3</v>
      </c>
    </row>
    <row r="62" spans="1:26" x14ac:dyDescent="0.25">
      <c r="A62">
        <v>2008</v>
      </c>
      <c r="B62">
        <v>1</v>
      </c>
      <c r="C62" s="16">
        <f t="shared" si="1"/>
        <v>39448</v>
      </c>
      <c r="D62" s="17">
        <v>26834623.800000001</v>
      </c>
      <c r="E62">
        <v>591</v>
      </c>
      <c r="F62">
        <v>0</v>
      </c>
      <c r="G62">
        <v>31</v>
      </c>
      <c r="H62">
        <v>22</v>
      </c>
      <c r="I62">
        <v>6579.6</v>
      </c>
      <c r="J62">
        <v>5323.9</v>
      </c>
      <c r="K62">
        <f t="shared" si="3"/>
        <v>61</v>
      </c>
      <c r="L62">
        <f t="shared" si="4"/>
        <v>0</v>
      </c>
      <c r="M62">
        <v>0</v>
      </c>
      <c r="N62">
        <v>0</v>
      </c>
      <c r="P62" s="9">
        <f>'OLS Model'!B$5</f>
        <v>-22232979.723383799</v>
      </c>
      <c r="Q62" s="9">
        <f>'OLS Model'!B$6*E62</f>
        <v>4660498.7478338694</v>
      </c>
      <c r="R62" s="9">
        <f>'OLS Model'!B$7*F62</f>
        <v>0</v>
      </c>
      <c r="S62" s="9">
        <f>'OLS Model'!B$8*G62</f>
        <v>18359874.751496576</v>
      </c>
      <c r="T62" s="9">
        <f>'OLS Model'!B$9*I62</f>
        <v>28057974.282102551</v>
      </c>
      <c r="U62" s="9">
        <f>'OLS Model'!B$10*K62</f>
        <v>-1736304.5568480524</v>
      </c>
      <c r="V62" s="9">
        <f>'OLS Model'!B$11*L62</f>
        <v>0</v>
      </c>
      <c r="W62" s="9">
        <f>'OLS Model'!B$12*M62</f>
        <v>0</v>
      </c>
      <c r="X62" s="9">
        <f>'OLS Model'!B$13*N62</f>
        <v>0</v>
      </c>
      <c r="Y62" s="9">
        <f t="shared" si="2"/>
        <v>27109063.501201145</v>
      </c>
      <c r="Z62" s="8">
        <f t="shared" si="5"/>
        <v>1.0227074664677975E-2</v>
      </c>
    </row>
    <row r="63" spans="1:26" x14ac:dyDescent="0.25">
      <c r="A63">
        <v>2008</v>
      </c>
      <c r="B63">
        <v>2</v>
      </c>
      <c r="C63" s="16">
        <f t="shared" si="1"/>
        <v>39479</v>
      </c>
      <c r="D63" s="17">
        <v>25912689.399999999</v>
      </c>
      <c r="E63">
        <v>615.19999999999982</v>
      </c>
      <c r="F63">
        <v>0</v>
      </c>
      <c r="G63">
        <v>29</v>
      </c>
      <c r="H63">
        <v>20</v>
      </c>
      <c r="I63">
        <v>6560.8</v>
      </c>
      <c r="J63">
        <v>5303.7</v>
      </c>
      <c r="K63">
        <f t="shared" si="3"/>
        <v>62</v>
      </c>
      <c r="L63">
        <f t="shared" si="4"/>
        <v>0</v>
      </c>
      <c r="M63">
        <v>0</v>
      </c>
      <c r="N63">
        <v>0</v>
      </c>
      <c r="P63" s="9">
        <f>'OLS Model'!B$5</f>
        <v>-22232979.723383799</v>
      </c>
      <c r="Q63" s="9">
        <f>'OLS Model'!B$6*E63</f>
        <v>4851334.7371698748</v>
      </c>
      <c r="R63" s="9">
        <f>'OLS Model'!B$7*F63</f>
        <v>0</v>
      </c>
      <c r="S63" s="9">
        <f>'OLS Model'!B$8*G63</f>
        <v>17175366.703012925</v>
      </c>
      <c r="T63" s="9">
        <f>'OLS Model'!B$9*I63</f>
        <v>27977803.767709043</v>
      </c>
      <c r="U63" s="9">
        <f>'OLS Model'!B$10*K63</f>
        <v>-1764768.5659767091</v>
      </c>
      <c r="V63" s="9">
        <f>'OLS Model'!B$11*L63</f>
        <v>0</v>
      </c>
      <c r="W63" s="9">
        <f>'OLS Model'!B$12*M63</f>
        <v>0</v>
      </c>
      <c r="X63" s="9">
        <f>'OLS Model'!B$13*N63</f>
        <v>0</v>
      </c>
      <c r="Y63" s="9">
        <f t="shared" si="2"/>
        <v>26006756.918531336</v>
      </c>
      <c r="Z63" s="8">
        <f t="shared" si="5"/>
        <v>3.6301719624415901E-3</v>
      </c>
    </row>
    <row r="64" spans="1:26" x14ac:dyDescent="0.25">
      <c r="A64">
        <v>2008</v>
      </c>
      <c r="B64">
        <v>3</v>
      </c>
      <c r="C64" s="16">
        <f t="shared" si="1"/>
        <v>39508</v>
      </c>
      <c r="D64" s="17">
        <v>25612511.399999999</v>
      </c>
      <c r="E64">
        <v>527.80000000000007</v>
      </c>
      <c r="F64">
        <v>0</v>
      </c>
      <c r="G64">
        <v>31</v>
      </c>
      <c r="H64">
        <v>21</v>
      </c>
      <c r="I64">
        <v>6547.6</v>
      </c>
      <c r="J64">
        <v>5278.9</v>
      </c>
      <c r="K64">
        <f t="shared" si="3"/>
        <v>63</v>
      </c>
      <c r="L64">
        <f t="shared" si="4"/>
        <v>1</v>
      </c>
      <c r="M64">
        <v>0</v>
      </c>
      <c r="N64">
        <v>0</v>
      </c>
      <c r="P64" s="9">
        <f>'OLS Model'!B$5</f>
        <v>-22232979.723383799</v>
      </c>
      <c r="Q64" s="9">
        <f>'OLS Model'!B$6*E64</f>
        <v>4162117.1558489287</v>
      </c>
      <c r="R64" s="9">
        <f>'OLS Model'!B$7*F64</f>
        <v>0</v>
      </c>
      <c r="S64" s="9">
        <f>'OLS Model'!B$8*G64</f>
        <v>18359874.751496576</v>
      </c>
      <c r="T64" s="9">
        <f>'OLS Model'!B$9*I64</f>
        <v>27921513.832071051</v>
      </c>
      <c r="U64" s="9">
        <f>'OLS Model'!B$10*K64</f>
        <v>-1793232.5751053656</v>
      </c>
      <c r="V64" s="9">
        <f>'OLS Model'!B$11*L64</f>
        <v>-637510.65273931006</v>
      </c>
      <c r="W64" s="9">
        <f>'OLS Model'!B$12*M64</f>
        <v>0</v>
      </c>
      <c r="X64" s="9">
        <f>'OLS Model'!B$13*N64</f>
        <v>0</v>
      </c>
      <c r="Y64" s="9">
        <f t="shared" si="2"/>
        <v>25779782.788188081</v>
      </c>
      <c r="Z64" s="8">
        <f t="shared" si="5"/>
        <v>6.5308468027888405E-3</v>
      </c>
    </row>
    <row r="65" spans="1:26" x14ac:dyDescent="0.25">
      <c r="A65">
        <v>2008</v>
      </c>
      <c r="B65">
        <v>4</v>
      </c>
      <c r="C65" s="16">
        <f t="shared" si="1"/>
        <v>39539</v>
      </c>
      <c r="D65" s="17">
        <v>22532227.5</v>
      </c>
      <c r="E65">
        <v>218.19999999999996</v>
      </c>
      <c r="F65">
        <v>1.3</v>
      </c>
      <c r="G65">
        <v>30</v>
      </c>
      <c r="H65">
        <v>20</v>
      </c>
      <c r="I65">
        <v>6580.2</v>
      </c>
      <c r="J65">
        <v>5310.6</v>
      </c>
      <c r="K65">
        <f t="shared" si="3"/>
        <v>64</v>
      </c>
      <c r="L65">
        <f t="shared" si="4"/>
        <v>1</v>
      </c>
      <c r="M65">
        <v>0</v>
      </c>
      <c r="N65">
        <v>0</v>
      </c>
      <c r="P65" s="9">
        <f>'OLS Model'!B$5</f>
        <v>-22232979.723383799</v>
      </c>
      <c r="Q65" s="9">
        <f>'OLS Model'!B$6*E65</f>
        <v>1720678.2178973777</v>
      </c>
      <c r="R65" s="9">
        <f>'OLS Model'!B$7*F65</f>
        <v>55272.194331349194</v>
      </c>
      <c r="S65" s="9">
        <f>'OLS Model'!B$8*G65</f>
        <v>17767620.727254748</v>
      </c>
      <c r="T65" s="9">
        <f>'OLS Model'!B$9*I65</f>
        <v>28060532.915540643</v>
      </c>
      <c r="U65" s="9">
        <f>'OLS Model'!B$10*K65</f>
        <v>-1821696.5842340223</v>
      </c>
      <c r="V65" s="9">
        <f>'OLS Model'!B$11*L65</f>
        <v>-637510.65273931006</v>
      </c>
      <c r="W65" s="9">
        <f>'OLS Model'!B$12*M65</f>
        <v>0</v>
      </c>
      <c r="X65" s="9">
        <f>'OLS Model'!B$13*N65</f>
        <v>0</v>
      </c>
      <c r="Y65" s="9">
        <f t="shared" si="2"/>
        <v>22911917.094666988</v>
      </c>
      <c r="Z65" s="8">
        <f t="shared" si="5"/>
        <v>1.6850956909031194E-2</v>
      </c>
    </row>
    <row r="66" spans="1:26" x14ac:dyDescent="0.25">
      <c r="A66">
        <v>2008</v>
      </c>
      <c r="B66">
        <v>5</v>
      </c>
      <c r="C66" s="16">
        <f t="shared" si="1"/>
        <v>39569</v>
      </c>
      <c r="D66" s="17">
        <v>22515732.100000001</v>
      </c>
      <c r="E66">
        <v>171.09999999999997</v>
      </c>
      <c r="F66">
        <v>0</v>
      </c>
      <c r="G66">
        <v>31</v>
      </c>
      <c r="H66">
        <v>21</v>
      </c>
      <c r="I66">
        <v>6640.6</v>
      </c>
      <c r="J66">
        <v>5370.3</v>
      </c>
      <c r="K66">
        <f t="shared" si="3"/>
        <v>65</v>
      </c>
      <c r="L66">
        <f t="shared" si="4"/>
        <v>1</v>
      </c>
      <c r="M66">
        <v>0</v>
      </c>
      <c r="N66">
        <v>0</v>
      </c>
      <c r="P66" s="9">
        <f>'OLS Model'!B$5</f>
        <v>-22232979.723383799</v>
      </c>
      <c r="Q66" s="9">
        <f>'OLS Model'!B$6*E66</f>
        <v>1349257.7593136632</v>
      </c>
      <c r="R66" s="9">
        <f>'OLS Model'!B$7*F66</f>
        <v>0</v>
      </c>
      <c r="S66" s="9">
        <f>'OLS Model'!B$8*G66</f>
        <v>18359874.751496576</v>
      </c>
      <c r="T66" s="9">
        <f>'OLS Model'!B$9*I66</f>
        <v>28318102.014975108</v>
      </c>
      <c r="U66" s="9">
        <f>'OLS Model'!B$10*K66</f>
        <v>-1850160.593362679</v>
      </c>
      <c r="V66" s="9">
        <f>'OLS Model'!B$11*L66</f>
        <v>-637510.65273931006</v>
      </c>
      <c r="W66" s="9">
        <f>'OLS Model'!B$12*M66</f>
        <v>0</v>
      </c>
      <c r="X66" s="9">
        <f>'OLS Model'!B$13*N66</f>
        <v>0</v>
      </c>
      <c r="Y66" s="9">
        <f t="shared" si="2"/>
        <v>23306583.55629956</v>
      </c>
      <c r="Z66" s="8">
        <f t="shared" ref="Z66:Z97" si="6">ABS(Y66-D66)/D66</f>
        <v>3.5124394480584457E-2</v>
      </c>
    </row>
    <row r="67" spans="1:26" x14ac:dyDescent="0.25">
      <c r="A67">
        <v>2008</v>
      </c>
      <c r="B67">
        <v>6</v>
      </c>
      <c r="C67" s="16">
        <f t="shared" ref="C67:C130" si="7">DATE(A67,B67,1)</f>
        <v>39600</v>
      </c>
      <c r="D67" s="17">
        <v>24821126.100000001</v>
      </c>
      <c r="E67">
        <v>22.4</v>
      </c>
      <c r="F67">
        <v>62.699999999999982</v>
      </c>
      <c r="G67">
        <v>30</v>
      </c>
      <c r="H67">
        <v>21</v>
      </c>
      <c r="I67">
        <v>6712.3</v>
      </c>
      <c r="J67">
        <v>5458.4</v>
      </c>
      <c r="K67">
        <f t="shared" si="3"/>
        <v>66</v>
      </c>
      <c r="L67">
        <f t="shared" si="4"/>
        <v>0</v>
      </c>
      <c r="M67">
        <v>0</v>
      </c>
      <c r="N67">
        <v>0</v>
      </c>
      <c r="P67" s="9">
        <f>'OLS Model'!B$5</f>
        <v>-22232979.723383799</v>
      </c>
      <c r="Q67" s="9">
        <f>'OLS Model'!B$6*E67</f>
        <v>176641.5769060553</v>
      </c>
      <c r="R67" s="9">
        <f>'OLS Model'!B$7*F67</f>
        <v>2665820.4496735334</v>
      </c>
      <c r="S67" s="9">
        <f>'OLS Model'!B$8*G67</f>
        <v>17767620.727254748</v>
      </c>
      <c r="T67" s="9">
        <f>'OLS Model'!B$9*I67</f>
        <v>28623858.710826945</v>
      </c>
      <c r="U67" s="9">
        <f>'OLS Model'!B$10*K67</f>
        <v>-1878624.6024913355</v>
      </c>
      <c r="V67" s="9">
        <f>'OLS Model'!B$11*L67</f>
        <v>0</v>
      </c>
      <c r="W67" s="9">
        <f>'OLS Model'!B$12*M67</f>
        <v>0</v>
      </c>
      <c r="X67" s="9">
        <f>'OLS Model'!B$13*N67</f>
        <v>0</v>
      </c>
      <c r="Y67" s="9">
        <f t="shared" ref="Y67:Y130" si="8">SUM(P67:X67)</f>
        <v>25122337.138786148</v>
      </c>
      <c r="Z67" s="8">
        <f t="shared" si="6"/>
        <v>1.2135268866231931E-2</v>
      </c>
    </row>
    <row r="68" spans="1:26" x14ac:dyDescent="0.25">
      <c r="A68">
        <v>2008</v>
      </c>
      <c r="B68">
        <v>7</v>
      </c>
      <c r="C68" s="16">
        <f t="shared" si="7"/>
        <v>39630</v>
      </c>
      <c r="D68" s="17">
        <v>28570814.5</v>
      </c>
      <c r="E68">
        <v>0.5</v>
      </c>
      <c r="F68">
        <v>122.29999999999998</v>
      </c>
      <c r="G68">
        <v>31</v>
      </c>
      <c r="H68">
        <v>22</v>
      </c>
      <c r="I68">
        <v>6755.7</v>
      </c>
      <c r="J68">
        <v>5533.6</v>
      </c>
      <c r="K68">
        <f t="shared" si="3"/>
        <v>67</v>
      </c>
      <c r="L68">
        <f t="shared" si="4"/>
        <v>0</v>
      </c>
      <c r="M68">
        <v>0</v>
      </c>
      <c r="N68">
        <v>0</v>
      </c>
      <c r="P68" s="9">
        <f>'OLS Model'!B$5</f>
        <v>-22232979.723383799</v>
      </c>
      <c r="Q68" s="9">
        <f>'OLS Model'!B$6*E68</f>
        <v>3942.8923416530201</v>
      </c>
      <c r="R68" s="9">
        <f>'OLS Model'!B$7*F68</f>
        <v>5199837.9744030805</v>
      </c>
      <c r="S68" s="9">
        <f>'OLS Model'!B$8*G68</f>
        <v>18359874.751496576</v>
      </c>
      <c r="T68" s="9">
        <f>'OLS Model'!B$9*I68</f>
        <v>28808933.196182169</v>
      </c>
      <c r="U68" s="9">
        <f>'OLS Model'!B$10*K68</f>
        <v>-1907088.6116199922</v>
      </c>
      <c r="V68" s="9">
        <f>'OLS Model'!B$11*L68</f>
        <v>0</v>
      </c>
      <c r="W68" s="9">
        <f>'OLS Model'!B$12*M68</f>
        <v>0</v>
      </c>
      <c r="X68" s="9">
        <f>'OLS Model'!B$13*N68</f>
        <v>0</v>
      </c>
      <c r="Y68" s="9">
        <f t="shared" si="8"/>
        <v>28232520.479419686</v>
      </c>
      <c r="Z68" s="8">
        <f t="shared" si="6"/>
        <v>1.1840545203228773E-2</v>
      </c>
    </row>
    <row r="69" spans="1:26" x14ac:dyDescent="0.25">
      <c r="A69">
        <v>2008</v>
      </c>
      <c r="B69">
        <v>8</v>
      </c>
      <c r="C69" s="16">
        <f t="shared" si="7"/>
        <v>39661</v>
      </c>
      <c r="D69" s="17">
        <v>26538105.300000001</v>
      </c>
      <c r="E69">
        <v>4.2</v>
      </c>
      <c r="F69">
        <v>65.199999999999989</v>
      </c>
      <c r="G69">
        <v>31</v>
      </c>
      <c r="H69">
        <v>20</v>
      </c>
      <c r="I69">
        <v>6761.2</v>
      </c>
      <c r="J69">
        <v>5592.4</v>
      </c>
      <c r="K69">
        <f t="shared" ref="K69:K132" si="9">K68+1</f>
        <v>68</v>
      </c>
      <c r="L69">
        <f t="shared" si="4"/>
        <v>0</v>
      </c>
      <c r="M69">
        <v>0</v>
      </c>
      <c r="N69">
        <v>0</v>
      </c>
      <c r="P69" s="9">
        <f>'OLS Model'!B$5</f>
        <v>-22232979.723383799</v>
      </c>
      <c r="Q69" s="9">
        <f>'OLS Model'!B$6*E69</f>
        <v>33120.295669885374</v>
      </c>
      <c r="R69" s="9">
        <f>'OLS Model'!B$7*F69</f>
        <v>2772113.1310799741</v>
      </c>
      <c r="S69" s="9">
        <f>'OLS Model'!B$8*G69</f>
        <v>18359874.751496576</v>
      </c>
      <c r="T69" s="9">
        <f>'OLS Model'!B$9*I69</f>
        <v>28832387.336031333</v>
      </c>
      <c r="U69" s="9">
        <f>'OLS Model'!B$10*K69</f>
        <v>-1935552.6207486487</v>
      </c>
      <c r="V69" s="9">
        <f>'OLS Model'!B$11*L69</f>
        <v>0</v>
      </c>
      <c r="W69" s="9">
        <f>'OLS Model'!B$12*M69</f>
        <v>0</v>
      </c>
      <c r="X69" s="9">
        <f>'OLS Model'!B$13*N69</f>
        <v>0</v>
      </c>
      <c r="Y69" s="9">
        <f t="shared" si="8"/>
        <v>25828963.170145322</v>
      </c>
      <c r="Z69" s="8">
        <f t="shared" si="6"/>
        <v>2.6721656344271084E-2</v>
      </c>
    </row>
    <row r="70" spans="1:26" x14ac:dyDescent="0.25">
      <c r="A70">
        <v>2008</v>
      </c>
      <c r="B70">
        <v>9</v>
      </c>
      <c r="C70" s="16">
        <f t="shared" si="7"/>
        <v>39692</v>
      </c>
      <c r="D70" s="17">
        <v>24402815.399999999</v>
      </c>
      <c r="E70">
        <v>27.799999999999997</v>
      </c>
      <c r="F70">
        <v>34.200000000000003</v>
      </c>
      <c r="G70">
        <v>30</v>
      </c>
      <c r="H70">
        <v>21</v>
      </c>
      <c r="I70">
        <v>6735.2</v>
      </c>
      <c r="J70">
        <v>5556.1</v>
      </c>
      <c r="K70">
        <f t="shared" si="9"/>
        <v>69</v>
      </c>
      <c r="L70">
        <f t="shared" si="4"/>
        <v>1</v>
      </c>
      <c r="M70">
        <v>0</v>
      </c>
      <c r="N70">
        <v>0</v>
      </c>
      <c r="P70" s="9">
        <f>'OLS Model'!B$5</f>
        <v>-22232979.723383799</v>
      </c>
      <c r="Q70" s="9">
        <f>'OLS Model'!B$6*E70</f>
        <v>219224.81419590791</v>
      </c>
      <c r="R70" s="9">
        <f>'OLS Model'!B$7*F70</f>
        <v>1454083.8816401097</v>
      </c>
      <c r="S70" s="9">
        <f>'OLS Model'!B$8*G70</f>
        <v>17767620.727254748</v>
      </c>
      <c r="T70" s="9">
        <f>'OLS Model'!B$9*I70</f>
        <v>28721513.220380738</v>
      </c>
      <c r="U70" s="9">
        <f>'OLS Model'!B$10*K70</f>
        <v>-1964016.6298773054</v>
      </c>
      <c r="V70" s="9">
        <f>'OLS Model'!B$11*L70</f>
        <v>-637510.65273931006</v>
      </c>
      <c r="W70" s="9">
        <f>'OLS Model'!B$12*M70</f>
        <v>0</v>
      </c>
      <c r="X70" s="9">
        <f>'OLS Model'!B$13*N70</f>
        <v>0</v>
      </c>
      <c r="Y70" s="9">
        <f t="shared" si="8"/>
        <v>23327935.637471091</v>
      </c>
      <c r="Z70" s="8">
        <f t="shared" si="6"/>
        <v>4.4047366867714273E-2</v>
      </c>
    </row>
    <row r="71" spans="1:26" x14ac:dyDescent="0.25">
      <c r="A71">
        <v>2008</v>
      </c>
      <c r="B71">
        <v>10</v>
      </c>
      <c r="C71" s="16">
        <f t="shared" si="7"/>
        <v>39722</v>
      </c>
      <c r="D71" s="17">
        <v>23564590.800000001</v>
      </c>
      <c r="E71">
        <v>227.49999999999997</v>
      </c>
      <c r="F71">
        <v>0</v>
      </c>
      <c r="G71">
        <v>31</v>
      </c>
      <c r="H71">
        <v>22</v>
      </c>
      <c r="I71">
        <v>6734.5</v>
      </c>
      <c r="J71">
        <v>5512.3</v>
      </c>
      <c r="K71">
        <f t="shared" si="9"/>
        <v>70</v>
      </c>
      <c r="L71">
        <f t="shared" si="4"/>
        <v>1</v>
      </c>
      <c r="M71">
        <v>0</v>
      </c>
      <c r="N71">
        <v>0</v>
      </c>
      <c r="P71" s="9">
        <f>'OLS Model'!B$5</f>
        <v>-22232979.723383799</v>
      </c>
      <c r="Q71" s="9">
        <f>'OLS Model'!B$6*E71</f>
        <v>1794016.0154521239</v>
      </c>
      <c r="R71" s="9">
        <f>'OLS Model'!B$7*F71</f>
        <v>0</v>
      </c>
      <c r="S71" s="9">
        <f>'OLS Model'!B$8*G71</f>
        <v>18359874.751496576</v>
      </c>
      <c r="T71" s="9">
        <f>'OLS Model'!B$9*I71</f>
        <v>28718528.148036297</v>
      </c>
      <c r="U71" s="9">
        <f>'OLS Model'!B$10*K71</f>
        <v>-1992480.6390059618</v>
      </c>
      <c r="V71" s="9">
        <f>'OLS Model'!B$11*L71</f>
        <v>-637510.65273931006</v>
      </c>
      <c r="W71" s="9">
        <f>'OLS Model'!B$12*M71</f>
        <v>0</v>
      </c>
      <c r="X71" s="9">
        <f>'OLS Model'!B$13*N71</f>
        <v>0</v>
      </c>
      <c r="Y71" s="9">
        <f t="shared" si="8"/>
        <v>24009447.899855927</v>
      </c>
      <c r="Z71" s="8">
        <f t="shared" si="6"/>
        <v>1.8878201774499979E-2</v>
      </c>
    </row>
    <row r="72" spans="1:26" x14ac:dyDescent="0.25">
      <c r="A72">
        <v>2008</v>
      </c>
      <c r="B72">
        <v>11</v>
      </c>
      <c r="C72" s="16">
        <f t="shared" si="7"/>
        <v>39753</v>
      </c>
      <c r="D72" s="17">
        <v>24501133</v>
      </c>
      <c r="E72">
        <v>354.99999999999994</v>
      </c>
      <c r="F72">
        <v>0</v>
      </c>
      <c r="G72">
        <v>30</v>
      </c>
      <c r="H72">
        <v>20</v>
      </c>
      <c r="I72">
        <v>6693.5</v>
      </c>
      <c r="J72">
        <v>5407.2</v>
      </c>
      <c r="K72">
        <f t="shared" si="9"/>
        <v>71</v>
      </c>
      <c r="L72">
        <f t="shared" si="4"/>
        <v>1</v>
      </c>
      <c r="M72">
        <v>0</v>
      </c>
      <c r="N72">
        <v>0</v>
      </c>
      <c r="P72" s="9">
        <f>'OLS Model'!B$5</f>
        <v>-22232979.723383799</v>
      </c>
      <c r="Q72" s="9">
        <f>'OLS Model'!B$6*E72</f>
        <v>2799453.5625736439</v>
      </c>
      <c r="R72" s="9">
        <f>'OLS Model'!B$7*F72</f>
        <v>0</v>
      </c>
      <c r="S72" s="9">
        <f>'OLS Model'!B$8*G72</f>
        <v>17767620.727254748</v>
      </c>
      <c r="T72" s="9">
        <f>'OLS Model'!B$9*I72</f>
        <v>28543688.196433436</v>
      </c>
      <c r="U72" s="9">
        <f>'OLS Model'!B$10*K72</f>
        <v>-2020944.6481346185</v>
      </c>
      <c r="V72" s="9">
        <f>'OLS Model'!B$11*L72</f>
        <v>-637510.65273931006</v>
      </c>
      <c r="W72" s="9">
        <f>'OLS Model'!B$12*M72</f>
        <v>0</v>
      </c>
      <c r="X72" s="9">
        <f>'OLS Model'!B$13*N72</f>
        <v>0</v>
      </c>
      <c r="Y72" s="9">
        <f t="shared" si="8"/>
        <v>24219327.462004103</v>
      </c>
      <c r="Z72" s="8">
        <f t="shared" si="6"/>
        <v>1.1501734960415799E-2</v>
      </c>
    </row>
    <row r="73" spans="1:26" x14ac:dyDescent="0.25">
      <c r="A73">
        <v>2008</v>
      </c>
      <c r="B73">
        <v>12</v>
      </c>
      <c r="C73" s="16">
        <f t="shared" si="7"/>
        <v>39783</v>
      </c>
      <c r="D73" s="17">
        <v>27248631</v>
      </c>
      <c r="E73">
        <v>552.1</v>
      </c>
      <c r="F73">
        <v>0</v>
      </c>
      <c r="G73">
        <v>31</v>
      </c>
      <c r="H73">
        <v>21</v>
      </c>
      <c r="I73">
        <v>6670.1</v>
      </c>
      <c r="J73">
        <v>5368</v>
      </c>
      <c r="K73">
        <f t="shared" si="9"/>
        <v>72</v>
      </c>
      <c r="L73">
        <f t="shared" si="4"/>
        <v>0</v>
      </c>
      <c r="M73">
        <v>0</v>
      </c>
      <c r="N73">
        <v>0</v>
      </c>
      <c r="P73" s="9">
        <f>'OLS Model'!B$5</f>
        <v>-22232979.723383799</v>
      </c>
      <c r="Q73" s="9">
        <f>'OLS Model'!B$6*E73</f>
        <v>4353741.7236532653</v>
      </c>
      <c r="R73" s="9">
        <f>'OLS Model'!B$7*F73</f>
        <v>0</v>
      </c>
      <c r="S73" s="9">
        <f>'OLS Model'!B$8*G73</f>
        <v>18359874.751496576</v>
      </c>
      <c r="T73" s="9">
        <f>'OLS Model'!B$9*I73</f>
        <v>28443901.4923479</v>
      </c>
      <c r="U73" s="9">
        <f>'OLS Model'!B$10*K73</f>
        <v>-2049408.657263275</v>
      </c>
      <c r="V73" s="9">
        <f>'OLS Model'!B$11*L73</f>
        <v>0</v>
      </c>
      <c r="W73" s="9">
        <f>'OLS Model'!B$12*M73</f>
        <v>0</v>
      </c>
      <c r="X73" s="9">
        <f>'OLS Model'!B$13*N73</f>
        <v>0</v>
      </c>
      <c r="Y73" s="9">
        <f t="shared" si="8"/>
        <v>26875129.586850666</v>
      </c>
      <c r="Z73" s="8">
        <f t="shared" si="6"/>
        <v>1.3707162504763431E-2</v>
      </c>
    </row>
    <row r="74" spans="1:26" x14ac:dyDescent="0.25">
      <c r="A74">
        <v>2009</v>
      </c>
      <c r="B74">
        <v>1</v>
      </c>
      <c r="C74" s="16">
        <f t="shared" si="7"/>
        <v>39814</v>
      </c>
      <c r="D74" s="17">
        <v>28176601.800000001</v>
      </c>
      <c r="E74">
        <v>683.69999999999982</v>
      </c>
      <c r="F74">
        <v>0</v>
      </c>
      <c r="G74">
        <v>31</v>
      </c>
      <c r="H74">
        <v>21</v>
      </c>
      <c r="I74">
        <v>6572.3</v>
      </c>
      <c r="J74">
        <v>5275.1</v>
      </c>
      <c r="K74">
        <f t="shared" si="9"/>
        <v>73</v>
      </c>
      <c r="L74">
        <f t="shared" si="4"/>
        <v>0</v>
      </c>
      <c r="M74">
        <v>0</v>
      </c>
      <c r="N74">
        <v>0</v>
      </c>
      <c r="P74" s="9">
        <f>'OLS Model'!B$5</f>
        <v>-22232979.723383799</v>
      </c>
      <c r="Q74" s="9">
        <f>'OLS Model'!B$6*E74</f>
        <v>5391510.9879763387</v>
      </c>
      <c r="R74" s="9">
        <f>'OLS Model'!B$7*F74</f>
        <v>0</v>
      </c>
      <c r="S74" s="9">
        <f>'OLS Model'!B$8*G74</f>
        <v>18359874.751496576</v>
      </c>
      <c r="T74" s="9">
        <f>'OLS Model'!B$9*I74</f>
        <v>28026844.241939116</v>
      </c>
      <c r="U74" s="9">
        <f>'OLS Model'!B$10*K74</f>
        <v>-2077872.6663919317</v>
      </c>
      <c r="V74" s="9">
        <f>'OLS Model'!B$11*L74</f>
        <v>0</v>
      </c>
      <c r="W74" s="9">
        <f>'OLS Model'!B$12*M74</f>
        <v>0</v>
      </c>
      <c r="X74" s="9">
        <f>'OLS Model'!B$13*N74</f>
        <v>0</v>
      </c>
      <c r="Y74" s="9">
        <f t="shared" si="8"/>
        <v>27467377.5916363</v>
      </c>
      <c r="Z74" s="8">
        <f t="shared" si="6"/>
        <v>2.5170679324562861E-2</v>
      </c>
    </row>
    <row r="75" spans="1:26" x14ac:dyDescent="0.25">
      <c r="A75">
        <v>2009</v>
      </c>
      <c r="B75">
        <v>2</v>
      </c>
      <c r="C75" s="16">
        <f t="shared" si="7"/>
        <v>39845</v>
      </c>
      <c r="D75" s="17">
        <v>24278506.899999999</v>
      </c>
      <c r="E75">
        <v>568.20000000000005</v>
      </c>
      <c r="F75">
        <v>0</v>
      </c>
      <c r="G75">
        <v>28</v>
      </c>
      <c r="H75">
        <v>19</v>
      </c>
      <c r="I75">
        <v>6499.2</v>
      </c>
      <c r="J75">
        <v>5201</v>
      </c>
      <c r="K75">
        <f t="shared" si="9"/>
        <v>74</v>
      </c>
      <c r="L75">
        <f t="shared" si="4"/>
        <v>0</v>
      </c>
      <c r="M75">
        <v>0</v>
      </c>
      <c r="N75">
        <v>0</v>
      </c>
      <c r="P75" s="9">
        <f>'OLS Model'!B$5</f>
        <v>-22232979.723383799</v>
      </c>
      <c r="Q75" s="9">
        <f>'OLS Model'!B$6*E75</f>
        <v>4480702.8570544925</v>
      </c>
      <c r="R75" s="9">
        <f>'OLS Model'!B$7*F75</f>
        <v>0</v>
      </c>
      <c r="S75" s="9">
        <f>'OLS Model'!B$8*G75</f>
        <v>16583112.678771099</v>
      </c>
      <c r="T75" s="9">
        <f>'OLS Model'!B$9*I75</f>
        <v>27715117.401398398</v>
      </c>
      <c r="U75" s="9">
        <f>'OLS Model'!B$10*K75</f>
        <v>-2106336.6755205882</v>
      </c>
      <c r="V75" s="9">
        <f>'OLS Model'!B$11*L75</f>
        <v>0</v>
      </c>
      <c r="W75" s="9">
        <f>'OLS Model'!B$12*M75</f>
        <v>0</v>
      </c>
      <c r="X75" s="9">
        <f>'OLS Model'!B$13*N75</f>
        <v>0</v>
      </c>
      <c r="Y75" s="9">
        <f t="shared" si="8"/>
        <v>24439616.538319606</v>
      </c>
      <c r="Z75" s="8">
        <f t="shared" si="6"/>
        <v>6.6358956497282722E-3</v>
      </c>
    </row>
    <row r="76" spans="1:26" x14ac:dyDescent="0.25">
      <c r="A76">
        <v>2009</v>
      </c>
      <c r="B76">
        <v>3</v>
      </c>
      <c r="C76" s="16">
        <f t="shared" si="7"/>
        <v>39873</v>
      </c>
      <c r="D76" s="17">
        <v>24782457.600000001</v>
      </c>
      <c r="E76">
        <v>470.89999999999992</v>
      </c>
      <c r="F76">
        <v>0</v>
      </c>
      <c r="G76">
        <v>31</v>
      </c>
      <c r="H76">
        <v>22</v>
      </c>
      <c r="I76">
        <v>6425.4</v>
      </c>
      <c r="J76">
        <v>5125</v>
      </c>
      <c r="K76">
        <f t="shared" si="9"/>
        <v>75</v>
      </c>
      <c r="L76">
        <f t="shared" si="4"/>
        <v>1</v>
      </c>
      <c r="M76">
        <v>0</v>
      </c>
      <c r="N76">
        <v>0</v>
      </c>
      <c r="P76" s="9">
        <f>'OLS Model'!B$5</f>
        <v>-22232979.723383799</v>
      </c>
      <c r="Q76" s="9">
        <f>'OLS Model'!B$6*E76</f>
        <v>3713416.0073688137</v>
      </c>
      <c r="R76" s="9">
        <f>'OLS Model'!B$7*F76</f>
        <v>0</v>
      </c>
      <c r="S76" s="9">
        <f>'OLS Model'!B$8*G76</f>
        <v>18359874.751496576</v>
      </c>
      <c r="T76" s="9">
        <f>'OLS Model'!B$9*I76</f>
        <v>27400405.488513242</v>
      </c>
      <c r="U76" s="9">
        <f>'OLS Model'!B$10*K76</f>
        <v>-2134800.6846492449</v>
      </c>
      <c r="V76" s="9">
        <f>'OLS Model'!B$11*L76</f>
        <v>-637510.65273931006</v>
      </c>
      <c r="W76" s="9">
        <f>'OLS Model'!B$12*M76</f>
        <v>0</v>
      </c>
      <c r="X76" s="9">
        <f>'OLS Model'!B$13*N76</f>
        <v>0</v>
      </c>
      <c r="Y76" s="9">
        <f t="shared" si="8"/>
        <v>24468405.186606281</v>
      </c>
      <c r="Z76" s="8">
        <f t="shared" si="6"/>
        <v>1.2672367626434311E-2</v>
      </c>
    </row>
    <row r="77" spans="1:26" x14ac:dyDescent="0.25">
      <c r="A77">
        <v>2009</v>
      </c>
      <c r="B77">
        <v>4</v>
      </c>
      <c r="C77" s="16">
        <f t="shared" si="7"/>
        <v>39904</v>
      </c>
      <c r="D77" s="17">
        <v>22158416.699999999</v>
      </c>
      <c r="E77">
        <v>246.49999999999991</v>
      </c>
      <c r="F77">
        <v>0</v>
      </c>
      <c r="G77">
        <v>30</v>
      </c>
      <c r="H77">
        <v>20</v>
      </c>
      <c r="I77">
        <v>6423.1</v>
      </c>
      <c r="J77">
        <v>5119.3999999999996</v>
      </c>
      <c r="K77">
        <f t="shared" si="9"/>
        <v>76</v>
      </c>
      <c r="L77">
        <f t="shared" si="4"/>
        <v>1</v>
      </c>
      <c r="M77">
        <v>0</v>
      </c>
      <c r="N77">
        <v>0</v>
      </c>
      <c r="P77" s="9">
        <f>'OLS Model'!B$5</f>
        <v>-22232979.723383799</v>
      </c>
      <c r="Q77" s="9">
        <f>'OLS Model'!B$6*E77</f>
        <v>1943845.9244349382</v>
      </c>
      <c r="R77" s="9">
        <f>'OLS Model'!B$7*F77</f>
        <v>0</v>
      </c>
      <c r="S77" s="9">
        <f>'OLS Model'!B$8*G77</f>
        <v>17767620.727254748</v>
      </c>
      <c r="T77" s="9">
        <f>'OLS Model'!B$9*I77</f>
        <v>27390597.393667232</v>
      </c>
      <c r="U77" s="9">
        <f>'OLS Model'!B$10*K77</f>
        <v>-2163264.6937779016</v>
      </c>
      <c r="V77" s="9">
        <f>'OLS Model'!B$11*L77</f>
        <v>-637510.65273931006</v>
      </c>
      <c r="W77" s="9">
        <f>'OLS Model'!B$12*M77</f>
        <v>0</v>
      </c>
      <c r="X77" s="9">
        <f>'OLS Model'!B$13*N77</f>
        <v>0</v>
      </c>
      <c r="Y77" s="9">
        <f t="shared" si="8"/>
        <v>22068308.97545591</v>
      </c>
      <c r="Z77" s="8">
        <f t="shared" si="6"/>
        <v>4.0665236042830306E-3</v>
      </c>
    </row>
    <row r="78" spans="1:26" x14ac:dyDescent="0.25">
      <c r="A78">
        <v>2009</v>
      </c>
      <c r="B78">
        <v>5</v>
      </c>
      <c r="C78" s="16">
        <f t="shared" si="7"/>
        <v>39934</v>
      </c>
      <c r="D78" s="17">
        <v>21554380.100000001</v>
      </c>
      <c r="E78">
        <v>127.20000000000002</v>
      </c>
      <c r="F78">
        <v>5.8</v>
      </c>
      <c r="G78">
        <v>31</v>
      </c>
      <c r="H78">
        <v>20</v>
      </c>
      <c r="I78">
        <v>6447.5</v>
      </c>
      <c r="J78">
        <v>5157.3</v>
      </c>
      <c r="K78">
        <f t="shared" si="9"/>
        <v>77</v>
      </c>
      <c r="L78">
        <f t="shared" si="4"/>
        <v>1</v>
      </c>
      <c r="M78">
        <v>0</v>
      </c>
      <c r="N78">
        <v>0</v>
      </c>
      <c r="P78" s="9">
        <f>'OLS Model'!B$5</f>
        <v>-22232979.723383799</v>
      </c>
      <c r="Q78" s="9">
        <f>'OLS Model'!B$6*E78</f>
        <v>1003071.8117165285</v>
      </c>
      <c r="R78" s="9">
        <f>'OLS Model'!B$7*F78</f>
        <v>246599.02086294253</v>
      </c>
      <c r="S78" s="9">
        <f>'OLS Model'!B$8*G78</f>
        <v>18359874.751496576</v>
      </c>
      <c r="T78" s="9">
        <f>'OLS Model'!B$9*I78</f>
        <v>27494648.48681625</v>
      </c>
      <c r="U78" s="9">
        <f>'OLS Model'!B$10*K78</f>
        <v>-2191728.7029065583</v>
      </c>
      <c r="V78" s="9">
        <f>'OLS Model'!B$11*L78</f>
        <v>-637510.65273931006</v>
      </c>
      <c r="W78" s="9">
        <f>'OLS Model'!B$12*M78</f>
        <v>0</v>
      </c>
      <c r="X78" s="9">
        <f>'OLS Model'!B$13*N78</f>
        <v>0</v>
      </c>
      <c r="Y78" s="9">
        <f t="shared" si="8"/>
        <v>22041974.991862625</v>
      </c>
      <c r="Z78" s="8">
        <f t="shared" si="6"/>
        <v>2.2621615170580728E-2</v>
      </c>
    </row>
    <row r="79" spans="1:26" x14ac:dyDescent="0.25">
      <c r="A79">
        <v>2009</v>
      </c>
      <c r="B79">
        <v>6</v>
      </c>
      <c r="C79" s="16">
        <f t="shared" si="7"/>
        <v>39965</v>
      </c>
      <c r="D79" s="17">
        <v>22809700.899999999</v>
      </c>
      <c r="E79">
        <v>32.399999999999991</v>
      </c>
      <c r="F79">
        <v>29.5</v>
      </c>
      <c r="G79">
        <v>30</v>
      </c>
      <c r="H79">
        <v>22</v>
      </c>
      <c r="I79">
        <v>6497.3</v>
      </c>
      <c r="J79">
        <v>5215.6000000000004</v>
      </c>
      <c r="K79">
        <f t="shared" si="9"/>
        <v>78</v>
      </c>
      <c r="L79">
        <f t="shared" ref="L79:L133" si="10">L67</f>
        <v>0</v>
      </c>
      <c r="M79">
        <v>0</v>
      </c>
      <c r="N79">
        <v>0</v>
      </c>
      <c r="P79" s="9">
        <f>'OLS Model'!B$5</f>
        <v>-22232979.723383799</v>
      </c>
      <c r="Q79" s="9">
        <f>'OLS Model'!B$6*E79</f>
        <v>255499.42373911565</v>
      </c>
      <c r="R79" s="9">
        <f>'OLS Model'!B$7*F79</f>
        <v>1254253.6405960009</v>
      </c>
      <c r="S79" s="9">
        <f>'OLS Model'!B$8*G79</f>
        <v>17767620.727254748</v>
      </c>
      <c r="T79" s="9">
        <f>'OLS Model'!B$9*I79</f>
        <v>27707015.062177777</v>
      </c>
      <c r="U79" s="9">
        <f>'OLS Model'!B$10*K79</f>
        <v>-2220192.7120352145</v>
      </c>
      <c r="V79" s="9">
        <f>'OLS Model'!B$11*L79</f>
        <v>0</v>
      </c>
      <c r="W79" s="9">
        <f>'OLS Model'!B$12*M79</f>
        <v>0</v>
      </c>
      <c r="X79" s="9">
        <f>'OLS Model'!B$13*N79</f>
        <v>0</v>
      </c>
      <c r="Y79" s="9">
        <f t="shared" si="8"/>
        <v>22531216.418348633</v>
      </c>
      <c r="Z79" s="8">
        <f t="shared" si="6"/>
        <v>1.2209036973885343E-2</v>
      </c>
    </row>
    <row r="80" spans="1:26" x14ac:dyDescent="0.25">
      <c r="A80">
        <v>2009</v>
      </c>
      <c r="B80">
        <v>7</v>
      </c>
      <c r="C80" s="16">
        <f t="shared" si="7"/>
        <v>39995</v>
      </c>
      <c r="D80" s="17">
        <v>24213473.600000001</v>
      </c>
      <c r="E80">
        <v>6.9</v>
      </c>
      <c r="F80">
        <v>59.499999999999993</v>
      </c>
      <c r="G80">
        <v>31</v>
      </c>
      <c r="H80">
        <v>22</v>
      </c>
      <c r="I80">
        <v>6534.5</v>
      </c>
      <c r="J80">
        <v>5294</v>
      </c>
      <c r="K80">
        <f t="shared" si="9"/>
        <v>79</v>
      </c>
      <c r="L80">
        <f t="shared" si="10"/>
        <v>0</v>
      </c>
      <c r="M80">
        <v>0</v>
      </c>
      <c r="N80">
        <v>0</v>
      </c>
      <c r="P80" s="9">
        <f>'OLS Model'!B$5</f>
        <v>-22232979.723383799</v>
      </c>
      <c r="Q80" s="9">
        <f>'OLS Model'!B$6*E80</f>
        <v>54411.914314811678</v>
      </c>
      <c r="R80" s="9">
        <f>'OLS Model'!B$7*F80</f>
        <v>2529765.8174732896</v>
      </c>
      <c r="S80" s="9">
        <f>'OLS Model'!B$8*G80</f>
        <v>18359874.751496576</v>
      </c>
      <c r="T80" s="9">
        <f>'OLS Model'!B$9*I80</f>
        <v>27865650.335339401</v>
      </c>
      <c r="U80" s="9">
        <f>'OLS Model'!B$10*K80</f>
        <v>-2248656.7211638712</v>
      </c>
      <c r="V80" s="9">
        <f>'OLS Model'!B$11*L80</f>
        <v>0</v>
      </c>
      <c r="W80" s="9">
        <f>'OLS Model'!B$12*M80</f>
        <v>0</v>
      </c>
      <c r="X80" s="9">
        <f>'OLS Model'!B$13*N80</f>
        <v>0</v>
      </c>
      <c r="Y80" s="9">
        <f t="shared" si="8"/>
        <v>24328066.374076404</v>
      </c>
      <c r="Z80" s="8">
        <f t="shared" si="6"/>
        <v>4.7326036722133988E-3</v>
      </c>
    </row>
    <row r="81" spans="1:26" x14ac:dyDescent="0.25">
      <c r="A81">
        <v>2009</v>
      </c>
      <c r="B81">
        <v>8</v>
      </c>
      <c r="C81" s="16">
        <f t="shared" si="7"/>
        <v>40026</v>
      </c>
      <c r="D81" s="17">
        <v>26831981</v>
      </c>
      <c r="E81">
        <v>0</v>
      </c>
      <c r="F81">
        <v>95.899999999999991</v>
      </c>
      <c r="G81">
        <v>31</v>
      </c>
      <c r="H81">
        <v>20</v>
      </c>
      <c r="I81">
        <v>6559.1</v>
      </c>
      <c r="J81">
        <v>5345.8</v>
      </c>
      <c r="K81">
        <f t="shared" si="9"/>
        <v>80</v>
      </c>
      <c r="L81">
        <f t="shared" si="10"/>
        <v>0</v>
      </c>
      <c r="M81">
        <v>0</v>
      </c>
      <c r="N81">
        <v>0</v>
      </c>
      <c r="P81" s="9">
        <f>'OLS Model'!B$5</f>
        <v>-22232979.723383799</v>
      </c>
      <c r="Q81" s="9">
        <f>'OLS Model'!B$6*E81</f>
        <v>0</v>
      </c>
      <c r="R81" s="9">
        <f>'OLS Model'!B$7*F81</f>
        <v>4077387.2587510669</v>
      </c>
      <c r="S81" s="9">
        <f>'OLS Model'!B$8*G81</f>
        <v>18359874.751496576</v>
      </c>
      <c r="T81" s="9">
        <f>'OLS Model'!B$9*I81</f>
        <v>27970554.306301121</v>
      </c>
      <c r="U81" s="9">
        <f>'OLS Model'!B$10*K81</f>
        <v>-2277120.7302925279</v>
      </c>
      <c r="V81" s="9">
        <f>'OLS Model'!B$11*L81</f>
        <v>0</v>
      </c>
      <c r="W81" s="9">
        <f>'OLS Model'!B$12*M81</f>
        <v>0</v>
      </c>
      <c r="X81" s="9">
        <f>'OLS Model'!B$13*N81</f>
        <v>0</v>
      </c>
      <c r="Y81" s="9">
        <f t="shared" si="8"/>
        <v>25897715.862872437</v>
      </c>
      <c r="Z81" s="8">
        <f t="shared" si="6"/>
        <v>3.4819089098474067E-2</v>
      </c>
    </row>
    <row r="82" spans="1:26" x14ac:dyDescent="0.25">
      <c r="A82">
        <v>2009</v>
      </c>
      <c r="B82">
        <v>9</v>
      </c>
      <c r="C82" s="16">
        <f t="shared" si="7"/>
        <v>40057</v>
      </c>
      <c r="D82" s="17">
        <v>22526996.600000001</v>
      </c>
      <c r="E82">
        <v>37</v>
      </c>
      <c r="F82">
        <v>27.900000000000002</v>
      </c>
      <c r="G82">
        <v>30</v>
      </c>
      <c r="H82">
        <v>21</v>
      </c>
      <c r="I82">
        <v>6543.1</v>
      </c>
      <c r="J82">
        <v>5347.8</v>
      </c>
      <c r="K82">
        <f t="shared" si="9"/>
        <v>81</v>
      </c>
      <c r="L82">
        <f t="shared" si="10"/>
        <v>1</v>
      </c>
      <c r="M82">
        <v>0</v>
      </c>
      <c r="N82">
        <v>0</v>
      </c>
      <c r="P82" s="9">
        <f>'OLS Model'!B$5</f>
        <v>-22232979.723383799</v>
      </c>
      <c r="Q82" s="9">
        <f>'OLS Model'!B$6*E82</f>
        <v>291774.03328232351</v>
      </c>
      <c r="R82" s="9">
        <f>'OLS Model'!B$7*F82</f>
        <v>1186226.3244958788</v>
      </c>
      <c r="S82" s="9">
        <f>'OLS Model'!B$8*G82</f>
        <v>17767620.727254748</v>
      </c>
      <c r="T82" s="9">
        <f>'OLS Model'!B$9*I82</f>
        <v>27902324.081285369</v>
      </c>
      <c r="U82" s="9">
        <f>'OLS Model'!B$10*K82</f>
        <v>-2305584.7394211846</v>
      </c>
      <c r="V82" s="9">
        <f>'OLS Model'!B$11*L82</f>
        <v>-637510.65273931006</v>
      </c>
      <c r="W82" s="9">
        <f>'OLS Model'!B$12*M82</f>
        <v>0</v>
      </c>
      <c r="X82" s="9">
        <f>'OLS Model'!B$13*N82</f>
        <v>0</v>
      </c>
      <c r="Y82" s="9">
        <f t="shared" si="8"/>
        <v>21971870.050774027</v>
      </c>
      <c r="Z82" s="8">
        <f t="shared" si="6"/>
        <v>2.4642723532260612E-2</v>
      </c>
    </row>
    <row r="83" spans="1:26" x14ac:dyDescent="0.25">
      <c r="A83">
        <v>2009</v>
      </c>
      <c r="B83">
        <v>10</v>
      </c>
      <c r="C83" s="16">
        <f t="shared" si="7"/>
        <v>40087</v>
      </c>
      <c r="D83" s="17">
        <v>22778839.100000001</v>
      </c>
      <c r="E83">
        <v>220.49999999999994</v>
      </c>
      <c r="F83">
        <v>0</v>
      </c>
      <c r="G83">
        <v>31</v>
      </c>
      <c r="H83">
        <v>21</v>
      </c>
      <c r="I83">
        <v>6545.5</v>
      </c>
      <c r="J83">
        <v>5314.9</v>
      </c>
      <c r="K83">
        <f t="shared" si="9"/>
        <v>82</v>
      </c>
      <c r="L83">
        <f t="shared" si="10"/>
        <v>1</v>
      </c>
      <c r="M83">
        <v>0</v>
      </c>
      <c r="N83">
        <v>0</v>
      </c>
      <c r="P83" s="9">
        <f>'OLS Model'!B$5</f>
        <v>-22232979.723383799</v>
      </c>
      <c r="Q83" s="9">
        <f>'OLS Model'!B$6*E83</f>
        <v>1738815.5226689815</v>
      </c>
      <c r="R83" s="9">
        <f>'OLS Model'!B$7*F83</f>
        <v>0</v>
      </c>
      <c r="S83" s="9">
        <f>'OLS Model'!B$8*G83</f>
        <v>18359874.751496576</v>
      </c>
      <c r="T83" s="9">
        <f>'OLS Model'!B$9*I83</f>
        <v>27912558.615037732</v>
      </c>
      <c r="U83" s="9">
        <f>'OLS Model'!B$10*K83</f>
        <v>-2334048.7485498409</v>
      </c>
      <c r="V83" s="9">
        <f>'OLS Model'!B$11*L83</f>
        <v>-637510.65273931006</v>
      </c>
      <c r="W83" s="9">
        <f>'OLS Model'!B$12*M83</f>
        <v>0</v>
      </c>
      <c r="X83" s="9">
        <f>'OLS Model'!B$13*N83</f>
        <v>0</v>
      </c>
      <c r="Y83" s="9">
        <f t="shared" si="8"/>
        <v>22806709.764530338</v>
      </c>
      <c r="Z83" s="8">
        <f t="shared" si="6"/>
        <v>1.2235331400333239E-3</v>
      </c>
    </row>
    <row r="84" spans="1:26" x14ac:dyDescent="0.25">
      <c r="A84">
        <v>2009</v>
      </c>
      <c r="B84">
        <v>11</v>
      </c>
      <c r="C84" s="16">
        <f t="shared" si="7"/>
        <v>40118</v>
      </c>
      <c r="D84" s="17">
        <v>22681845.800000001</v>
      </c>
      <c r="E84">
        <v>274.89999999999998</v>
      </c>
      <c r="F84">
        <v>0</v>
      </c>
      <c r="G84">
        <v>30</v>
      </c>
      <c r="H84">
        <v>21</v>
      </c>
      <c r="I84">
        <v>6539.6</v>
      </c>
      <c r="J84">
        <v>5267.8</v>
      </c>
      <c r="K84">
        <f t="shared" si="9"/>
        <v>83</v>
      </c>
      <c r="L84">
        <f t="shared" si="10"/>
        <v>1</v>
      </c>
      <c r="M84">
        <v>0</v>
      </c>
      <c r="N84">
        <v>0</v>
      </c>
      <c r="P84" s="9">
        <f>'OLS Model'!B$5</f>
        <v>-22232979.723383799</v>
      </c>
      <c r="Q84" s="9">
        <f>'OLS Model'!B$6*E84</f>
        <v>2167802.2094408302</v>
      </c>
      <c r="R84" s="9">
        <f>'OLS Model'!B$7*F84</f>
        <v>0</v>
      </c>
      <c r="S84" s="9">
        <f>'OLS Model'!B$8*G84</f>
        <v>17767620.727254748</v>
      </c>
      <c r="T84" s="9">
        <f>'OLS Model'!B$9*I84</f>
        <v>27887398.719563175</v>
      </c>
      <c r="U84" s="9">
        <f>'OLS Model'!B$10*K84</f>
        <v>-2362512.7576784976</v>
      </c>
      <c r="V84" s="9">
        <f>'OLS Model'!B$11*L84</f>
        <v>-637510.65273931006</v>
      </c>
      <c r="W84" s="9">
        <f>'OLS Model'!B$12*M84</f>
        <v>0</v>
      </c>
      <c r="X84" s="9">
        <f>'OLS Model'!B$13*N84</f>
        <v>0</v>
      </c>
      <c r="Y84" s="9">
        <f t="shared" si="8"/>
        <v>22589818.522457149</v>
      </c>
      <c r="Z84" s="8">
        <f t="shared" si="6"/>
        <v>4.0573099012449799E-3</v>
      </c>
    </row>
    <row r="85" spans="1:26" x14ac:dyDescent="0.25">
      <c r="A85">
        <v>2009</v>
      </c>
      <c r="B85">
        <v>12</v>
      </c>
      <c r="C85" s="16">
        <f t="shared" si="7"/>
        <v>40148</v>
      </c>
      <c r="D85" s="17">
        <v>26176555.699999999</v>
      </c>
      <c r="E85">
        <v>544.4</v>
      </c>
      <c r="F85">
        <v>0</v>
      </c>
      <c r="G85">
        <v>31</v>
      </c>
      <c r="H85">
        <v>21</v>
      </c>
      <c r="I85">
        <v>6542.2</v>
      </c>
      <c r="J85">
        <v>5254.5</v>
      </c>
      <c r="K85">
        <f t="shared" si="9"/>
        <v>84</v>
      </c>
      <c r="L85">
        <f t="shared" si="10"/>
        <v>0</v>
      </c>
      <c r="M85">
        <v>0</v>
      </c>
      <c r="N85">
        <v>0</v>
      </c>
      <c r="P85" s="9">
        <f>'OLS Model'!B$5</f>
        <v>-22232979.723383799</v>
      </c>
      <c r="Q85" s="9">
        <f>'OLS Model'!B$6*E85</f>
        <v>4293021.1815918079</v>
      </c>
      <c r="R85" s="9">
        <f>'OLS Model'!B$7*F85</f>
        <v>0</v>
      </c>
      <c r="S85" s="9">
        <f>'OLS Model'!B$8*G85</f>
        <v>18359874.751496576</v>
      </c>
      <c r="T85" s="9">
        <f>'OLS Model'!B$9*I85</f>
        <v>27898486.131128229</v>
      </c>
      <c r="U85" s="9">
        <f>'OLS Model'!B$10*K85</f>
        <v>-2390976.7668071543</v>
      </c>
      <c r="V85" s="9">
        <f>'OLS Model'!B$11*L85</f>
        <v>0</v>
      </c>
      <c r="W85" s="9">
        <f>'OLS Model'!B$12*M85</f>
        <v>0</v>
      </c>
      <c r="X85" s="9">
        <f>'OLS Model'!B$13*N85</f>
        <v>0</v>
      </c>
      <c r="Y85" s="9">
        <f t="shared" si="8"/>
        <v>25927425.574025661</v>
      </c>
      <c r="Z85" s="8">
        <f t="shared" si="6"/>
        <v>9.5172997100737167E-3</v>
      </c>
    </row>
    <row r="86" spans="1:26" x14ac:dyDescent="0.25">
      <c r="A86">
        <v>2010</v>
      </c>
      <c r="B86">
        <v>1</v>
      </c>
      <c r="C86" s="16">
        <f t="shared" si="7"/>
        <v>40179</v>
      </c>
      <c r="D86" s="17">
        <v>26810992.800000001</v>
      </c>
      <c r="E86">
        <v>677.3</v>
      </c>
      <c r="F86">
        <v>0</v>
      </c>
      <c r="G86">
        <v>31</v>
      </c>
      <c r="H86">
        <v>20</v>
      </c>
      <c r="I86">
        <v>6502.5</v>
      </c>
      <c r="J86">
        <v>5212.8</v>
      </c>
      <c r="K86">
        <f t="shared" si="9"/>
        <v>85</v>
      </c>
      <c r="L86">
        <f t="shared" si="10"/>
        <v>0</v>
      </c>
      <c r="M86">
        <v>0</v>
      </c>
      <c r="N86">
        <v>0</v>
      </c>
      <c r="P86" s="9">
        <f>'OLS Model'!B$5</f>
        <v>-22232979.723383799</v>
      </c>
      <c r="Q86" s="9">
        <f>'OLS Model'!B$6*E86</f>
        <v>5341041.9660031805</v>
      </c>
      <c r="R86" s="9">
        <f>'OLS Model'!B$7*F86</f>
        <v>0</v>
      </c>
      <c r="S86" s="9">
        <f>'OLS Model'!B$8*G86</f>
        <v>18359874.751496576</v>
      </c>
      <c r="T86" s="9">
        <f>'OLS Model'!B$9*I86</f>
        <v>27729189.885307897</v>
      </c>
      <c r="U86" s="9">
        <f>'OLS Model'!B$10*K86</f>
        <v>-2419440.775935811</v>
      </c>
      <c r="V86" s="9">
        <f>'OLS Model'!B$11*L86</f>
        <v>0</v>
      </c>
      <c r="W86" s="9">
        <f>'OLS Model'!B$12*M86</f>
        <v>0</v>
      </c>
      <c r="X86" s="9">
        <f>'OLS Model'!B$13*N86</f>
        <v>0</v>
      </c>
      <c r="Y86" s="9">
        <f t="shared" si="8"/>
        <v>26777686.103488043</v>
      </c>
      <c r="Z86" s="8">
        <f t="shared" si="6"/>
        <v>1.2422776269574692E-3</v>
      </c>
    </row>
    <row r="87" spans="1:26" x14ac:dyDescent="0.25">
      <c r="A87">
        <v>2010</v>
      </c>
      <c r="B87">
        <v>2</v>
      </c>
      <c r="C87" s="16">
        <f t="shared" si="7"/>
        <v>40210</v>
      </c>
      <c r="D87" s="17">
        <v>23866440.699999999</v>
      </c>
      <c r="E87">
        <v>525.80000000000007</v>
      </c>
      <c r="F87">
        <v>0</v>
      </c>
      <c r="G87">
        <v>28</v>
      </c>
      <c r="H87">
        <v>19</v>
      </c>
      <c r="I87">
        <v>6470.2</v>
      </c>
      <c r="J87">
        <v>5186</v>
      </c>
      <c r="K87">
        <f t="shared" si="9"/>
        <v>86</v>
      </c>
      <c r="L87">
        <f t="shared" si="10"/>
        <v>0</v>
      </c>
      <c r="M87">
        <v>0</v>
      </c>
      <c r="N87">
        <v>0</v>
      </c>
      <c r="P87" s="9">
        <f>'OLS Model'!B$5</f>
        <v>-22232979.723383799</v>
      </c>
      <c r="Q87" s="9">
        <f>'OLS Model'!B$6*E87</f>
        <v>4146345.5864823167</v>
      </c>
      <c r="R87" s="9">
        <f>'OLS Model'!B$7*F87</f>
        <v>0</v>
      </c>
      <c r="S87" s="9">
        <f>'OLS Model'!B$8*G87</f>
        <v>16583112.678771099</v>
      </c>
      <c r="T87" s="9">
        <f>'OLS Model'!B$9*I87</f>
        <v>27591450.118557349</v>
      </c>
      <c r="U87" s="9">
        <f>'OLS Model'!B$10*K87</f>
        <v>-2447904.7850644677</v>
      </c>
      <c r="V87" s="9">
        <f>'OLS Model'!B$11*L87</f>
        <v>0</v>
      </c>
      <c r="W87" s="9">
        <f>'OLS Model'!B$12*M87</f>
        <v>0</v>
      </c>
      <c r="X87" s="9">
        <f>'OLS Model'!B$13*N87</f>
        <v>0</v>
      </c>
      <c r="Y87" s="9">
        <f t="shared" si="8"/>
        <v>23640023.875362501</v>
      </c>
      <c r="Z87" s="8">
        <f t="shared" si="6"/>
        <v>9.4868282825892308E-3</v>
      </c>
    </row>
    <row r="88" spans="1:26" x14ac:dyDescent="0.25">
      <c r="A88">
        <v>2010</v>
      </c>
      <c r="B88">
        <v>3</v>
      </c>
      <c r="C88" s="16">
        <f t="shared" si="7"/>
        <v>40238</v>
      </c>
      <c r="D88" s="17">
        <v>24268317.300000001</v>
      </c>
      <c r="E88">
        <v>412.79999999999995</v>
      </c>
      <c r="F88">
        <v>0</v>
      </c>
      <c r="G88">
        <v>31</v>
      </c>
      <c r="H88">
        <v>23</v>
      </c>
      <c r="I88">
        <v>6448.9</v>
      </c>
      <c r="J88">
        <v>5159.6000000000004</v>
      </c>
      <c r="K88">
        <f t="shared" si="9"/>
        <v>87</v>
      </c>
      <c r="L88">
        <f t="shared" si="10"/>
        <v>1</v>
      </c>
      <c r="M88">
        <v>0</v>
      </c>
      <c r="N88">
        <v>0</v>
      </c>
      <c r="P88" s="9">
        <f>'OLS Model'!B$5</f>
        <v>-22232979.723383799</v>
      </c>
      <c r="Q88" s="9">
        <f>'OLS Model'!B$6*E88</f>
        <v>3255251.917268733</v>
      </c>
      <c r="R88" s="9">
        <f>'OLS Model'!B$7*F88</f>
        <v>0</v>
      </c>
      <c r="S88" s="9">
        <f>'OLS Model'!B$8*G88</f>
        <v>18359874.751496576</v>
      </c>
      <c r="T88" s="9">
        <f>'OLS Model'!B$9*I88</f>
        <v>27500618.631505128</v>
      </c>
      <c r="U88" s="9">
        <f>'OLS Model'!B$10*K88</f>
        <v>-2476368.7941931239</v>
      </c>
      <c r="V88" s="9">
        <f>'OLS Model'!B$11*L88</f>
        <v>-637510.65273931006</v>
      </c>
      <c r="W88" s="9">
        <f>'OLS Model'!B$12*M88</f>
        <v>0</v>
      </c>
      <c r="X88" s="9">
        <f>'OLS Model'!B$13*N88</f>
        <v>0</v>
      </c>
      <c r="Y88" s="9">
        <f t="shared" si="8"/>
        <v>23768886.129954208</v>
      </c>
      <c r="Z88" s="8">
        <f t="shared" si="6"/>
        <v>2.0579554975811737E-2</v>
      </c>
    </row>
    <row r="89" spans="1:26" x14ac:dyDescent="0.25">
      <c r="A89">
        <v>2010</v>
      </c>
      <c r="B89">
        <v>4</v>
      </c>
      <c r="C89" s="16">
        <f t="shared" si="7"/>
        <v>40269</v>
      </c>
      <c r="D89" s="17">
        <v>21343054.399999999</v>
      </c>
      <c r="E89">
        <v>230.59999999999997</v>
      </c>
      <c r="F89">
        <v>0</v>
      </c>
      <c r="G89">
        <v>30</v>
      </c>
      <c r="H89">
        <v>20</v>
      </c>
      <c r="I89">
        <v>6480.4</v>
      </c>
      <c r="J89">
        <v>5180.2</v>
      </c>
      <c r="K89">
        <f t="shared" si="9"/>
        <v>88</v>
      </c>
      <c r="L89">
        <f t="shared" si="10"/>
        <v>1</v>
      </c>
      <c r="M89">
        <v>0</v>
      </c>
      <c r="N89">
        <v>0</v>
      </c>
      <c r="P89" s="9">
        <f>'OLS Model'!B$5</f>
        <v>-22232979.723383799</v>
      </c>
      <c r="Q89" s="9">
        <f>'OLS Model'!B$6*E89</f>
        <v>1818461.9479703726</v>
      </c>
      <c r="R89" s="9">
        <f>'OLS Model'!B$7*F89</f>
        <v>0</v>
      </c>
      <c r="S89" s="9">
        <f>'OLS Model'!B$8*G89</f>
        <v>17767620.727254748</v>
      </c>
      <c r="T89" s="9">
        <f>'OLS Model'!B$9*I89</f>
        <v>27634946.88700489</v>
      </c>
      <c r="U89" s="9">
        <f>'OLS Model'!B$10*K89</f>
        <v>-2504832.8033217806</v>
      </c>
      <c r="V89" s="9">
        <f>'OLS Model'!B$11*L89</f>
        <v>-637510.65273931006</v>
      </c>
      <c r="W89" s="9">
        <f>'OLS Model'!B$12*M89</f>
        <v>0</v>
      </c>
      <c r="X89" s="9">
        <f>'OLS Model'!B$13*N89</f>
        <v>0</v>
      </c>
      <c r="Y89" s="9">
        <f t="shared" si="8"/>
        <v>21845706.382785119</v>
      </c>
      <c r="Z89" s="8">
        <f t="shared" si="6"/>
        <v>2.3551080054648628E-2</v>
      </c>
    </row>
    <row r="90" spans="1:26" x14ac:dyDescent="0.25">
      <c r="A90">
        <v>2010</v>
      </c>
      <c r="B90">
        <v>5</v>
      </c>
      <c r="C90" s="16">
        <f t="shared" si="7"/>
        <v>40299</v>
      </c>
      <c r="D90" s="17">
        <v>23010297.600000001</v>
      </c>
      <c r="E90">
        <v>92.800000000000011</v>
      </c>
      <c r="F90">
        <v>35.1</v>
      </c>
      <c r="G90">
        <v>31</v>
      </c>
      <c r="H90">
        <v>20</v>
      </c>
      <c r="I90">
        <v>6546</v>
      </c>
      <c r="J90">
        <v>5249.5</v>
      </c>
      <c r="K90">
        <f t="shared" si="9"/>
        <v>89</v>
      </c>
      <c r="L90">
        <f t="shared" si="10"/>
        <v>1</v>
      </c>
      <c r="M90">
        <v>0</v>
      </c>
      <c r="N90">
        <v>0</v>
      </c>
      <c r="P90" s="9">
        <f>'OLS Model'!B$5</f>
        <v>-22232979.723383799</v>
      </c>
      <c r="Q90" s="9">
        <f>'OLS Model'!B$6*E90</f>
        <v>731800.81861080066</v>
      </c>
      <c r="R90" s="9">
        <f>'OLS Model'!B$7*F90</f>
        <v>1492349.2469464282</v>
      </c>
      <c r="S90" s="9">
        <f>'OLS Model'!B$8*G90</f>
        <v>18359874.751496576</v>
      </c>
      <c r="T90" s="9">
        <f>'OLS Model'!B$9*I90</f>
        <v>27914690.809569474</v>
      </c>
      <c r="U90" s="9">
        <f>'OLS Model'!B$10*K90</f>
        <v>-2533296.8124504373</v>
      </c>
      <c r="V90" s="9">
        <f>'OLS Model'!B$11*L90</f>
        <v>-637510.65273931006</v>
      </c>
      <c r="W90" s="9">
        <f>'OLS Model'!B$12*M90</f>
        <v>0</v>
      </c>
      <c r="X90" s="9">
        <f>'OLS Model'!B$13*N90</f>
        <v>0</v>
      </c>
      <c r="Y90" s="9">
        <f t="shared" si="8"/>
        <v>23094928.438049734</v>
      </c>
      <c r="Z90" s="8">
        <f t="shared" si="6"/>
        <v>3.6779549539477552E-3</v>
      </c>
    </row>
    <row r="91" spans="1:26" x14ac:dyDescent="0.25">
      <c r="A91">
        <v>2010</v>
      </c>
      <c r="B91">
        <v>6</v>
      </c>
      <c r="C91" s="16">
        <f t="shared" si="7"/>
        <v>40330</v>
      </c>
      <c r="D91" s="17">
        <v>24560033.199999999</v>
      </c>
      <c r="E91">
        <v>14</v>
      </c>
      <c r="F91">
        <v>64.099999999999994</v>
      </c>
      <c r="G91">
        <v>30</v>
      </c>
      <c r="H91">
        <v>22</v>
      </c>
      <c r="I91">
        <v>6648.7</v>
      </c>
      <c r="J91">
        <v>5359.8</v>
      </c>
      <c r="K91">
        <f t="shared" si="9"/>
        <v>90</v>
      </c>
      <c r="L91">
        <f t="shared" si="10"/>
        <v>0</v>
      </c>
      <c r="M91">
        <v>0</v>
      </c>
      <c r="N91">
        <v>0</v>
      </c>
      <c r="P91" s="9">
        <f>'OLS Model'!B$5</f>
        <v>-22232979.723383799</v>
      </c>
      <c r="Q91" s="9">
        <f>'OLS Model'!B$6*E91</f>
        <v>110400.98556628457</v>
      </c>
      <c r="R91" s="9">
        <f>'OLS Model'!B$7*F91</f>
        <v>2725344.3512611408</v>
      </c>
      <c r="S91" s="9">
        <f>'OLS Model'!B$8*G91</f>
        <v>17767620.727254748</v>
      </c>
      <c r="T91" s="9">
        <f>'OLS Model'!B$9*I91</f>
        <v>28352643.56638933</v>
      </c>
      <c r="U91" s="9">
        <f>'OLS Model'!B$10*K91</f>
        <v>-2561760.821579094</v>
      </c>
      <c r="V91" s="9">
        <f>'OLS Model'!B$11*L91</f>
        <v>0</v>
      </c>
      <c r="W91" s="9">
        <f>'OLS Model'!B$12*M91</f>
        <v>0</v>
      </c>
      <c r="X91" s="9">
        <f>'OLS Model'!B$13*N91</f>
        <v>0</v>
      </c>
      <c r="Y91" s="9">
        <f t="shared" si="8"/>
        <v>24161269.085508611</v>
      </c>
      <c r="Z91" s="8">
        <f t="shared" si="6"/>
        <v>1.623630193184707E-2</v>
      </c>
    </row>
    <row r="92" spans="1:26" x14ac:dyDescent="0.25">
      <c r="A92">
        <v>2010</v>
      </c>
      <c r="B92">
        <v>7</v>
      </c>
      <c r="C92" s="16">
        <f t="shared" si="7"/>
        <v>40360</v>
      </c>
      <c r="D92" s="17">
        <v>28917504.5</v>
      </c>
      <c r="E92">
        <v>2.7</v>
      </c>
      <c r="F92">
        <v>140.69999999999999</v>
      </c>
      <c r="G92">
        <v>31</v>
      </c>
      <c r="H92">
        <v>21</v>
      </c>
      <c r="I92">
        <v>6707.8</v>
      </c>
      <c r="J92">
        <v>5456</v>
      </c>
      <c r="K92">
        <f t="shared" si="9"/>
        <v>91</v>
      </c>
      <c r="L92">
        <f t="shared" si="10"/>
        <v>0</v>
      </c>
      <c r="M92">
        <v>0</v>
      </c>
      <c r="N92">
        <v>0</v>
      </c>
      <c r="P92" s="9">
        <f>'OLS Model'!B$5</f>
        <v>-22232979.723383799</v>
      </c>
      <c r="Q92" s="9">
        <f>'OLS Model'!B$6*E92</f>
        <v>21291.618644926311</v>
      </c>
      <c r="R92" s="9">
        <f>'OLS Model'!B$7*F92</f>
        <v>5982152.1095544854</v>
      </c>
      <c r="S92" s="9">
        <f>'OLS Model'!B$8*G92</f>
        <v>18359874.751496576</v>
      </c>
      <c r="T92" s="9">
        <f>'OLS Model'!B$9*I92</f>
        <v>28604668.960041262</v>
      </c>
      <c r="U92" s="9">
        <f>'OLS Model'!B$10*K92</f>
        <v>-2590224.8307077503</v>
      </c>
      <c r="V92" s="9">
        <f>'OLS Model'!B$11*L92</f>
        <v>0</v>
      </c>
      <c r="W92" s="9">
        <f>'OLS Model'!B$12*M92</f>
        <v>0</v>
      </c>
      <c r="X92" s="9">
        <f>'OLS Model'!B$13*N92</f>
        <v>0</v>
      </c>
      <c r="Y92" s="9">
        <f t="shared" si="8"/>
        <v>28144782.885645699</v>
      </c>
      <c r="Z92" s="8">
        <f t="shared" si="6"/>
        <v>2.6721587070360833E-2</v>
      </c>
    </row>
    <row r="93" spans="1:26" x14ac:dyDescent="0.25">
      <c r="A93">
        <v>2010</v>
      </c>
      <c r="B93">
        <v>8</v>
      </c>
      <c r="C93" s="16">
        <f t="shared" si="7"/>
        <v>40391</v>
      </c>
      <c r="D93" s="17">
        <v>28083810.199999999</v>
      </c>
      <c r="E93">
        <v>1</v>
      </c>
      <c r="F93">
        <v>139.39999999999998</v>
      </c>
      <c r="G93">
        <v>31</v>
      </c>
      <c r="H93">
        <v>21</v>
      </c>
      <c r="I93">
        <v>6731.7</v>
      </c>
      <c r="J93">
        <v>5503.9</v>
      </c>
      <c r="K93">
        <f t="shared" si="9"/>
        <v>92</v>
      </c>
      <c r="L93">
        <f t="shared" si="10"/>
        <v>0</v>
      </c>
      <c r="M93">
        <v>0</v>
      </c>
      <c r="N93">
        <v>0</v>
      </c>
      <c r="P93" s="9">
        <f>'OLS Model'!B$5</f>
        <v>-22232979.723383799</v>
      </c>
      <c r="Q93" s="9">
        <f>'OLS Model'!B$6*E93</f>
        <v>7885.7846833060403</v>
      </c>
      <c r="R93" s="9">
        <f>'OLS Model'!B$7*F93</f>
        <v>5926879.9152231356</v>
      </c>
      <c r="S93" s="9">
        <f>'OLS Model'!B$8*G93</f>
        <v>18359874.751496576</v>
      </c>
      <c r="T93" s="9">
        <f>'OLS Model'!B$9*I93</f>
        <v>28706587.858658541</v>
      </c>
      <c r="U93" s="9">
        <f>'OLS Model'!B$10*K93</f>
        <v>-2618688.839836407</v>
      </c>
      <c r="V93" s="9">
        <f>'OLS Model'!B$11*L93</f>
        <v>0</v>
      </c>
      <c r="W93" s="9">
        <f>'OLS Model'!B$12*M93</f>
        <v>0</v>
      </c>
      <c r="X93" s="9">
        <f>'OLS Model'!B$13*N93</f>
        <v>0</v>
      </c>
      <c r="Y93" s="9">
        <f t="shared" si="8"/>
        <v>28149559.746841352</v>
      </c>
      <c r="Z93" s="8">
        <f t="shared" si="6"/>
        <v>2.341190400202647E-3</v>
      </c>
    </row>
    <row r="94" spans="1:26" x14ac:dyDescent="0.25">
      <c r="A94">
        <v>2010</v>
      </c>
      <c r="B94">
        <v>9</v>
      </c>
      <c r="C94" s="16">
        <f t="shared" si="7"/>
        <v>40422</v>
      </c>
      <c r="D94" s="17">
        <v>22872345.300000001</v>
      </c>
      <c r="E94">
        <v>49.400000000000006</v>
      </c>
      <c r="F94">
        <v>44.899999999999991</v>
      </c>
      <c r="G94">
        <v>30</v>
      </c>
      <c r="H94">
        <v>21</v>
      </c>
      <c r="I94">
        <v>6683.6</v>
      </c>
      <c r="J94">
        <v>5453.3</v>
      </c>
      <c r="K94">
        <f t="shared" si="9"/>
        <v>93</v>
      </c>
      <c r="L94">
        <f t="shared" si="10"/>
        <v>1</v>
      </c>
      <c r="M94">
        <v>0</v>
      </c>
      <c r="N94">
        <v>0</v>
      </c>
      <c r="P94" s="9">
        <f>'OLS Model'!B$5</f>
        <v>-22232979.723383799</v>
      </c>
      <c r="Q94" s="9">
        <f>'OLS Model'!B$6*E94</f>
        <v>389557.76335531846</v>
      </c>
      <c r="R94" s="9">
        <f>'OLS Model'!B$7*F94</f>
        <v>1909016.5580596756</v>
      </c>
      <c r="S94" s="9">
        <f>'OLS Model'!B$8*G94</f>
        <v>17767620.727254748</v>
      </c>
      <c r="T94" s="9">
        <f>'OLS Model'!B$9*I94</f>
        <v>28501470.744704939</v>
      </c>
      <c r="U94" s="9">
        <f>'OLS Model'!B$10*K94</f>
        <v>-2647152.8489650637</v>
      </c>
      <c r="V94" s="9">
        <f>'OLS Model'!B$11*L94</f>
        <v>-637510.65273931006</v>
      </c>
      <c r="W94" s="9">
        <f>'OLS Model'!B$12*M94</f>
        <v>0</v>
      </c>
      <c r="X94" s="9">
        <f>'OLS Model'!B$13*N94</f>
        <v>0</v>
      </c>
      <c r="Y94" s="9">
        <f t="shared" si="8"/>
        <v>23050022.568286508</v>
      </c>
      <c r="Z94" s="8">
        <f t="shared" si="6"/>
        <v>7.7682137951330934E-3</v>
      </c>
    </row>
    <row r="95" spans="1:26" x14ac:dyDescent="0.25">
      <c r="A95">
        <v>2010</v>
      </c>
      <c r="B95">
        <v>10</v>
      </c>
      <c r="C95" s="16">
        <f t="shared" si="7"/>
        <v>40452</v>
      </c>
      <c r="D95" s="17">
        <v>22409417.899999999</v>
      </c>
      <c r="E95">
        <v>170.1</v>
      </c>
      <c r="F95">
        <v>0</v>
      </c>
      <c r="G95">
        <v>31</v>
      </c>
      <c r="H95">
        <v>20</v>
      </c>
      <c r="I95">
        <v>6667</v>
      </c>
      <c r="J95">
        <v>5408.6</v>
      </c>
      <c r="K95">
        <f t="shared" si="9"/>
        <v>94</v>
      </c>
      <c r="L95">
        <f t="shared" si="10"/>
        <v>1</v>
      </c>
      <c r="M95">
        <v>0</v>
      </c>
      <c r="N95">
        <v>0</v>
      </c>
      <c r="P95" s="9">
        <f>'OLS Model'!B$5</f>
        <v>-22232979.723383799</v>
      </c>
      <c r="Q95" s="9">
        <f>'OLS Model'!B$6*E95</f>
        <v>1341371.9746303575</v>
      </c>
      <c r="R95" s="9">
        <f>'OLS Model'!B$7*F95</f>
        <v>0</v>
      </c>
      <c r="S95" s="9">
        <f>'OLS Model'!B$8*G95</f>
        <v>18359874.751496576</v>
      </c>
      <c r="T95" s="9">
        <f>'OLS Model'!B$9*I95</f>
        <v>28430681.886251096</v>
      </c>
      <c r="U95" s="9">
        <f>'OLS Model'!B$10*K95</f>
        <v>-2675616.8580937204</v>
      </c>
      <c r="V95" s="9">
        <f>'OLS Model'!B$11*L95</f>
        <v>-637510.65273931006</v>
      </c>
      <c r="W95" s="9">
        <f>'OLS Model'!B$12*M95</f>
        <v>0</v>
      </c>
      <c r="X95" s="9">
        <f>'OLS Model'!B$13*N95</f>
        <v>0</v>
      </c>
      <c r="Y95" s="9">
        <f t="shared" si="8"/>
        <v>22585821.378161199</v>
      </c>
      <c r="Z95" s="8">
        <f t="shared" si="6"/>
        <v>7.8718456208182411E-3</v>
      </c>
    </row>
    <row r="96" spans="1:26" x14ac:dyDescent="0.25">
      <c r="A96">
        <v>2010</v>
      </c>
      <c r="B96">
        <v>11</v>
      </c>
      <c r="C96" s="16">
        <f t="shared" si="7"/>
        <v>40483</v>
      </c>
      <c r="D96" s="17">
        <v>23099859.100000001</v>
      </c>
      <c r="E96">
        <v>320.2</v>
      </c>
      <c r="F96">
        <v>0</v>
      </c>
      <c r="G96">
        <v>30</v>
      </c>
      <c r="H96">
        <v>22</v>
      </c>
      <c r="I96">
        <v>6643.7</v>
      </c>
      <c r="J96">
        <v>5349.4</v>
      </c>
      <c r="K96">
        <f t="shared" si="9"/>
        <v>95</v>
      </c>
      <c r="L96">
        <f t="shared" si="10"/>
        <v>1</v>
      </c>
      <c r="M96">
        <v>0</v>
      </c>
      <c r="N96">
        <v>0</v>
      </c>
      <c r="P96" s="9">
        <f>'OLS Model'!B$5</f>
        <v>-22232979.723383799</v>
      </c>
      <c r="Q96" s="9">
        <f>'OLS Model'!B$6*E96</f>
        <v>2525028.2555945939</v>
      </c>
      <c r="R96" s="9">
        <f>'OLS Model'!B$7*F96</f>
        <v>0</v>
      </c>
      <c r="S96" s="9">
        <f>'OLS Model'!B$8*G96</f>
        <v>17767620.727254748</v>
      </c>
      <c r="T96" s="9">
        <f>'OLS Model'!B$9*I96</f>
        <v>28331321.621071905</v>
      </c>
      <c r="U96" s="9">
        <f>'OLS Model'!B$10*K96</f>
        <v>-2704080.8672223766</v>
      </c>
      <c r="V96" s="9">
        <f>'OLS Model'!B$11*L96</f>
        <v>-637510.65273931006</v>
      </c>
      <c r="W96" s="9">
        <f>'OLS Model'!B$12*M96</f>
        <v>0</v>
      </c>
      <c r="X96" s="9">
        <f>'OLS Model'!B$13*N96</f>
        <v>0</v>
      </c>
      <c r="Y96" s="9">
        <f t="shared" si="8"/>
        <v>23049399.360575762</v>
      </c>
      <c r="Z96" s="8">
        <f t="shared" si="6"/>
        <v>2.1844176280815426E-3</v>
      </c>
    </row>
    <row r="97" spans="1:26" x14ac:dyDescent="0.25">
      <c r="A97">
        <v>2010</v>
      </c>
      <c r="B97">
        <v>12</v>
      </c>
      <c r="C97" s="16">
        <f t="shared" si="7"/>
        <v>40513</v>
      </c>
      <c r="D97" s="17">
        <v>26229120.800000001</v>
      </c>
      <c r="E97">
        <v>588.40000000000009</v>
      </c>
      <c r="F97">
        <v>0</v>
      </c>
      <c r="G97">
        <v>31</v>
      </c>
      <c r="H97">
        <v>21</v>
      </c>
      <c r="I97">
        <v>6658.9</v>
      </c>
      <c r="J97">
        <v>5352.4</v>
      </c>
      <c r="K97">
        <f t="shared" si="9"/>
        <v>96</v>
      </c>
      <c r="L97">
        <f t="shared" si="10"/>
        <v>0</v>
      </c>
      <c r="M97">
        <v>0</v>
      </c>
      <c r="N97">
        <v>0</v>
      </c>
      <c r="P97" s="9">
        <f>'OLS Model'!B$5</f>
        <v>-22232979.723383799</v>
      </c>
      <c r="Q97" s="9">
        <f>'OLS Model'!B$6*E97</f>
        <v>4639995.7076572748</v>
      </c>
      <c r="R97" s="9">
        <f>'OLS Model'!B$7*F97</f>
        <v>0</v>
      </c>
      <c r="S97" s="9">
        <f>'OLS Model'!B$8*G97</f>
        <v>18359874.751496576</v>
      </c>
      <c r="T97" s="9">
        <f>'OLS Model'!B$9*I97</f>
        <v>28396140.33483687</v>
      </c>
      <c r="U97" s="9">
        <f>'OLS Model'!B$10*K97</f>
        <v>-2732544.8763510333</v>
      </c>
      <c r="V97" s="9">
        <f>'OLS Model'!B$11*L97</f>
        <v>0</v>
      </c>
      <c r="W97" s="9">
        <f>'OLS Model'!B$12*M97</f>
        <v>0</v>
      </c>
      <c r="X97" s="9">
        <f>'OLS Model'!B$13*N97</f>
        <v>0</v>
      </c>
      <c r="Y97" s="9">
        <f t="shared" si="8"/>
        <v>26430486.194255888</v>
      </c>
      <c r="Z97" s="8">
        <f t="shared" si="6"/>
        <v>7.6771690439539136E-3</v>
      </c>
    </row>
    <row r="98" spans="1:26" x14ac:dyDescent="0.25">
      <c r="A98">
        <v>2011</v>
      </c>
      <c r="B98">
        <v>1</v>
      </c>
      <c r="C98" s="16">
        <f t="shared" si="7"/>
        <v>40544</v>
      </c>
      <c r="D98" s="17">
        <v>26754133</v>
      </c>
      <c r="E98">
        <v>642</v>
      </c>
      <c r="F98">
        <v>0</v>
      </c>
      <c r="G98">
        <v>31</v>
      </c>
      <c r="H98">
        <v>20</v>
      </c>
      <c r="I98">
        <v>6637.6</v>
      </c>
      <c r="J98">
        <v>5316.6</v>
      </c>
      <c r="K98">
        <f t="shared" si="9"/>
        <v>97</v>
      </c>
      <c r="L98">
        <f t="shared" si="10"/>
        <v>0</v>
      </c>
      <c r="M98">
        <v>0</v>
      </c>
      <c r="N98">
        <v>0</v>
      </c>
      <c r="P98" s="9">
        <f>'OLS Model'!B$5</f>
        <v>-22232979.723383799</v>
      </c>
      <c r="Q98" s="9">
        <f>'OLS Model'!B$6*E98</f>
        <v>5062673.7666824777</v>
      </c>
      <c r="R98" s="9">
        <f>'OLS Model'!B$7*F98</f>
        <v>0</v>
      </c>
      <c r="S98" s="9">
        <f>'OLS Model'!B$8*G98</f>
        <v>18359874.751496576</v>
      </c>
      <c r="T98" s="9">
        <f>'OLS Model'!B$9*I98</f>
        <v>28305308.847784653</v>
      </c>
      <c r="U98" s="9">
        <f>'OLS Model'!B$10*K98</f>
        <v>-2761008.88547969</v>
      </c>
      <c r="V98" s="9">
        <f>'OLS Model'!B$11*L98</f>
        <v>0</v>
      </c>
      <c r="W98" s="9">
        <f>'OLS Model'!B$12*M98</f>
        <v>0</v>
      </c>
      <c r="X98" s="9">
        <f>'OLS Model'!B$13*N98</f>
        <v>0</v>
      </c>
      <c r="Y98" s="9">
        <f t="shared" si="8"/>
        <v>26733868.757100217</v>
      </c>
      <c r="Z98" s="8">
        <f t="shared" ref="Z98:Z129" si="11">ABS(Y98-D98)/D98</f>
        <v>7.5742476498053424E-4</v>
      </c>
    </row>
    <row r="99" spans="1:26" x14ac:dyDescent="0.25">
      <c r="A99">
        <v>2011</v>
      </c>
      <c r="B99">
        <v>2</v>
      </c>
      <c r="C99" s="16">
        <f t="shared" si="7"/>
        <v>40575</v>
      </c>
      <c r="D99" s="17">
        <v>23916650.199999999</v>
      </c>
      <c r="E99">
        <v>585</v>
      </c>
      <c r="F99">
        <v>0</v>
      </c>
      <c r="G99">
        <v>28</v>
      </c>
      <c r="H99">
        <v>19</v>
      </c>
      <c r="I99">
        <v>6616.7</v>
      </c>
      <c r="J99">
        <v>5289.1</v>
      </c>
      <c r="K99">
        <f t="shared" si="9"/>
        <v>98</v>
      </c>
      <c r="L99">
        <f t="shared" si="10"/>
        <v>0</v>
      </c>
      <c r="M99">
        <v>0</v>
      </c>
      <c r="N99">
        <v>0</v>
      </c>
      <c r="P99" s="9">
        <f>'OLS Model'!B$5</f>
        <v>-22232979.723383799</v>
      </c>
      <c r="Q99" s="9">
        <f>'OLS Model'!B$6*E99</f>
        <v>4613184.0397340339</v>
      </c>
      <c r="R99" s="9">
        <f>'OLS Model'!B$7*F99</f>
        <v>0</v>
      </c>
      <c r="S99" s="9">
        <f>'OLS Model'!B$8*G99</f>
        <v>16583112.678771099</v>
      </c>
      <c r="T99" s="9">
        <f>'OLS Model'!B$9*I99</f>
        <v>28216183.116357826</v>
      </c>
      <c r="U99" s="9">
        <f>'OLS Model'!B$10*K99</f>
        <v>-2789472.8946083467</v>
      </c>
      <c r="V99" s="9">
        <f>'OLS Model'!B$11*L99</f>
        <v>0</v>
      </c>
      <c r="W99" s="9">
        <f>'OLS Model'!B$12*M99</f>
        <v>0</v>
      </c>
      <c r="X99" s="9">
        <f>'OLS Model'!B$13*N99</f>
        <v>0</v>
      </c>
      <c r="Y99" s="9">
        <f t="shared" si="8"/>
        <v>24390027.216870815</v>
      </c>
      <c r="Z99" s="8">
        <f t="shared" si="11"/>
        <v>1.9792780883286711E-2</v>
      </c>
    </row>
    <row r="100" spans="1:26" x14ac:dyDescent="0.25">
      <c r="A100">
        <v>2011</v>
      </c>
      <c r="B100">
        <v>3</v>
      </c>
      <c r="C100" s="16">
        <f t="shared" si="7"/>
        <v>40603</v>
      </c>
      <c r="D100" s="17">
        <v>25112956.899999999</v>
      </c>
      <c r="E100">
        <v>471.09999999999997</v>
      </c>
      <c r="F100">
        <v>0</v>
      </c>
      <c r="G100">
        <v>31</v>
      </c>
      <c r="H100">
        <v>23</v>
      </c>
      <c r="I100">
        <v>6593.3</v>
      </c>
      <c r="J100">
        <v>5280.1</v>
      </c>
      <c r="K100">
        <f t="shared" si="9"/>
        <v>99</v>
      </c>
      <c r="L100">
        <f t="shared" si="10"/>
        <v>1</v>
      </c>
      <c r="M100">
        <v>0</v>
      </c>
      <c r="N100">
        <v>0</v>
      </c>
      <c r="P100" s="9">
        <f>'OLS Model'!B$5</f>
        <v>-22232979.723383799</v>
      </c>
      <c r="Q100" s="9">
        <f>'OLS Model'!B$6*E100</f>
        <v>3714993.1643054751</v>
      </c>
      <c r="R100" s="9">
        <f>'OLS Model'!B$7*F100</f>
        <v>0</v>
      </c>
      <c r="S100" s="9">
        <f>'OLS Model'!B$8*G100</f>
        <v>18359874.751496576</v>
      </c>
      <c r="T100" s="9">
        <f>'OLS Model'!B$9*I100</f>
        <v>28116396.412272289</v>
      </c>
      <c r="U100" s="9">
        <f>'OLS Model'!B$10*K100</f>
        <v>-2817936.9037370034</v>
      </c>
      <c r="V100" s="9">
        <f>'OLS Model'!B$11*L100</f>
        <v>-637510.65273931006</v>
      </c>
      <c r="W100" s="9">
        <f>'OLS Model'!B$12*M100</f>
        <v>0</v>
      </c>
      <c r="X100" s="9">
        <f>'OLS Model'!B$13*N100</f>
        <v>0</v>
      </c>
      <c r="Y100" s="9">
        <f t="shared" si="8"/>
        <v>24502837.048214227</v>
      </c>
      <c r="Z100" s="8">
        <f t="shared" si="11"/>
        <v>2.4295022454554987E-2</v>
      </c>
    </row>
    <row r="101" spans="1:26" x14ac:dyDescent="0.25">
      <c r="A101">
        <v>2011</v>
      </c>
      <c r="B101">
        <v>4</v>
      </c>
      <c r="C101" s="16">
        <f t="shared" si="7"/>
        <v>40634</v>
      </c>
      <c r="D101" s="17">
        <v>22170184.399999999</v>
      </c>
      <c r="E101">
        <v>301.49999999999994</v>
      </c>
      <c r="F101">
        <v>0</v>
      </c>
      <c r="G101">
        <v>30</v>
      </c>
      <c r="H101">
        <v>19</v>
      </c>
      <c r="I101">
        <v>6625.9</v>
      </c>
      <c r="J101">
        <v>5317.8</v>
      </c>
      <c r="K101">
        <f t="shared" si="9"/>
        <v>100</v>
      </c>
      <c r="L101">
        <f t="shared" si="10"/>
        <v>1</v>
      </c>
      <c r="M101">
        <v>0</v>
      </c>
      <c r="N101">
        <v>0</v>
      </c>
      <c r="P101" s="9">
        <f>'OLS Model'!B$5</f>
        <v>-22232979.723383799</v>
      </c>
      <c r="Q101" s="9">
        <f>'OLS Model'!B$6*E101</f>
        <v>2377564.0820167707</v>
      </c>
      <c r="R101" s="9">
        <f>'OLS Model'!B$7*F101</f>
        <v>0</v>
      </c>
      <c r="S101" s="9">
        <f>'OLS Model'!B$8*G101</f>
        <v>17767620.727254748</v>
      </c>
      <c r="T101" s="9">
        <f>'OLS Model'!B$9*I101</f>
        <v>28255415.495741881</v>
      </c>
      <c r="U101" s="9">
        <f>'OLS Model'!B$10*K101</f>
        <v>-2846400.9128656597</v>
      </c>
      <c r="V101" s="9">
        <f>'OLS Model'!B$11*L101</f>
        <v>-637510.65273931006</v>
      </c>
      <c r="W101" s="9">
        <f>'OLS Model'!B$12*M101</f>
        <v>0</v>
      </c>
      <c r="X101" s="9">
        <f>'OLS Model'!B$13*N101</f>
        <v>0</v>
      </c>
      <c r="Y101" s="9">
        <f t="shared" si="8"/>
        <v>22683709.016024631</v>
      </c>
      <c r="Z101" s="8">
        <f t="shared" si="11"/>
        <v>2.3162848209085353E-2</v>
      </c>
    </row>
    <row r="102" spans="1:26" x14ac:dyDescent="0.25">
      <c r="A102">
        <v>2011</v>
      </c>
      <c r="B102">
        <v>5</v>
      </c>
      <c r="C102" s="16">
        <f t="shared" si="7"/>
        <v>40664</v>
      </c>
      <c r="D102" s="17">
        <v>22025936.399999999</v>
      </c>
      <c r="E102">
        <v>130.40000000000003</v>
      </c>
      <c r="F102">
        <v>10.3</v>
      </c>
      <c r="G102">
        <v>31</v>
      </c>
      <c r="H102">
        <v>21</v>
      </c>
      <c r="I102">
        <v>6690.7</v>
      </c>
      <c r="J102">
        <v>5405.5</v>
      </c>
      <c r="K102">
        <f t="shared" si="9"/>
        <v>101</v>
      </c>
      <c r="L102">
        <f t="shared" si="10"/>
        <v>1</v>
      </c>
      <c r="M102">
        <v>0</v>
      </c>
      <c r="N102">
        <v>0</v>
      </c>
      <c r="P102" s="9">
        <f>'OLS Model'!B$5</f>
        <v>-22232979.723383799</v>
      </c>
      <c r="Q102" s="9">
        <f>'OLS Model'!B$6*E102</f>
        <v>1028306.322703108</v>
      </c>
      <c r="R102" s="9">
        <f>'OLS Model'!B$7*F102</f>
        <v>437925.8473945359</v>
      </c>
      <c r="S102" s="9">
        <f>'OLS Model'!B$8*G102</f>
        <v>18359874.751496576</v>
      </c>
      <c r="T102" s="9">
        <f>'OLS Model'!B$9*I102</f>
        <v>28531747.907055676</v>
      </c>
      <c r="U102" s="9">
        <f>'OLS Model'!B$10*K102</f>
        <v>-2874864.9219943164</v>
      </c>
      <c r="V102" s="9">
        <f>'OLS Model'!B$11*L102</f>
        <v>-637510.65273931006</v>
      </c>
      <c r="W102" s="9">
        <f>'OLS Model'!B$12*M102</f>
        <v>0</v>
      </c>
      <c r="X102" s="9">
        <f>'OLS Model'!B$13*N102</f>
        <v>0</v>
      </c>
      <c r="Y102" s="9">
        <f t="shared" si="8"/>
        <v>22612499.530532472</v>
      </c>
      <c r="Z102" s="8">
        <f t="shared" si="11"/>
        <v>2.663056497940643E-2</v>
      </c>
    </row>
    <row r="103" spans="1:26" x14ac:dyDescent="0.25">
      <c r="A103">
        <v>2011</v>
      </c>
      <c r="B103">
        <v>6</v>
      </c>
      <c r="C103" s="16">
        <f t="shared" si="7"/>
        <v>40695</v>
      </c>
      <c r="D103" s="17">
        <v>23510291.600000001</v>
      </c>
      <c r="E103">
        <v>19.599999999999998</v>
      </c>
      <c r="F103">
        <v>48.8</v>
      </c>
      <c r="G103">
        <v>30</v>
      </c>
      <c r="H103">
        <v>22</v>
      </c>
      <c r="I103">
        <v>6787.8</v>
      </c>
      <c r="J103">
        <v>5496</v>
      </c>
      <c r="K103">
        <f t="shared" si="9"/>
        <v>102</v>
      </c>
      <c r="L103">
        <f t="shared" si="10"/>
        <v>0</v>
      </c>
      <c r="M103">
        <v>0</v>
      </c>
      <c r="N103">
        <v>0</v>
      </c>
      <c r="P103" s="9">
        <f>'OLS Model'!B$5</f>
        <v>-22232979.723383799</v>
      </c>
      <c r="Q103" s="9">
        <f>'OLS Model'!B$6*E103</f>
        <v>154561.37979279837</v>
      </c>
      <c r="R103" s="9">
        <f>'OLS Model'!B$7*F103</f>
        <v>2074833.1410537234</v>
      </c>
      <c r="S103" s="9">
        <f>'OLS Model'!B$8*G103</f>
        <v>17767620.727254748</v>
      </c>
      <c r="T103" s="9">
        <f>'OLS Model'!B$9*I103</f>
        <v>28945820.085120022</v>
      </c>
      <c r="U103" s="9">
        <f>'OLS Model'!B$10*K103</f>
        <v>-2903328.9311229731</v>
      </c>
      <c r="V103" s="9">
        <f>'OLS Model'!B$11*L103</f>
        <v>0</v>
      </c>
      <c r="W103" s="9">
        <f>'OLS Model'!B$12*M103</f>
        <v>0</v>
      </c>
      <c r="X103" s="9">
        <f>'OLS Model'!B$13*N103</f>
        <v>0</v>
      </c>
      <c r="Y103" s="9">
        <f t="shared" si="8"/>
        <v>23806526.678714521</v>
      </c>
      <c r="Z103" s="8">
        <f t="shared" si="11"/>
        <v>1.2600229880369485E-2</v>
      </c>
    </row>
    <row r="104" spans="1:26" x14ac:dyDescent="0.25">
      <c r="A104">
        <v>2011</v>
      </c>
      <c r="B104">
        <v>7</v>
      </c>
      <c r="C104" s="16">
        <f t="shared" si="7"/>
        <v>40725</v>
      </c>
      <c r="D104" s="17">
        <v>28730630.199999999</v>
      </c>
      <c r="E104">
        <v>0</v>
      </c>
      <c r="F104">
        <v>164.60000000000002</v>
      </c>
      <c r="G104">
        <v>31</v>
      </c>
      <c r="H104">
        <v>20</v>
      </c>
      <c r="I104">
        <v>6831.4</v>
      </c>
      <c r="J104">
        <v>5593.1</v>
      </c>
      <c r="K104">
        <f t="shared" si="9"/>
        <v>103</v>
      </c>
      <c r="L104">
        <f t="shared" si="10"/>
        <v>0</v>
      </c>
      <c r="M104">
        <v>0</v>
      </c>
      <c r="N104">
        <v>0</v>
      </c>
      <c r="P104" s="9">
        <f>'OLS Model'!B$5</f>
        <v>-22232979.723383799</v>
      </c>
      <c r="Q104" s="9">
        <f>'OLS Model'!B$6*E104</f>
        <v>0</v>
      </c>
      <c r="R104" s="9">
        <f>'OLS Model'!B$7*F104</f>
        <v>6998310.1438000603</v>
      </c>
      <c r="S104" s="9">
        <f>'OLS Model'!B$8*G104</f>
        <v>18359874.751496576</v>
      </c>
      <c r="T104" s="9">
        <f>'OLS Model'!B$9*I104</f>
        <v>29131747.448287945</v>
      </c>
      <c r="U104" s="9">
        <f>'OLS Model'!B$10*K104</f>
        <v>-2931792.9402516298</v>
      </c>
      <c r="V104" s="9">
        <f>'OLS Model'!B$11*L104</f>
        <v>0</v>
      </c>
      <c r="W104" s="9">
        <f>'OLS Model'!B$12*M104</f>
        <v>0</v>
      </c>
      <c r="X104" s="9">
        <f>'OLS Model'!B$13*N104</f>
        <v>0</v>
      </c>
      <c r="Y104" s="9">
        <f t="shared" si="8"/>
        <v>29325159.679949153</v>
      </c>
      <c r="Z104" s="8">
        <f t="shared" si="11"/>
        <v>2.0693227952554762E-2</v>
      </c>
    </row>
    <row r="105" spans="1:26" x14ac:dyDescent="0.25">
      <c r="A105">
        <v>2011</v>
      </c>
      <c r="B105">
        <v>8</v>
      </c>
      <c r="C105" s="16">
        <f t="shared" si="7"/>
        <v>40756</v>
      </c>
      <c r="D105" s="17">
        <v>26889917</v>
      </c>
      <c r="E105">
        <v>0</v>
      </c>
      <c r="F105">
        <v>78.499999999999986</v>
      </c>
      <c r="G105">
        <v>31</v>
      </c>
      <c r="H105">
        <v>22</v>
      </c>
      <c r="I105">
        <v>6845.5</v>
      </c>
      <c r="J105">
        <v>5646.1</v>
      </c>
      <c r="K105">
        <f t="shared" si="9"/>
        <v>104</v>
      </c>
      <c r="L105">
        <f t="shared" si="10"/>
        <v>0</v>
      </c>
      <c r="M105">
        <v>0</v>
      </c>
      <c r="N105">
        <v>0</v>
      </c>
      <c r="P105" s="9">
        <f>'OLS Model'!B$5</f>
        <v>-22232979.723383799</v>
      </c>
      <c r="Q105" s="9">
        <f>'OLS Model'!B$6*E105</f>
        <v>0</v>
      </c>
      <c r="R105" s="9">
        <f>'OLS Model'!B$7*F105</f>
        <v>3337590.1961622392</v>
      </c>
      <c r="S105" s="9">
        <f>'OLS Model'!B$8*G105</f>
        <v>18359874.751496576</v>
      </c>
      <c r="T105" s="9">
        <f>'OLS Model'!B$9*I105</f>
        <v>29191875.334083077</v>
      </c>
      <c r="U105" s="9">
        <f>'OLS Model'!B$10*K105</f>
        <v>-2960256.949380286</v>
      </c>
      <c r="V105" s="9">
        <f>'OLS Model'!B$11*L105</f>
        <v>0</v>
      </c>
      <c r="W105" s="9">
        <f>'OLS Model'!B$12*M105</f>
        <v>0</v>
      </c>
      <c r="X105" s="9">
        <f>'OLS Model'!B$13*N105</f>
        <v>0</v>
      </c>
      <c r="Y105" s="9">
        <f t="shared" si="8"/>
        <v>25696103.608977806</v>
      </c>
      <c r="Z105" s="8">
        <f t="shared" si="11"/>
        <v>4.4396321157190416E-2</v>
      </c>
    </row>
    <row r="106" spans="1:26" x14ac:dyDescent="0.25">
      <c r="A106">
        <v>2011</v>
      </c>
      <c r="B106">
        <v>9</v>
      </c>
      <c r="C106" s="16">
        <f t="shared" si="7"/>
        <v>40787</v>
      </c>
      <c r="D106" s="17">
        <v>23087927.399999999</v>
      </c>
      <c r="E106">
        <v>33.699999999999996</v>
      </c>
      <c r="F106">
        <v>57.79999999999999</v>
      </c>
      <c r="G106">
        <v>30</v>
      </c>
      <c r="H106">
        <v>21</v>
      </c>
      <c r="I106">
        <v>6799.8</v>
      </c>
      <c r="J106">
        <v>5620.8</v>
      </c>
      <c r="K106">
        <f t="shared" si="9"/>
        <v>105</v>
      </c>
      <c r="L106">
        <f t="shared" si="10"/>
        <v>1</v>
      </c>
      <c r="M106">
        <v>0</v>
      </c>
      <c r="N106">
        <v>0</v>
      </c>
      <c r="P106" s="9">
        <f>'OLS Model'!B$5</f>
        <v>-22232979.723383799</v>
      </c>
      <c r="Q106" s="9">
        <f>'OLS Model'!B$6*E106</f>
        <v>265750.94382741355</v>
      </c>
      <c r="R106" s="9">
        <f>'OLS Model'!B$7*F106</f>
        <v>2457486.7941169096</v>
      </c>
      <c r="S106" s="9">
        <f>'OLS Model'!B$8*G106</f>
        <v>17767620.727254748</v>
      </c>
      <c r="T106" s="9">
        <f>'OLS Model'!B$9*I106</f>
        <v>28996992.753881838</v>
      </c>
      <c r="U106" s="9">
        <f>'OLS Model'!B$10*K106</f>
        <v>-2988720.9585089427</v>
      </c>
      <c r="V106" s="9">
        <f>'OLS Model'!B$11*L106</f>
        <v>-637510.65273931006</v>
      </c>
      <c r="W106" s="9">
        <f>'OLS Model'!B$12*M106</f>
        <v>0</v>
      </c>
      <c r="X106" s="9">
        <f>'OLS Model'!B$13*N106</f>
        <v>0</v>
      </c>
      <c r="Y106" s="9">
        <f t="shared" si="8"/>
        <v>23628639.88444886</v>
      </c>
      <c r="Z106" s="8">
        <f t="shared" si="11"/>
        <v>2.341970654537234E-2</v>
      </c>
    </row>
    <row r="107" spans="1:26" x14ac:dyDescent="0.25">
      <c r="A107">
        <v>2011</v>
      </c>
      <c r="B107">
        <v>10</v>
      </c>
      <c r="C107" s="16">
        <f t="shared" si="7"/>
        <v>40817</v>
      </c>
      <c r="D107" s="17">
        <v>22204246.199999999</v>
      </c>
      <c r="E107">
        <v>153.70000000000002</v>
      </c>
      <c r="F107">
        <v>0.5</v>
      </c>
      <c r="G107">
        <v>31</v>
      </c>
      <c r="H107">
        <v>20</v>
      </c>
      <c r="I107">
        <v>6773.1</v>
      </c>
      <c r="J107">
        <v>5541.4</v>
      </c>
      <c r="K107">
        <f t="shared" si="9"/>
        <v>106</v>
      </c>
      <c r="L107">
        <f t="shared" si="10"/>
        <v>1</v>
      </c>
      <c r="M107">
        <v>0</v>
      </c>
      <c r="N107">
        <v>0</v>
      </c>
      <c r="P107" s="9">
        <f>'OLS Model'!B$5</f>
        <v>-22232979.723383799</v>
      </c>
      <c r="Q107" s="9">
        <f>'OLS Model'!B$6*E107</f>
        <v>1212045.1058241385</v>
      </c>
      <c r="R107" s="9">
        <f>'OLS Model'!B$7*F107</f>
        <v>21258.53628128815</v>
      </c>
      <c r="S107" s="9">
        <f>'OLS Model'!B$8*G107</f>
        <v>18359874.751496576</v>
      </c>
      <c r="T107" s="9">
        <f>'OLS Model'!B$9*I107</f>
        <v>28883133.565886803</v>
      </c>
      <c r="U107" s="9">
        <f>'OLS Model'!B$10*K107</f>
        <v>-3017184.9676375994</v>
      </c>
      <c r="V107" s="9">
        <f>'OLS Model'!B$11*L107</f>
        <v>-637510.65273931006</v>
      </c>
      <c r="W107" s="9">
        <f>'OLS Model'!B$12*M107</f>
        <v>0</v>
      </c>
      <c r="X107" s="9">
        <f>'OLS Model'!B$13*N107</f>
        <v>0</v>
      </c>
      <c r="Y107" s="9">
        <f t="shared" si="8"/>
        <v>22588636.615728099</v>
      </c>
      <c r="Z107" s="8">
        <f t="shared" si="11"/>
        <v>1.7311572402223665E-2</v>
      </c>
    </row>
    <row r="108" spans="1:26" x14ac:dyDescent="0.25">
      <c r="A108">
        <v>2011</v>
      </c>
      <c r="B108">
        <v>11</v>
      </c>
      <c r="C108" s="16">
        <f t="shared" si="7"/>
        <v>40848</v>
      </c>
      <c r="D108" s="17">
        <v>22232614.300000001</v>
      </c>
      <c r="E108">
        <v>250.09999999999997</v>
      </c>
      <c r="F108">
        <v>0</v>
      </c>
      <c r="G108">
        <v>30</v>
      </c>
      <c r="H108">
        <v>22</v>
      </c>
      <c r="I108">
        <v>6744.9</v>
      </c>
      <c r="J108">
        <v>5456.6</v>
      </c>
      <c r="K108">
        <f t="shared" si="9"/>
        <v>107</v>
      </c>
      <c r="L108">
        <f t="shared" si="10"/>
        <v>1</v>
      </c>
      <c r="M108">
        <v>0</v>
      </c>
      <c r="N108">
        <v>0</v>
      </c>
      <c r="P108" s="9">
        <f>'OLS Model'!B$5</f>
        <v>-22232979.723383799</v>
      </c>
      <c r="Q108" s="9">
        <f>'OLS Model'!B$6*E108</f>
        <v>1972234.7492948405</v>
      </c>
      <c r="R108" s="9">
        <f>'OLS Model'!B$7*F108</f>
        <v>0</v>
      </c>
      <c r="S108" s="9">
        <f>'OLS Model'!B$8*G108</f>
        <v>17767620.727254748</v>
      </c>
      <c r="T108" s="9">
        <f>'OLS Model'!B$9*I108</f>
        <v>28762877.794296537</v>
      </c>
      <c r="U108" s="9">
        <f>'OLS Model'!B$10*K108</f>
        <v>-3045648.9767662561</v>
      </c>
      <c r="V108" s="9">
        <f>'OLS Model'!B$11*L108</f>
        <v>-637510.65273931006</v>
      </c>
      <c r="W108" s="9">
        <f>'OLS Model'!B$12*M108</f>
        <v>0</v>
      </c>
      <c r="X108" s="9">
        <f>'OLS Model'!B$13*N108</f>
        <v>0</v>
      </c>
      <c r="Y108" s="9">
        <f t="shared" si="8"/>
        <v>22586593.917956762</v>
      </c>
      <c r="Z108" s="8">
        <f t="shared" si="11"/>
        <v>1.5921637157927993E-2</v>
      </c>
    </row>
    <row r="109" spans="1:26" x14ac:dyDescent="0.25">
      <c r="A109">
        <v>2011</v>
      </c>
      <c r="B109">
        <v>12</v>
      </c>
      <c r="C109" s="16">
        <f t="shared" si="7"/>
        <v>40878</v>
      </c>
      <c r="D109" s="17">
        <v>23823799.399999999</v>
      </c>
      <c r="E109">
        <v>402.2</v>
      </c>
      <c r="F109">
        <v>0</v>
      </c>
      <c r="G109">
        <v>31</v>
      </c>
      <c r="H109">
        <v>20</v>
      </c>
      <c r="I109">
        <v>6744.4</v>
      </c>
      <c r="J109">
        <v>5422</v>
      </c>
      <c r="K109">
        <f t="shared" si="9"/>
        <v>108</v>
      </c>
      <c r="L109">
        <f t="shared" si="10"/>
        <v>0</v>
      </c>
      <c r="M109">
        <v>0</v>
      </c>
      <c r="N109">
        <v>0</v>
      </c>
      <c r="P109" s="9">
        <f>'OLS Model'!B$5</f>
        <v>-22232979.723383799</v>
      </c>
      <c r="Q109" s="9">
        <f>'OLS Model'!B$6*E109</f>
        <v>3171662.5996256894</v>
      </c>
      <c r="R109" s="9">
        <f>'OLS Model'!B$7*F109</f>
        <v>0</v>
      </c>
      <c r="S109" s="9">
        <f>'OLS Model'!B$8*G109</f>
        <v>18359874.751496576</v>
      </c>
      <c r="T109" s="9">
        <f>'OLS Model'!B$9*I109</f>
        <v>28760745.599764794</v>
      </c>
      <c r="U109" s="9">
        <f>'OLS Model'!B$10*K109</f>
        <v>-3074112.9858949129</v>
      </c>
      <c r="V109" s="9">
        <f>'OLS Model'!B$11*L109</f>
        <v>0</v>
      </c>
      <c r="W109" s="9">
        <f>'OLS Model'!B$12*M109</f>
        <v>0</v>
      </c>
      <c r="X109" s="9">
        <f>'OLS Model'!B$13*N109</f>
        <v>0</v>
      </c>
      <c r="Y109" s="9">
        <f t="shared" si="8"/>
        <v>24985190.241608344</v>
      </c>
      <c r="Z109" s="8">
        <f t="shared" si="11"/>
        <v>4.8749186563766381E-2</v>
      </c>
    </row>
    <row r="110" spans="1:26" x14ac:dyDescent="0.25">
      <c r="A110">
        <v>2012</v>
      </c>
      <c r="B110">
        <v>1</v>
      </c>
      <c r="C110" s="16">
        <f t="shared" si="7"/>
        <v>40909</v>
      </c>
      <c r="D110" s="17">
        <v>24355483.399999999</v>
      </c>
      <c r="E110">
        <v>538.4</v>
      </c>
      <c r="F110">
        <v>0</v>
      </c>
      <c r="G110">
        <v>31</v>
      </c>
      <c r="H110">
        <v>21</v>
      </c>
      <c r="I110">
        <v>6708.6</v>
      </c>
      <c r="J110">
        <v>0</v>
      </c>
      <c r="K110">
        <f t="shared" si="9"/>
        <v>109</v>
      </c>
      <c r="L110">
        <f t="shared" si="10"/>
        <v>0</v>
      </c>
      <c r="M110">
        <v>0</v>
      </c>
      <c r="N110">
        <v>1</v>
      </c>
      <c r="P110" s="9">
        <f>'OLS Model'!B$5</f>
        <v>-22232979.723383799</v>
      </c>
      <c r="Q110" s="9">
        <f>'OLS Model'!B$6*E110</f>
        <v>4245706.4734919723</v>
      </c>
      <c r="R110" s="9">
        <f>'OLS Model'!B$7*F110</f>
        <v>0</v>
      </c>
      <c r="S110" s="9">
        <f>'OLS Model'!B$8*G110</f>
        <v>18359874.751496576</v>
      </c>
      <c r="T110" s="9">
        <f>'OLS Model'!B$9*I110</f>
        <v>28608080.471292052</v>
      </c>
      <c r="U110" s="9">
        <f>'OLS Model'!B$10*K110</f>
        <v>-3102576.9950235691</v>
      </c>
      <c r="V110" s="9">
        <f>'OLS Model'!B$11*L110</f>
        <v>0</v>
      </c>
      <c r="W110" s="9">
        <f>'OLS Model'!B$12*M110</f>
        <v>0</v>
      </c>
      <c r="X110" s="9">
        <f>'OLS Model'!B$13*N110</f>
        <v>-1416736.2037794699</v>
      </c>
      <c r="Y110" s="9">
        <f t="shared" si="8"/>
        <v>24461368.774093766</v>
      </c>
      <c r="Z110" s="8">
        <f t="shared" si="11"/>
        <v>4.3474963052372532E-3</v>
      </c>
    </row>
    <row r="111" spans="1:26" x14ac:dyDescent="0.25">
      <c r="A111">
        <v>2012</v>
      </c>
      <c r="B111">
        <v>2</v>
      </c>
      <c r="C111" s="16">
        <f t="shared" si="7"/>
        <v>40940</v>
      </c>
      <c r="D111" s="17">
        <v>22280811.399999999</v>
      </c>
      <c r="E111">
        <v>513.20000000000005</v>
      </c>
      <c r="F111">
        <v>0</v>
      </c>
      <c r="G111">
        <v>29</v>
      </c>
      <c r="H111">
        <v>20</v>
      </c>
      <c r="I111">
        <v>6675.7</v>
      </c>
      <c r="J111">
        <v>0</v>
      </c>
      <c r="K111">
        <f t="shared" si="9"/>
        <v>110</v>
      </c>
      <c r="L111">
        <f t="shared" si="10"/>
        <v>0</v>
      </c>
      <c r="M111">
        <v>0</v>
      </c>
      <c r="N111">
        <v>1</v>
      </c>
      <c r="P111" s="9">
        <f>'OLS Model'!B$5</f>
        <v>-22232979.723383799</v>
      </c>
      <c r="Q111" s="9">
        <f>'OLS Model'!B$6*E111</f>
        <v>4046984.6994726602</v>
      </c>
      <c r="R111" s="9">
        <f>'OLS Model'!B$7*F111</f>
        <v>0</v>
      </c>
      <c r="S111" s="9">
        <f>'OLS Model'!B$8*G111</f>
        <v>17175366.703012925</v>
      </c>
      <c r="T111" s="9">
        <f>'OLS Model'!B$9*I111</f>
        <v>28467782.071103409</v>
      </c>
      <c r="U111" s="9">
        <f>'OLS Model'!B$10*K111</f>
        <v>-3131041.0041522258</v>
      </c>
      <c r="V111" s="9">
        <f>'OLS Model'!B$11*L111</f>
        <v>0</v>
      </c>
      <c r="W111" s="9">
        <f>'OLS Model'!B$12*M111</f>
        <v>0</v>
      </c>
      <c r="X111" s="9">
        <f>'OLS Model'!B$13*N111</f>
        <v>-1416736.2037794699</v>
      </c>
      <c r="Y111" s="9">
        <f t="shared" si="8"/>
        <v>22909376.542273495</v>
      </c>
      <c r="Z111" s="8">
        <f t="shared" si="11"/>
        <v>2.8211052595395913E-2</v>
      </c>
    </row>
    <row r="112" spans="1:26" x14ac:dyDescent="0.25">
      <c r="A112">
        <v>2012</v>
      </c>
      <c r="B112">
        <v>3</v>
      </c>
      <c r="C112" s="16">
        <f t="shared" si="7"/>
        <v>40969</v>
      </c>
      <c r="D112" s="17">
        <v>22016131</v>
      </c>
      <c r="E112">
        <v>196.39999999999992</v>
      </c>
      <c r="F112">
        <v>0</v>
      </c>
      <c r="G112">
        <v>31</v>
      </c>
      <c r="H112">
        <v>22</v>
      </c>
      <c r="I112">
        <v>6656.4</v>
      </c>
      <c r="J112">
        <v>0</v>
      </c>
      <c r="K112">
        <f t="shared" si="9"/>
        <v>111</v>
      </c>
      <c r="L112">
        <f t="shared" si="10"/>
        <v>1</v>
      </c>
      <c r="M112">
        <v>0</v>
      </c>
      <c r="N112">
        <v>1</v>
      </c>
      <c r="P112" s="9">
        <f>'OLS Model'!B$5</f>
        <v>-22232979.723383799</v>
      </c>
      <c r="Q112" s="9">
        <f>'OLS Model'!B$6*E112</f>
        <v>1548768.1118013058</v>
      </c>
      <c r="R112" s="9">
        <f>'OLS Model'!B$7*F112</f>
        <v>0</v>
      </c>
      <c r="S112" s="9">
        <f>'OLS Model'!B$8*G112</f>
        <v>18359874.751496576</v>
      </c>
      <c r="T112" s="9">
        <f>'OLS Model'!B$9*I112</f>
        <v>28385479.362178158</v>
      </c>
      <c r="U112" s="9">
        <f>'OLS Model'!B$10*K112</f>
        <v>-3159505.0132808825</v>
      </c>
      <c r="V112" s="9">
        <f>'OLS Model'!B$11*L112</f>
        <v>-637510.65273931006</v>
      </c>
      <c r="W112" s="9">
        <f>'OLS Model'!B$12*M112</f>
        <v>0</v>
      </c>
      <c r="X112" s="9">
        <f>'OLS Model'!B$13*N112</f>
        <v>-1416736.2037794699</v>
      </c>
      <c r="Y112" s="9">
        <f t="shared" si="8"/>
        <v>20847390.632292576</v>
      </c>
      <c r="Z112" s="8">
        <f t="shared" si="11"/>
        <v>5.3085638330705058E-2</v>
      </c>
    </row>
    <row r="113" spans="1:26" x14ac:dyDescent="0.25">
      <c r="A113">
        <v>2012</v>
      </c>
      <c r="B113">
        <v>4</v>
      </c>
      <c r="C113" s="16">
        <f t="shared" si="7"/>
        <v>41000</v>
      </c>
      <c r="D113" s="17">
        <v>20653278.100000001</v>
      </c>
      <c r="E113">
        <v>236.29999999999995</v>
      </c>
      <c r="F113">
        <v>0</v>
      </c>
      <c r="G113">
        <v>30</v>
      </c>
      <c r="H113">
        <v>19</v>
      </c>
      <c r="I113">
        <v>6690.9</v>
      </c>
      <c r="J113">
        <v>0</v>
      </c>
      <c r="K113">
        <f t="shared" si="9"/>
        <v>112</v>
      </c>
      <c r="L113">
        <f t="shared" si="10"/>
        <v>1</v>
      </c>
      <c r="M113">
        <v>0</v>
      </c>
      <c r="N113">
        <v>1</v>
      </c>
      <c r="P113" s="9">
        <f>'OLS Model'!B$5</f>
        <v>-22232979.723383799</v>
      </c>
      <c r="Q113" s="9">
        <f>'OLS Model'!B$6*E113</f>
        <v>1863410.9206652169</v>
      </c>
      <c r="R113" s="9">
        <f>'OLS Model'!B$7*F113</f>
        <v>0</v>
      </c>
      <c r="S113" s="9">
        <f>'OLS Model'!B$8*G113</f>
        <v>17767620.727254748</v>
      </c>
      <c r="T113" s="9">
        <f>'OLS Model'!B$9*I113</f>
        <v>28532600.784868374</v>
      </c>
      <c r="U113" s="9">
        <f>'OLS Model'!B$10*K113</f>
        <v>-3187969.0224095392</v>
      </c>
      <c r="V113" s="9">
        <f>'OLS Model'!B$11*L113</f>
        <v>-637510.65273931006</v>
      </c>
      <c r="W113" s="9">
        <f>'OLS Model'!B$12*M113</f>
        <v>0</v>
      </c>
      <c r="X113" s="9">
        <f>'OLS Model'!B$13*N113</f>
        <v>-1416736.2037794699</v>
      </c>
      <c r="Y113" s="9">
        <f t="shared" si="8"/>
        <v>20688436.830476221</v>
      </c>
      <c r="Z113" s="8">
        <f t="shared" si="11"/>
        <v>1.7023317221598446E-3</v>
      </c>
    </row>
    <row r="114" spans="1:26" x14ac:dyDescent="0.25">
      <c r="A114">
        <v>2012</v>
      </c>
      <c r="B114">
        <v>5</v>
      </c>
      <c r="C114" s="16">
        <f t="shared" si="7"/>
        <v>41030</v>
      </c>
      <c r="D114" s="17">
        <v>21633235.800000001</v>
      </c>
      <c r="E114">
        <v>66.600000000000009</v>
      </c>
      <c r="F114">
        <v>31.200000000000003</v>
      </c>
      <c r="G114">
        <v>31</v>
      </c>
      <c r="H114">
        <v>22</v>
      </c>
      <c r="I114">
        <v>6746.3</v>
      </c>
      <c r="J114">
        <v>0</v>
      </c>
      <c r="K114">
        <f t="shared" si="9"/>
        <v>113</v>
      </c>
      <c r="L114">
        <f t="shared" si="10"/>
        <v>1</v>
      </c>
      <c r="M114">
        <v>0</v>
      </c>
      <c r="N114">
        <v>1</v>
      </c>
      <c r="P114" s="9">
        <f>'OLS Model'!B$5</f>
        <v>-22232979.723383799</v>
      </c>
      <c r="Q114" s="9">
        <f>'OLS Model'!B$6*E114</f>
        <v>525193.25990818231</v>
      </c>
      <c r="R114" s="9">
        <f>'OLS Model'!B$7*F114</f>
        <v>1326532.6639523807</v>
      </c>
      <c r="S114" s="9">
        <f>'OLS Model'!B$8*G114</f>
        <v>18359874.751496576</v>
      </c>
      <c r="T114" s="9">
        <f>'OLS Model'!B$9*I114</f>
        <v>28768847.938985419</v>
      </c>
      <c r="U114" s="9">
        <f>'OLS Model'!B$10*K114</f>
        <v>-3216433.0315381954</v>
      </c>
      <c r="V114" s="9">
        <f>'OLS Model'!B$11*L114</f>
        <v>-637510.65273931006</v>
      </c>
      <c r="W114" s="9">
        <f>'OLS Model'!B$12*M114</f>
        <v>0</v>
      </c>
      <c r="X114" s="9">
        <f>'OLS Model'!B$13*N114</f>
        <v>-1416736.2037794699</v>
      </c>
      <c r="Y114" s="9">
        <f t="shared" si="8"/>
        <v>21476789.002901781</v>
      </c>
      <c r="Z114" s="8">
        <f t="shared" si="11"/>
        <v>7.2317797737044675E-3</v>
      </c>
    </row>
    <row r="115" spans="1:26" x14ac:dyDescent="0.25">
      <c r="A115">
        <v>2012</v>
      </c>
      <c r="B115">
        <v>6</v>
      </c>
      <c r="C115" s="16">
        <f t="shared" si="7"/>
        <v>41061</v>
      </c>
      <c r="D115" s="17">
        <v>23352284.100000001</v>
      </c>
      <c r="E115">
        <v>21.1</v>
      </c>
      <c r="F115">
        <v>71.499999999999986</v>
      </c>
      <c r="G115">
        <v>30</v>
      </c>
      <c r="H115">
        <v>21</v>
      </c>
      <c r="I115">
        <v>6818.1</v>
      </c>
      <c r="J115">
        <v>0</v>
      </c>
      <c r="K115">
        <f t="shared" si="9"/>
        <v>114</v>
      </c>
      <c r="L115">
        <f t="shared" si="10"/>
        <v>0</v>
      </c>
      <c r="M115">
        <v>0</v>
      </c>
      <c r="N115">
        <v>1</v>
      </c>
      <c r="P115" s="9">
        <f>'OLS Model'!B$5</f>
        <v>-22232979.723383799</v>
      </c>
      <c r="Q115" s="9">
        <f>'OLS Model'!B$6*E115</f>
        <v>166390.05681775746</v>
      </c>
      <c r="R115" s="9">
        <f>'OLS Model'!B$7*F115</f>
        <v>3039970.6882242048</v>
      </c>
      <c r="S115" s="9">
        <f>'OLS Model'!B$8*G115</f>
        <v>17767620.727254748</v>
      </c>
      <c r="T115" s="9">
        <f>'OLS Model'!B$9*I115</f>
        <v>29075031.073743604</v>
      </c>
      <c r="U115" s="9">
        <f>'OLS Model'!B$10*K115</f>
        <v>-3244897.0406668521</v>
      </c>
      <c r="V115" s="9">
        <f>'OLS Model'!B$11*L115</f>
        <v>0</v>
      </c>
      <c r="W115" s="9">
        <f>'OLS Model'!B$12*M115</f>
        <v>0</v>
      </c>
      <c r="X115" s="9">
        <f>'OLS Model'!B$13*N115</f>
        <v>-1416736.2037794699</v>
      </c>
      <c r="Y115" s="9">
        <f t="shared" si="8"/>
        <v>23154399.578210194</v>
      </c>
      <c r="Z115" s="8">
        <f t="shared" si="11"/>
        <v>8.4738829376355441E-3</v>
      </c>
    </row>
    <row r="116" spans="1:26" x14ac:dyDescent="0.25">
      <c r="A116">
        <v>2012</v>
      </c>
      <c r="B116">
        <v>7</v>
      </c>
      <c r="C116" s="16">
        <f t="shared" si="7"/>
        <v>41091</v>
      </c>
      <c r="D116" s="17">
        <v>28164075.199999999</v>
      </c>
      <c r="E116">
        <v>0</v>
      </c>
      <c r="F116">
        <v>181.20000000000002</v>
      </c>
      <c r="G116">
        <v>31</v>
      </c>
      <c r="H116">
        <v>21</v>
      </c>
      <c r="I116">
        <v>6859</v>
      </c>
      <c r="J116">
        <v>0</v>
      </c>
      <c r="K116">
        <f t="shared" si="9"/>
        <v>115</v>
      </c>
      <c r="L116">
        <f t="shared" si="10"/>
        <v>0</v>
      </c>
      <c r="M116">
        <v>0</v>
      </c>
      <c r="N116">
        <v>1</v>
      </c>
      <c r="P116" s="9">
        <f>'OLS Model'!B$5</f>
        <v>-22232979.723383799</v>
      </c>
      <c r="Q116" s="9">
        <f>'OLS Model'!B$6*E116</f>
        <v>0</v>
      </c>
      <c r="R116" s="9">
        <f>'OLS Model'!B$7*F116</f>
        <v>7704093.5483388267</v>
      </c>
      <c r="S116" s="9">
        <f>'OLS Model'!B$8*G116</f>
        <v>18359874.751496576</v>
      </c>
      <c r="T116" s="9">
        <f>'OLS Model'!B$9*I116</f>
        <v>29249444.58644012</v>
      </c>
      <c r="U116" s="9">
        <f>'OLS Model'!B$10*K116</f>
        <v>-3273361.0497955089</v>
      </c>
      <c r="V116" s="9">
        <f>'OLS Model'!B$11*L116</f>
        <v>0</v>
      </c>
      <c r="W116" s="9">
        <f>'OLS Model'!B$12*M116</f>
        <v>0</v>
      </c>
      <c r="X116" s="9">
        <f>'OLS Model'!B$13*N116</f>
        <v>-1416736.2037794699</v>
      </c>
      <c r="Y116" s="9">
        <f t="shared" si="8"/>
        <v>28390335.909316745</v>
      </c>
      <c r="Z116" s="8">
        <f t="shared" si="11"/>
        <v>8.0336637262190449E-3</v>
      </c>
    </row>
    <row r="117" spans="1:26" x14ac:dyDescent="0.25">
      <c r="A117">
        <v>2012</v>
      </c>
      <c r="B117">
        <v>8</v>
      </c>
      <c r="C117" s="16">
        <f t="shared" si="7"/>
        <v>41122</v>
      </c>
      <c r="D117" s="17">
        <v>26123824</v>
      </c>
      <c r="E117">
        <v>0.2</v>
      </c>
      <c r="F117">
        <v>124.79999999999998</v>
      </c>
      <c r="G117">
        <v>31</v>
      </c>
      <c r="H117">
        <v>22</v>
      </c>
      <c r="I117">
        <v>6869</v>
      </c>
      <c r="J117">
        <v>0</v>
      </c>
      <c r="K117">
        <f t="shared" si="9"/>
        <v>116</v>
      </c>
      <c r="L117">
        <f t="shared" si="10"/>
        <v>0</v>
      </c>
      <c r="M117">
        <v>0</v>
      </c>
      <c r="N117">
        <v>1</v>
      </c>
      <c r="P117" s="9">
        <f>'OLS Model'!B$5</f>
        <v>-22232979.723383799</v>
      </c>
      <c r="Q117" s="9">
        <f>'OLS Model'!B$6*E117</f>
        <v>1577.1569366612082</v>
      </c>
      <c r="R117" s="9">
        <f>'OLS Model'!B$7*F117</f>
        <v>5306130.6558095217</v>
      </c>
      <c r="S117" s="9">
        <f>'OLS Model'!B$8*G117</f>
        <v>18359874.751496576</v>
      </c>
      <c r="T117" s="9">
        <f>'OLS Model'!B$9*I117</f>
        <v>29292088.477074962</v>
      </c>
      <c r="U117" s="9">
        <f>'OLS Model'!B$10*K117</f>
        <v>-3301825.0589241656</v>
      </c>
      <c r="V117" s="9">
        <f>'OLS Model'!B$11*L117</f>
        <v>0</v>
      </c>
      <c r="W117" s="9">
        <f>'OLS Model'!B$12*M117</f>
        <v>0</v>
      </c>
      <c r="X117" s="9">
        <f>'OLS Model'!B$13*N117</f>
        <v>-1416736.2037794699</v>
      </c>
      <c r="Y117" s="9">
        <f t="shared" si="8"/>
        <v>26008130.055230286</v>
      </c>
      <c r="Z117" s="8">
        <f t="shared" si="11"/>
        <v>4.4286757087979934E-3</v>
      </c>
    </row>
    <row r="118" spans="1:26" x14ac:dyDescent="0.25">
      <c r="A118">
        <v>2012</v>
      </c>
      <c r="B118">
        <v>9</v>
      </c>
      <c r="C118" s="16">
        <f t="shared" si="7"/>
        <v>41153</v>
      </c>
      <c r="D118" s="17">
        <v>22008632.699999999</v>
      </c>
      <c r="E118">
        <v>36.9</v>
      </c>
      <c r="F118">
        <v>57</v>
      </c>
      <c r="G118">
        <v>30</v>
      </c>
      <c r="H118">
        <v>19</v>
      </c>
      <c r="I118">
        <v>6833.6</v>
      </c>
      <c r="J118">
        <v>0</v>
      </c>
      <c r="K118">
        <f t="shared" si="9"/>
        <v>117</v>
      </c>
      <c r="L118">
        <f t="shared" si="10"/>
        <v>1</v>
      </c>
      <c r="M118">
        <v>0</v>
      </c>
      <c r="N118">
        <v>1</v>
      </c>
      <c r="P118" s="9">
        <f>'OLS Model'!B$5</f>
        <v>-22232979.723383799</v>
      </c>
      <c r="Q118" s="9">
        <f>'OLS Model'!B$6*E118</f>
        <v>290985.4548139929</v>
      </c>
      <c r="R118" s="9">
        <f>'OLS Model'!B$7*F118</f>
        <v>2423473.1360668493</v>
      </c>
      <c r="S118" s="9">
        <f>'OLS Model'!B$8*G118</f>
        <v>17767620.727254748</v>
      </c>
      <c r="T118" s="9">
        <f>'OLS Model'!B$9*I118</f>
        <v>29141129.104227614</v>
      </c>
      <c r="U118" s="9">
        <f>'OLS Model'!B$10*K118</f>
        <v>-3330289.0680528218</v>
      </c>
      <c r="V118" s="9">
        <f>'OLS Model'!B$11*L118</f>
        <v>-637510.65273931006</v>
      </c>
      <c r="W118" s="9">
        <f>'OLS Model'!B$12*M118</f>
        <v>0</v>
      </c>
      <c r="X118" s="9">
        <f>'OLS Model'!B$13*N118</f>
        <v>-1416736.2037794699</v>
      </c>
      <c r="Y118" s="9">
        <f t="shared" si="8"/>
        <v>22005692.774407808</v>
      </c>
      <c r="Z118" s="8">
        <f t="shared" si="11"/>
        <v>1.3358056505670692E-4</v>
      </c>
    </row>
    <row r="119" spans="1:26" x14ac:dyDescent="0.25">
      <c r="A119">
        <v>2012</v>
      </c>
      <c r="B119">
        <v>10</v>
      </c>
      <c r="C119" s="16">
        <f t="shared" si="7"/>
        <v>41183</v>
      </c>
      <c r="D119" s="17">
        <v>21249261.399999999</v>
      </c>
      <c r="E119">
        <v>175.09999999999997</v>
      </c>
      <c r="F119">
        <v>2.6</v>
      </c>
      <c r="G119">
        <v>31</v>
      </c>
      <c r="H119">
        <v>22</v>
      </c>
      <c r="I119">
        <v>6814.8</v>
      </c>
      <c r="J119">
        <v>0</v>
      </c>
      <c r="K119">
        <f t="shared" si="9"/>
        <v>118</v>
      </c>
      <c r="L119">
        <f t="shared" si="10"/>
        <v>1</v>
      </c>
      <c r="M119">
        <v>0</v>
      </c>
      <c r="N119">
        <v>1</v>
      </c>
      <c r="P119" s="9">
        <f>'OLS Model'!B$5</f>
        <v>-22232979.723383799</v>
      </c>
      <c r="Q119" s="9">
        <f>'OLS Model'!B$6*E119</f>
        <v>1380800.8980468875</v>
      </c>
      <c r="R119" s="9">
        <f>'OLS Model'!B$7*F119</f>
        <v>110544.38866269839</v>
      </c>
      <c r="S119" s="9">
        <f>'OLS Model'!B$8*G119</f>
        <v>18359874.751496576</v>
      </c>
      <c r="T119" s="9">
        <f>'OLS Model'!B$9*I119</f>
        <v>29060958.589834105</v>
      </c>
      <c r="U119" s="9">
        <f>'OLS Model'!B$10*K119</f>
        <v>-3358753.0771814785</v>
      </c>
      <c r="V119" s="9">
        <f>'OLS Model'!B$11*L119</f>
        <v>-637510.65273931006</v>
      </c>
      <c r="W119" s="9">
        <f>'OLS Model'!B$12*M119</f>
        <v>0</v>
      </c>
      <c r="X119" s="9">
        <f>'OLS Model'!B$13*N119</f>
        <v>-1416736.2037794699</v>
      </c>
      <c r="Y119" s="9">
        <f t="shared" si="8"/>
        <v>21266198.970956214</v>
      </c>
      <c r="Z119" s="8">
        <f t="shared" si="11"/>
        <v>7.9708986761371683E-4</v>
      </c>
    </row>
    <row r="120" spans="1:26" x14ac:dyDescent="0.25">
      <c r="A120">
        <v>2012</v>
      </c>
      <c r="B120">
        <v>11</v>
      </c>
      <c r="C120" s="16">
        <f t="shared" si="7"/>
        <v>41214</v>
      </c>
      <c r="D120" s="17">
        <v>22212185</v>
      </c>
      <c r="E120">
        <v>351.9</v>
      </c>
      <c r="F120">
        <v>0</v>
      </c>
      <c r="G120">
        <v>30</v>
      </c>
      <c r="H120">
        <v>22</v>
      </c>
      <c r="I120">
        <v>6810.2</v>
      </c>
      <c r="J120">
        <v>0</v>
      </c>
      <c r="K120">
        <f t="shared" si="9"/>
        <v>119</v>
      </c>
      <c r="L120">
        <f t="shared" si="10"/>
        <v>1</v>
      </c>
      <c r="M120">
        <v>0</v>
      </c>
      <c r="N120">
        <v>1</v>
      </c>
      <c r="P120" s="9">
        <f>'OLS Model'!B$5</f>
        <v>-22232979.723383799</v>
      </c>
      <c r="Q120" s="9">
        <f>'OLS Model'!B$6*E120</f>
        <v>2775007.6300553954</v>
      </c>
      <c r="R120" s="9">
        <f>'OLS Model'!B$7*F120</f>
        <v>0</v>
      </c>
      <c r="S120" s="9">
        <f>'OLS Model'!B$8*G120</f>
        <v>17767620.727254748</v>
      </c>
      <c r="T120" s="9">
        <f>'OLS Model'!B$9*I120</f>
        <v>29041342.400142074</v>
      </c>
      <c r="U120" s="9">
        <f>'OLS Model'!B$10*K120</f>
        <v>-3387217.0863101352</v>
      </c>
      <c r="V120" s="9">
        <f>'OLS Model'!B$11*L120</f>
        <v>-637510.65273931006</v>
      </c>
      <c r="W120" s="9">
        <f>'OLS Model'!B$12*M120</f>
        <v>0</v>
      </c>
      <c r="X120" s="9">
        <f>'OLS Model'!B$13*N120</f>
        <v>-1416736.2037794699</v>
      </c>
      <c r="Y120" s="9">
        <f t="shared" si="8"/>
        <v>21909527.091239501</v>
      </c>
      <c r="Z120" s="8">
        <f t="shared" si="11"/>
        <v>1.3625760309510262E-2</v>
      </c>
    </row>
    <row r="121" spans="1:26" x14ac:dyDescent="0.25">
      <c r="A121">
        <v>2012</v>
      </c>
      <c r="B121">
        <v>12</v>
      </c>
      <c r="C121" s="16">
        <f t="shared" si="7"/>
        <v>41244</v>
      </c>
      <c r="D121" s="17">
        <v>22908523.699999999</v>
      </c>
      <c r="E121">
        <v>435.40000000000003</v>
      </c>
      <c r="F121">
        <v>0</v>
      </c>
      <c r="G121">
        <v>31</v>
      </c>
      <c r="H121">
        <v>19</v>
      </c>
      <c r="I121">
        <v>6826.8</v>
      </c>
      <c r="J121">
        <v>0</v>
      </c>
      <c r="K121">
        <f t="shared" si="9"/>
        <v>120</v>
      </c>
      <c r="L121">
        <f t="shared" si="10"/>
        <v>0</v>
      </c>
      <c r="M121">
        <v>0</v>
      </c>
      <c r="N121">
        <v>1</v>
      </c>
      <c r="P121" s="9">
        <f>'OLS Model'!B$5</f>
        <v>-22232979.723383799</v>
      </c>
      <c r="Q121" s="9">
        <f>'OLS Model'!B$6*E121</f>
        <v>3433470.65111145</v>
      </c>
      <c r="R121" s="9">
        <f>'OLS Model'!B$7*F121</f>
        <v>0</v>
      </c>
      <c r="S121" s="9">
        <f>'OLS Model'!B$8*G121</f>
        <v>18359874.751496576</v>
      </c>
      <c r="T121" s="9">
        <f>'OLS Model'!B$9*I121</f>
        <v>29112131.258595917</v>
      </c>
      <c r="U121" s="9">
        <f>'OLS Model'!B$10*K121</f>
        <v>-3415681.0954387919</v>
      </c>
      <c r="V121" s="9">
        <f>'OLS Model'!B$11*L121</f>
        <v>0</v>
      </c>
      <c r="W121" s="9">
        <f>'OLS Model'!B$12*M121</f>
        <v>0</v>
      </c>
      <c r="X121" s="9">
        <f>'OLS Model'!B$13*N121</f>
        <v>-1416736.2037794699</v>
      </c>
      <c r="Y121" s="9">
        <f t="shared" si="8"/>
        <v>23840079.638601881</v>
      </c>
      <c r="Z121" s="8">
        <f t="shared" si="11"/>
        <v>4.0664162859254054E-2</v>
      </c>
    </row>
    <row r="122" spans="1:26" x14ac:dyDescent="0.25">
      <c r="A122">
        <v>2013</v>
      </c>
      <c r="B122">
        <v>1</v>
      </c>
      <c r="C122" s="16">
        <f t="shared" si="7"/>
        <v>41275</v>
      </c>
      <c r="D122" s="17">
        <v>24293680.899999999</v>
      </c>
      <c r="E122">
        <v>453.40000000000003</v>
      </c>
      <c r="F122">
        <v>0</v>
      </c>
      <c r="G122">
        <v>31</v>
      </c>
      <c r="H122">
        <v>22</v>
      </c>
      <c r="I122">
        <v>6799.1</v>
      </c>
      <c r="J122">
        <v>0</v>
      </c>
      <c r="K122">
        <f t="shared" si="9"/>
        <v>121</v>
      </c>
      <c r="L122">
        <f t="shared" si="10"/>
        <v>0</v>
      </c>
      <c r="M122">
        <v>1</v>
      </c>
      <c r="N122">
        <v>1</v>
      </c>
      <c r="P122" s="9">
        <f>'OLS Model'!B$5</f>
        <v>-22232979.723383799</v>
      </c>
      <c r="Q122" s="9">
        <f>'OLS Model'!B$6*E122</f>
        <v>3575414.775410959</v>
      </c>
      <c r="R122" s="9">
        <f>'OLS Model'!B$7*F122</f>
        <v>0</v>
      </c>
      <c r="S122" s="9">
        <f>'OLS Model'!B$8*G122</f>
        <v>18359874.751496576</v>
      </c>
      <c r="T122" s="9">
        <f>'OLS Model'!B$9*I122</f>
        <v>28994007.681537397</v>
      </c>
      <c r="U122" s="9">
        <f>'OLS Model'!B$10*K122</f>
        <v>-3444145.1045674486</v>
      </c>
      <c r="V122" s="9">
        <f>'OLS Model'!B$11*L122</f>
        <v>0</v>
      </c>
      <c r="W122" s="9">
        <f>'OLS Model'!B$12*M122</f>
        <v>-776755.11917467101</v>
      </c>
      <c r="X122" s="9">
        <f>'OLS Model'!B$13*N122</f>
        <v>-1416736.2037794699</v>
      </c>
      <c r="Y122" s="9">
        <f t="shared" si="8"/>
        <v>23058681.057539541</v>
      </c>
      <c r="Z122" s="8">
        <f t="shared" si="11"/>
        <v>5.0836258512824105E-2</v>
      </c>
    </row>
    <row r="123" spans="1:26" x14ac:dyDescent="0.25">
      <c r="A123">
        <v>2013</v>
      </c>
      <c r="B123">
        <v>2</v>
      </c>
      <c r="C123" s="16">
        <f t="shared" si="7"/>
        <v>41306</v>
      </c>
      <c r="D123" s="17">
        <v>21801413.699999999</v>
      </c>
      <c r="E123">
        <v>426.49999999999994</v>
      </c>
      <c r="F123">
        <v>0</v>
      </c>
      <c r="G123">
        <v>28</v>
      </c>
      <c r="H123">
        <v>19</v>
      </c>
      <c r="I123">
        <v>6778.5</v>
      </c>
      <c r="J123">
        <v>0</v>
      </c>
      <c r="K123">
        <f t="shared" si="9"/>
        <v>122</v>
      </c>
      <c r="L123">
        <f t="shared" si="10"/>
        <v>0</v>
      </c>
      <c r="M123">
        <v>1</v>
      </c>
      <c r="N123">
        <v>1</v>
      </c>
      <c r="P123" s="9">
        <f>'OLS Model'!B$5</f>
        <v>-22232979.723383799</v>
      </c>
      <c r="Q123" s="9">
        <f>'OLS Model'!B$6*E123</f>
        <v>3363287.1674300255</v>
      </c>
      <c r="R123" s="9">
        <f>'OLS Model'!B$7*F123</f>
        <v>0</v>
      </c>
      <c r="S123" s="9">
        <f>'OLS Model'!B$8*G123</f>
        <v>16583112.678771099</v>
      </c>
      <c r="T123" s="9">
        <f>'OLS Model'!B$9*I123</f>
        <v>28906161.266829617</v>
      </c>
      <c r="U123" s="9">
        <f>'OLS Model'!B$10*K123</f>
        <v>-3472609.1136961048</v>
      </c>
      <c r="V123" s="9">
        <f>'OLS Model'!B$11*L123</f>
        <v>0</v>
      </c>
      <c r="W123" s="9">
        <f>'OLS Model'!B$12*M123</f>
        <v>-776755.11917467101</v>
      </c>
      <c r="X123" s="9">
        <f>'OLS Model'!B$13*N123</f>
        <v>-1416736.2037794699</v>
      </c>
      <c r="Y123" s="9">
        <f t="shared" si="8"/>
        <v>20953480.952996694</v>
      </c>
      <c r="Z123" s="8">
        <f t="shared" si="11"/>
        <v>3.8893475380603677E-2</v>
      </c>
    </row>
    <row r="124" spans="1:26" x14ac:dyDescent="0.25">
      <c r="A124">
        <v>2013</v>
      </c>
      <c r="B124">
        <v>3</v>
      </c>
      <c r="C124" s="16">
        <f t="shared" si="7"/>
        <v>41334</v>
      </c>
      <c r="D124" s="17">
        <v>22487293.199999999</v>
      </c>
      <c r="E124">
        <v>395.90000000000003</v>
      </c>
      <c r="F124">
        <v>0</v>
      </c>
      <c r="G124">
        <v>31</v>
      </c>
      <c r="H124">
        <v>20</v>
      </c>
      <c r="I124">
        <v>6743.9</v>
      </c>
      <c r="J124">
        <v>0</v>
      </c>
      <c r="K124">
        <f t="shared" si="9"/>
        <v>123</v>
      </c>
      <c r="L124">
        <f t="shared" si="10"/>
        <v>1</v>
      </c>
      <c r="M124">
        <v>1</v>
      </c>
      <c r="N124">
        <v>1</v>
      </c>
      <c r="P124" s="9">
        <f>'OLS Model'!B$5</f>
        <v>-22232979.723383799</v>
      </c>
      <c r="Q124" s="9">
        <f>'OLS Model'!B$6*E124</f>
        <v>3121982.1561208614</v>
      </c>
      <c r="R124" s="9">
        <f>'OLS Model'!B$7*F124</f>
        <v>0</v>
      </c>
      <c r="S124" s="9">
        <f>'OLS Model'!B$8*G124</f>
        <v>18359874.751496576</v>
      </c>
      <c r="T124" s="9">
        <f>'OLS Model'!B$9*I124</f>
        <v>28758613.405233052</v>
      </c>
      <c r="U124" s="9">
        <f>'OLS Model'!B$10*K124</f>
        <v>-3501073.1228247616</v>
      </c>
      <c r="V124" s="9">
        <f>'OLS Model'!B$11*L124</f>
        <v>-637510.65273931006</v>
      </c>
      <c r="W124" s="9">
        <f>'OLS Model'!B$12*M124</f>
        <v>-776755.11917467101</v>
      </c>
      <c r="X124" s="9">
        <f>'OLS Model'!B$13*N124</f>
        <v>-1416736.2037794699</v>
      </c>
      <c r="Y124" s="9">
        <f t="shared" si="8"/>
        <v>21675415.49094848</v>
      </c>
      <c r="Z124" s="8">
        <f t="shared" si="11"/>
        <v>3.6103843260758467E-2</v>
      </c>
    </row>
    <row r="125" spans="1:26" x14ac:dyDescent="0.25">
      <c r="A125">
        <v>2013</v>
      </c>
      <c r="B125">
        <v>4</v>
      </c>
      <c r="C125" s="16">
        <f t="shared" si="7"/>
        <v>41365</v>
      </c>
      <c r="D125" s="17">
        <v>19898605.600000001</v>
      </c>
      <c r="E125">
        <v>268.09999999999991</v>
      </c>
      <c r="F125">
        <v>0</v>
      </c>
      <c r="G125">
        <v>30</v>
      </c>
      <c r="H125">
        <v>21</v>
      </c>
      <c r="I125">
        <v>6770.9</v>
      </c>
      <c r="J125">
        <v>0</v>
      </c>
      <c r="K125">
        <f t="shared" si="9"/>
        <v>124</v>
      </c>
      <c r="L125">
        <f t="shared" si="10"/>
        <v>1</v>
      </c>
      <c r="M125">
        <v>1</v>
      </c>
      <c r="N125">
        <v>1</v>
      </c>
      <c r="P125" s="9">
        <f>'OLS Model'!B$5</f>
        <v>-22232979.723383799</v>
      </c>
      <c r="Q125" s="9">
        <f>'OLS Model'!B$6*E125</f>
        <v>2114178.8735943488</v>
      </c>
      <c r="R125" s="9">
        <f>'OLS Model'!B$7*F125</f>
        <v>0</v>
      </c>
      <c r="S125" s="9">
        <f>'OLS Model'!B$8*G125</f>
        <v>17767620.727254748</v>
      </c>
      <c r="T125" s="9">
        <f>'OLS Model'!B$9*I125</f>
        <v>28873751.909947135</v>
      </c>
      <c r="U125" s="9">
        <f>'OLS Model'!B$10*K125</f>
        <v>-3529537.1319534183</v>
      </c>
      <c r="V125" s="9">
        <f>'OLS Model'!B$11*L125</f>
        <v>-637510.65273931006</v>
      </c>
      <c r="W125" s="9">
        <f>'OLS Model'!B$12*M125</f>
        <v>-776755.11917467101</v>
      </c>
      <c r="X125" s="9">
        <f>'OLS Model'!B$13*N125</f>
        <v>-1416736.2037794699</v>
      </c>
      <c r="Y125" s="9">
        <f t="shared" si="8"/>
        <v>20162032.679765563</v>
      </c>
      <c r="Z125" s="8">
        <f t="shared" si="11"/>
        <v>1.3238469320963975E-2</v>
      </c>
    </row>
    <row r="126" spans="1:26" x14ac:dyDescent="0.25">
      <c r="A126">
        <v>2013</v>
      </c>
      <c r="B126">
        <v>5</v>
      </c>
      <c r="C126" s="16">
        <f t="shared" si="7"/>
        <v>41395</v>
      </c>
      <c r="D126" s="17">
        <v>20070876.199999999</v>
      </c>
      <c r="E126">
        <v>79.600000000000009</v>
      </c>
      <c r="F126">
        <v>24.7</v>
      </c>
      <c r="G126">
        <v>31</v>
      </c>
      <c r="H126">
        <v>22</v>
      </c>
      <c r="I126">
        <v>6833.1</v>
      </c>
      <c r="J126">
        <v>0</v>
      </c>
      <c r="K126">
        <f t="shared" si="9"/>
        <v>125</v>
      </c>
      <c r="L126">
        <f t="shared" si="10"/>
        <v>1</v>
      </c>
      <c r="M126">
        <v>1</v>
      </c>
      <c r="N126">
        <v>1</v>
      </c>
      <c r="P126" s="9">
        <f>'OLS Model'!B$5</f>
        <v>-22232979.723383799</v>
      </c>
      <c r="Q126" s="9">
        <f>'OLS Model'!B$6*E126</f>
        <v>627708.46079116082</v>
      </c>
      <c r="R126" s="9">
        <f>'OLS Model'!B$7*F126</f>
        <v>1050171.6922956347</v>
      </c>
      <c r="S126" s="9">
        <f>'OLS Model'!B$8*G126</f>
        <v>18359874.751496576</v>
      </c>
      <c r="T126" s="9">
        <f>'OLS Model'!B$9*I126</f>
        <v>29138996.909695871</v>
      </c>
      <c r="U126" s="9">
        <f>'OLS Model'!B$10*K126</f>
        <v>-3558001.141082075</v>
      </c>
      <c r="V126" s="9">
        <f>'OLS Model'!B$11*L126</f>
        <v>-637510.65273931006</v>
      </c>
      <c r="W126" s="9">
        <f>'OLS Model'!B$12*M126</f>
        <v>-776755.11917467101</v>
      </c>
      <c r="X126" s="9">
        <f>'OLS Model'!B$13*N126</f>
        <v>-1416736.2037794699</v>
      </c>
      <c r="Y126" s="9">
        <f t="shared" si="8"/>
        <v>20554768.974119917</v>
      </c>
      <c r="Z126" s="8">
        <f t="shared" si="11"/>
        <v>2.4109200280948238E-2</v>
      </c>
    </row>
    <row r="127" spans="1:26" x14ac:dyDescent="0.25">
      <c r="A127">
        <v>2013</v>
      </c>
      <c r="B127">
        <v>6</v>
      </c>
      <c r="C127" s="16">
        <f t="shared" si="7"/>
        <v>41426</v>
      </c>
      <c r="D127" s="17">
        <v>20881564.100000001</v>
      </c>
      <c r="E127">
        <v>29.099999999999998</v>
      </c>
      <c r="F127">
        <v>45.699999999999996</v>
      </c>
      <c r="G127">
        <v>30</v>
      </c>
      <c r="H127">
        <v>20</v>
      </c>
      <c r="I127">
        <v>6923.8</v>
      </c>
      <c r="J127">
        <v>0</v>
      </c>
      <c r="K127">
        <f t="shared" si="9"/>
        <v>126</v>
      </c>
      <c r="L127">
        <f t="shared" si="10"/>
        <v>0</v>
      </c>
      <c r="M127">
        <v>1</v>
      </c>
      <c r="N127">
        <v>1</v>
      </c>
      <c r="P127" s="9">
        <f>'OLS Model'!B$5</f>
        <v>-22232979.723383799</v>
      </c>
      <c r="Q127" s="9">
        <f>'OLS Model'!B$6*E127</f>
        <v>229476.33428420575</v>
      </c>
      <c r="R127" s="9">
        <f>'OLS Model'!B$7*F127</f>
        <v>1943030.2161097368</v>
      </c>
      <c r="S127" s="9">
        <f>'OLS Model'!B$8*G127</f>
        <v>17767620.727254748</v>
      </c>
      <c r="T127" s="9">
        <f>'OLS Model'!B$9*I127</f>
        <v>29525776.997753914</v>
      </c>
      <c r="U127" s="9">
        <f>'OLS Model'!B$10*K127</f>
        <v>-3586465.1502107312</v>
      </c>
      <c r="V127" s="9">
        <f>'OLS Model'!B$11*L127</f>
        <v>0</v>
      </c>
      <c r="W127" s="9">
        <f>'OLS Model'!B$12*M127</f>
        <v>-776755.11917467101</v>
      </c>
      <c r="X127" s="9">
        <f>'OLS Model'!B$13*N127</f>
        <v>-1416736.2037794699</v>
      </c>
      <c r="Y127" s="9">
        <f t="shared" si="8"/>
        <v>21452968.078853935</v>
      </c>
      <c r="Z127" s="8">
        <f t="shared" si="11"/>
        <v>2.7364041128218622E-2</v>
      </c>
    </row>
    <row r="128" spans="1:26" x14ac:dyDescent="0.25">
      <c r="A128">
        <v>2013</v>
      </c>
      <c r="B128">
        <v>7</v>
      </c>
      <c r="C128" s="16">
        <f t="shared" si="7"/>
        <v>41456</v>
      </c>
      <c r="D128" s="17">
        <v>25576402.5</v>
      </c>
      <c r="E128">
        <v>0.2</v>
      </c>
      <c r="F128">
        <v>137.50000000000003</v>
      </c>
      <c r="G128">
        <v>31</v>
      </c>
      <c r="H128">
        <v>22</v>
      </c>
      <c r="I128">
        <v>6974.4</v>
      </c>
      <c r="J128">
        <v>0</v>
      </c>
      <c r="K128">
        <f t="shared" si="9"/>
        <v>127</v>
      </c>
      <c r="L128">
        <f t="shared" si="10"/>
        <v>0</v>
      </c>
      <c r="M128">
        <v>1</v>
      </c>
      <c r="N128">
        <v>1</v>
      </c>
      <c r="P128" s="9">
        <f>'OLS Model'!B$5</f>
        <v>-22232979.723383799</v>
      </c>
      <c r="Q128" s="9">
        <f>'OLS Model'!B$6*E128</f>
        <v>1577.1569366612082</v>
      </c>
      <c r="R128" s="9">
        <f>'OLS Model'!B$7*F128</f>
        <v>5846097.4773542425</v>
      </c>
      <c r="S128" s="9">
        <f>'OLS Model'!B$8*G128</f>
        <v>18359874.751496576</v>
      </c>
      <c r="T128" s="9">
        <f>'OLS Model'!B$9*I128</f>
        <v>29741555.084366228</v>
      </c>
      <c r="U128" s="9">
        <f>'OLS Model'!B$10*K128</f>
        <v>-3614929.1593393879</v>
      </c>
      <c r="V128" s="9">
        <f>'OLS Model'!B$11*L128</f>
        <v>0</v>
      </c>
      <c r="W128" s="9">
        <f>'OLS Model'!B$12*M128</f>
        <v>-776755.11917467101</v>
      </c>
      <c r="X128" s="9">
        <f>'OLS Model'!B$13*N128</f>
        <v>-1416736.2037794699</v>
      </c>
      <c r="Y128" s="9">
        <f t="shared" si="8"/>
        <v>25907704.264476381</v>
      </c>
      <c r="Z128" s="8">
        <f t="shared" si="11"/>
        <v>1.2953415339642909E-2</v>
      </c>
    </row>
    <row r="129" spans="1:26" x14ac:dyDescent="0.25">
      <c r="A129">
        <v>2013</v>
      </c>
      <c r="B129">
        <v>8</v>
      </c>
      <c r="C129" s="16">
        <f t="shared" si="7"/>
        <v>41487</v>
      </c>
      <c r="D129" s="17">
        <v>23414297.199999999</v>
      </c>
      <c r="E129">
        <v>3</v>
      </c>
      <c r="F129">
        <v>82.699999999999989</v>
      </c>
      <c r="G129">
        <v>31</v>
      </c>
      <c r="H129">
        <v>21</v>
      </c>
      <c r="I129">
        <v>6990.2</v>
      </c>
      <c r="J129">
        <v>0</v>
      </c>
      <c r="K129">
        <f t="shared" si="9"/>
        <v>128</v>
      </c>
      <c r="L129">
        <f t="shared" si="10"/>
        <v>0</v>
      </c>
      <c r="M129">
        <v>1</v>
      </c>
      <c r="N129">
        <v>1</v>
      </c>
      <c r="P129" s="9">
        <f>'OLS Model'!B$5</f>
        <v>-22232979.723383799</v>
      </c>
      <c r="Q129" s="9">
        <f>'OLS Model'!B$6*E129</f>
        <v>23657.354049918122</v>
      </c>
      <c r="R129" s="9">
        <f>'OLS Model'!B$7*F129</f>
        <v>3516161.9009250598</v>
      </c>
      <c r="S129" s="9">
        <f>'OLS Model'!B$8*G129</f>
        <v>18359874.751496576</v>
      </c>
      <c r="T129" s="9">
        <f>'OLS Model'!B$9*I129</f>
        <v>29808932.431569282</v>
      </c>
      <c r="U129" s="9">
        <f>'OLS Model'!B$10*K129</f>
        <v>-3643393.1684680446</v>
      </c>
      <c r="V129" s="9">
        <f>'OLS Model'!B$11*L129</f>
        <v>0</v>
      </c>
      <c r="W129" s="9">
        <f>'OLS Model'!B$12*M129</f>
        <v>-776755.11917467101</v>
      </c>
      <c r="X129" s="9">
        <f>'OLS Model'!B$13*N129</f>
        <v>-1416736.2037794699</v>
      </c>
      <c r="Y129" s="9">
        <f t="shared" si="8"/>
        <v>23638762.223234851</v>
      </c>
      <c r="Z129" s="8">
        <f t="shared" si="11"/>
        <v>9.5866649900921072E-3</v>
      </c>
    </row>
    <row r="130" spans="1:26" x14ac:dyDescent="0.25">
      <c r="A130">
        <v>2013</v>
      </c>
      <c r="B130">
        <v>9</v>
      </c>
      <c r="C130" s="16">
        <f t="shared" si="7"/>
        <v>41518</v>
      </c>
      <c r="D130" s="17">
        <v>20207623.100000001</v>
      </c>
      <c r="E130">
        <v>50.3</v>
      </c>
      <c r="F130">
        <v>35.299999999999997</v>
      </c>
      <c r="G130">
        <v>30</v>
      </c>
      <c r="H130">
        <v>20</v>
      </c>
      <c r="I130">
        <v>6957.2</v>
      </c>
      <c r="J130">
        <v>0</v>
      </c>
      <c r="K130">
        <f t="shared" si="9"/>
        <v>129</v>
      </c>
      <c r="L130">
        <f t="shared" si="10"/>
        <v>1</v>
      </c>
      <c r="M130">
        <v>1</v>
      </c>
      <c r="N130">
        <v>1</v>
      </c>
      <c r="P130" s="9">
        <f>'OLS Model'!B$5</f>
        <v>-22232979.723383799</v>
      </c>
      <c r="Q130" s="9">
        <f>'OLS Model'!B$6*E130</f>
        <v>396654.96957029379</v>
      </c>
      <c r="R130" s="9">
        <f>'OLS Model'!B$7*F130</f>
        <v>1500852.6614589433</v>
      </c>
      <c r="S130" s="9">
        <f>'OLS Model'!B$8*G130</f>
        <v>17767620.727254748</v>
      </c>
      <c r="T130" s="9">
        <f>'OLS Model'!B$9*I130</f>
        <v>29668207.592474293</v>
      </c>
      <c r="U130" s="9">
        <f>'OLS Model'!B$10*K130</f>
        <v>-3671857.1775967013</v>
      </c>
      <c r="V130" s="9">
        <f>'OLS Model'!B$11*L130</f>
        <v>-637510.65273931006</v>
      </c>
      <c r="W130" s="9">
        <f>'OLS Model'!B$12*M130</f>
        <v>-776755.11917467101</v>
      </c>
      <c r="X130" s="9">
        <f>'OLS Model'!B$13*N130</f>
        <v>-1416736.2037794699</v>
      </c>
      <c r="Y130" s="9">
        <f t="shared" si="8"/>
        <v>20597497.074084327</v>
      </c>
      <c r="Z130" s="8">
        <f t="shared" ref="Z130:Z133" si="12">ABS(Y130-D130)/D130</f>
        <v>1.9293410816056102E-2</v>
      </c>
    </row>
    <row r="131" spans="1:26" x14ac:dyDescent="0.25">
      <c r="A131">
        <v>2013</v>
      </c>
      <c r="B131">
        <v>10</v>
      </c>
      <c r="C131" s="16">
        <f t="shared" ref="C131:C133" si="13">DATE(A131,B131,1)</f>
        <v>41548</v>
      </c>
      <c r="D131" s="17">
        <v>20204546.399999999</v>
      </c>
      <c r="E131">
        <v>151.5</v>
      </c>
      <c r="F131">
        <v>8</v>
      </c>
      <c r="G131">
        <v>31</v>
      </c>
      <c r="H131">
        <v>22</v>
      </c>
      <c r="I131">
        <v>6939.5</v>
      </c>
      <c r="J131">
        <v>0</v>
      </c>
      <c r="K131">
        <f t="shared" si="9"/>
        <v>130</v>
      </c>
      <c r="L131">
        <f t="shared" si="10"/>
        <v>1</v>
      </c>
      <c r="M131">
        <v>1</v>
      </c>
      <c r="N131">
        <v>1</v>
      </c>
      <c r="P131" s="9">
        <f>'OLS Model'!B$5</f>
        <v>-22232979.723383799</v>
      </c>
      <c r="Q131" s="9">
        <f>'OLS Model'!B$6*E131</f>
        <v>1194696.3795208652</v>
      </c>
      <c r="R131" s="9">
        <f>'OLS Model'!B$7*F131</f>
        <v>340136.58050061041</v>
      </c>
      <c r="S131" s="9">
        <f>'OLS Model'!B$8*G131</f>
        <v>18359874.751496576</v>
      </c>
      <c r="T131" s="9">
        <f>'OLS Model'!B$9*I131</f>
        <v>29592727.906050619</v>
      </c>
      <c r="U131" s="9">
        <f>'OLS Model'!B$10*K131</f>
        <v>-3700321.186725358</v>
      </c>
      <c r="V131" s="9">
        <f>'OLS Model'!B$11*L131</f>
        <v>-637510.65273931006</v>
      </c>
      <c r="W131" s="9">
        <f>'OLS Model'!B$12*M131</f>
        <v>-776755.11917467101</v>
      </c>
      <c r="X131" s="9">
        <f>'OLS Model'!B$13*N131</f>
        <v>-1416736.2037794699</v>
      </c>
      <c r="Y131" s="9">
        <f t="shared" ref="Y131:Y133" si="14">SUM(P131:X131)</f>
        <v>20723132.73176606</v>
      </c>
      <c r="Z131" s="8">
        <f t="shared" si="12"/>
        <v>2.5666813869479471E-2</v>
      </c>
    </row>
    <row r="132" spans="1:26" x14ac:dyDescent="0.25">
      <c r="A132">
        <v>2013</v>
      </c>
      <c r="B132">
        <v>11</v>
      </c>
      <c r="C132" s="16">
        <f t="shared" si="13"/>
        <v>41579</v>
      </c>
      <c r="D132" s="17">
        <v>21407681.800000001</v>
      </c>
      <c r="E132">
        <v>333.4</v>
      </c>
      <c r="F132">
        <v>0</v>
      </c>
      <c r="G132">
        <v>30</v>
      </c>
      <c r="H132">
        <v>21</v>
      </c>
      <c r="I132">
        <v>6910.3</v>
      </c>
      <c r="J132">
        <v>0</v>
      </c>
      <c r="K132">
        <f t="shared" si="9"/>
        <v>131</v>
      </c>
      <c r="L132">
        <f t="shared" si="10"/>
        <v>1</v>
      </c>
      <c r="M132">
        <v>1</v>
      </c>
      <c r="N132">
        <v>1</v>
      </c>
      <c r="P132" s="9">
        <f>'OLS Model'!B$5</f>
        <v>-22232979.723383799</v>
      </c>
      <c r="Q132" s="9">
        <f>'OLS Model'!B$6*E132</f>
        <v>2629120.6134142336</v>
      </c>
      <c r="R132" s="9">
        <f>'OLS Model'!B$7*F132</f>
        <v>0</v>
      </c>
      <c r="S132" s="9">
        <f>'OLS Model'!B$8*G132</f>
        <v>17767620.727254748</v>
      </c>
      <c r="T132" s="9">
        <f>'OLS Model'!B$9*I132</f>
        <v>29468207.745396875</v>
      </c>
      <c r="U132" s="9">
        <f>'OLS Model'!B$10*K132</f>
        <v>-3728785.1958540143</v>
      </c>
      <c r="V132" s="9">
        <f>'OLS Model'!B$11*L132</f>
        <v>-637510.65273931006</v>
      </c>
      <c r="W132" s="9">
        <f>'OLS Model'!B$12*M132</f>
        <v>-776755.11917467101</v>
      </c>
      <c r="X132" s="9">
        <f>'OLS Model'!B$13*N132</f>
        <v>-1416736.2037794699</v>
      </c>
      <c r="Y132" s="9">
        <f t="shared" si="14"/>
        <v>21072182.191134594</v>
      </c>
      <c r="Z132" s="8">
        <f t="shared" si="12"/>
        <v>1.567192618050808E-2</v>
      </c>
    </row>
    <row r="133" spans="1:26" x14ac:dyDescent="0.25">
      <c r="A133">
        <v>2013</v>
      </c>
      <c r="B133">
        <v>12</v>
      </c>
      <c r="C133" s="16">
        <f t="shared" si="13"/>
        <v>41609</v>
      </c>
      <c r="D133" s="17">
        <v>23836136.399999999</v>
      </c>
      <c r="E133">
        <v>597.70000000000005</v>
      </c>
      <c r="F133">
        <v>0</v>
      </c>
      <c r="G133">
        <v>31</v>
      </c>
      <c r="H133">
        <v>20</v>
      </c>
      <c r="I133">
        <v>6892.9</v>
      </c>
      <c r="J133">
        <v>0</v>
      </c>
      <c r="K133">
        <f t="shared" ref="K133" si="15">K132+1</f>
        <v>132</v>
      </c>
      <c r="L133">
        <f t="shared" si="10"/>
        <v>0</v>
      </c>
      <c r="M133">
        <v>1</v>
      </c>
      <c r="N133">
        <v>1</v>
      </c>
      <c r="P133" s="9">
        <f>'OLS Model'!B$5</f>
        <v>-22232979.723383799</v>
      </c>
      <c r="Q133" s="9">
        <f>'OLS Model'!B$6*E133</f>
        <v>4713333.5052120211</v>
      </c>
      <c r="R133" s="9">
        <f>'OLS Model'!B$7*F133</f>
        <v>0</v>
      </c>
      <c r="S133" s="9">
        <f>'OLS Model'!B$8*G133</f>
        <v>18359874.751496576</v>
      </c>
      <c r="T133" s="9">
        <f>'OLS Model'!B$9*I133</f>
        <v>29394007.375692241</v>
      </c>
      <c r="U133" s="9">
        <f>'OLS Model'!B$10*K133</f>
        <v>-3757249.204982671</v>
      </c>
      <c r="V133" s="9">
        <f>'OLS Model'!B$11*L133</f>
        <v>0</v>
      </c>
      <c r="W133" s="9">
        <f>'OLS Model'!B$12*M133</f>
        <v>-776755.11917467101</v>
      </c>
      <c r="X133" s="9">
        <f>'OLS Model'!B$13*N133</f>
        <v>-1416736.2037794699</v>
      </c>
      <c r="Y133" s="9">
        <f t="shared" si="14"/>
        <v>24283495.381080225</v>
      </c>
      <c r="Z133" s="8">
        <f t="shared" si="12"/>
        <v>1.8768099559970074E-2</v>
      </c>
    </row>
    <row r="135" spans="1:26" x14ac:dyDescent="0.25">
      <c r="Z135" s="10">
        <f>AVERAGE(Z2:Z133)</f>
        <v>1.590648675910384E-2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RowHeight="15" x14ac:dyDescent="0.25"/>
  <cols>
    <col min="2" max="3" width="15.28515625" bestFit="1" customWidth="1"/>
  </cols>
  <sheetData>
    <row r="1" spans="1:4" x14ac:dyDescent="0.25">
      <c r="B1" t="s">
        <v>49</v>
      </c>
      <c r="C1" t="s">
        <v>50</v>
      </c>
      <c r="D1" t="s">
        <v>48</v>
      </c>
    </row>
    <row r="2" spans="1:4" x14ac:dyDescent="0.25">
      <c r="A2">
        <v>2003</v>
      </c>
      <c r="B2" s="9">
        <f>SUMIF('Predicted Monthly'!A$2:A$133,A2,'Predicted Monthly'!D$2:D$133)</f>
        <v>301141040.5</v>
      </c>
      <c r="C2" s="9">
        <f>SUMIF('Predicted Monthly'!A$2:A$133,A2,'Predicted Monthly'!Y$2:Y$133)</f>
        <v>301763947.76409179</v>
      </c>
      <c r="D2" s="8">
        <f>ABS(C2-B2)/B2</f>
        <v>2.0684901103401403E-3</v>
      </c>
    </row>
    <row r="3" spans="1:4" x14ac:dyDescent="0.25">
      <c r="A3">
        <v>2004</v>
      </c>
      <c r="B3" s="9">
        <f>SUMIF('Predicted Monthly'!A$2:A$133,A3,'Predicted Monthly'!D$2:D$133)</f>
        <v>303048017.80000001</v>
      </c>
      <c r="C3" s="9">
        <f>SUMIF('Predicted Monthly'!A$2:A$133,A3,'Predicted Monthly'!Y$2:Y$133)</f>
        <v>301114622.36318117</v>
      </c>
      <c r="D3" s="8">
        <f t="shared" ref="D3:D12" si="0">ABS(C3-B3)/B3</f>
        <v>6.3798319845629363E-3</v>
      </c>
    </row>
    <row r="4" spans="1:4" x14ac:dyDescent="0.25">
      <c r="A4">
        <v>2005</v>
      </c>
      <c r="B4" s="9">
        <f>SUMIF('Predicted Monthly'!A$2:A$133,A4,'Predicted Monthly'!D$2:D$133)</f>
        <v>308035878</v>
      </c>
      <c r="C4" s="9">
        <f>SUMIF('Predicted Monthly'!A$2:A$133,A4,'Predicted Monthly'!Y$2:Y$133)</f>
        <v>312156875.6130805</v>
      </c>
      <c r="D4" s="8">
        <f t="shared" si="0"/>
        <v>1.3378303981461866E-2</v>
      </c>
    </row>
    <row r="5" spans="1:4" x14ac:dyDescent="0.25">
      <c r="A5">
        <v>2006</v>
      </c>
      <c r="B5" s="9">
        <f>SUMIF('Predicted Monthly'!A$2:A$133,A5,'Predicted Monthly'!D$2:D$133)</f>
        <v>299465583.70000005</v>
      </c>
      <c r="C5" s="9">
        <f>SUMIF('Predicted Monthly'!A$2:A$133,A5,'Predicted Monthly'!Y$2:Y$133)</f>
        <v>300781455.45984292</v>
      </c>
      <c r="D5" s="8">
        <f t="shared" si="0"/>
        <v>4.3940667357658452E-3</v>
      </c>
    </row>
    <row r="6" spans="1:4" x14ac:dyDescent="0.25">
      <c r="A6">
        <v>2007</v>
      </c>
      <c r="B6" s="9">
        <f>SUMIF('Predicted Monthly'!A$2:A$133,A6,'Predicted Monthly'!D$2:D$133)</f>
        <v>308113038.30000007</v>
      </c>
      <c r="C6" s="9">
        <f>SUMIF('Predicted Monthly'!A$2:A$133,A6,'Predicted Monthly'!Y$2:Y$133)</f>
        <v>304435258.57038319</v>
      </c>
      <c r="D6" s="8">
        <f t="shared" si="0"/>
        <v>1.1936462507100854E-2</v>
      </c>
    </row>
    <row r="7" spans="1:4" x14ac:dyDescent="0.25">
      <c r="A7">
        <v>2008</v>
      </c>
      <c r="B7" s="9">
        <f>SUMIF('Predicted Monthly'!A$2:A$133,A7,'Predicted Monthly'!D$2:D$133)</f>
        <v>303055000.30000001</v>
      </c>
      <c r="C7" s="9">
        <f>SUMIF('Predicted Monthly'!A$2:A$133,A7,'Predicted Monthly'!Y$2:Y$133)</f>
        <v>302729765.23342001</v>
      </c>
      <c r="D7" s="8">
        <f t="shared" si="0"/>
        <v>1.0731882538088501E-3</v>
      </c>
    </row>
    <row r="8" spans="1:4" x14ac:dyDescent="0.25">
      <c r="A8">
        <v>2009</v>
      </c>
      <c r="B8" s="9">
        <f>SUMIF('Predicted Monthly'!A$2:A$133,A8,'Predicted Monthly'!D$2:D$133)</f>
        <v>288969755.80000001</v>
      </c>
      <c r="C8" s="9">
        <f>SUMIF('Predicted Monthly'!A$2:A$133,A8,'Predicted Monthly'!Y$2:Y$133)</f>
        <v>286538505.85096538</v>
      </c>
      <c r="D8" s="8">
        <f t="shared" si="0"/>
        <v>8.4135100654524307E-3</v>
      </c>
    </row>
    <row r="9" spans="1:4" x14ac:dyDescent="0.25">
      <c r="A9">
        <v>2010</v>
      </c>
      <c r="B9" s="9">
        <f>SUMIF('Predicted Monthly'!A$2:A$133,A9,'Predicted Monthly'!D$2:D$133)</f>
        <v>295471193.80000001</v>
      </c>
      <c r="C9" s="9">
        <f>SUMIF('Predicted Monthly'!A$2:A$133,A9,'Predicted Monthly'!Y$2:Y$133)</f>
        <v>294698572.14891458</v>
      </c>
      <c r="D9" s="8">
        <f t="shared" si="0"/>
        <v>2.61487978286104E-3</v>
      </c>
    </row>
    <row r="10" spans="1:4" x14ac:dyDescent="0.25">
      <c r="A10">
        <v>2011</v>
      </c>
      <c r="B10" s="9">
        <f>SUMIF('Predicted Monthly'!A$2:A$133,A10,'Predicted Monthly'!D$2:D$133)</f>
        <v>290459287</v>
      </c>
      <c r="C10" s="9">
        <f>SUMIF('Predicted Monthly'!A$2:A$133,A10,'Predicted Monthly'!Y$2:Y$133)</f>
        <v>293539792.19612586</v>
      </c>
      <c r="D10" s="8">
        <f t="shared" si="0"/>
        <v>1.0605635054546784E-2</v>
      </c>
    </row>
    <row r="11" spans="1:4" x14ac:dyDescent="0.25">
      <c r="A11">
        <v>2012</v>
      </c>
      <c r="B11" s="9">
        <f>SUMIF('Predicted Monthly'!A$2:A$133,A11,'Predicted Monthly'!D$2:D$133)</f>
        <v>276957725.80000001</v>
      </c>
      <c r="C11" s="9">
        <f>SUMIF('Predicted Monthly'!A$2:A$133,A11,'Predicted Monthly'!Y$2:Y$133)</f>
        <v>276957725.80000049</v>
      </c>
      <c r="D11" s="8">
        <f t="shared" si="0"/>
        <v>1.7216965398808347E-15</v>
      </c>
    </row>
    <row r="12" spans="1:4" x14ac:dyDescent="0.25">
      <c r="A12">
        <v>2013</v>
      </c>
      <c r="B12" s="9">
        <f>SUMIF('Predicted Monthly'!A$2:A$133,A12,'Predicted Monthly'!D$2:D$133)</f>
        <v>264080121.10000002</v>
      </c>
      <c r="C12" s="9">
        <f>SUMIF('Predicted Monthly'!A$2:A$133,A12,'Predicted Monthly'!Y$2:Y$133)</f>
        <v>264080121.10000062</v>
      </c>
      <c r="D12" s="8">
        <f t="shared" si="0"/>
        <v>2.2570667010872791E-15</v>
      </c>
    </row>
    <row r="13" spans="1:4" x14ac:dyDescent="0.25">
      <c r="A13" t="s">
        <v>52</v>
      </c>
      <c r="D13" s="8">
        <f>AVERAGE(D2:D12)</f>
        <v>5.5331244069004295E-3</v>
      </c>
    </row>
    <row r="14" spans="1:4" x14ac:dyDescent="0.25">
      <c r="A14" t="s">
        <v>51</v>
      </c>
      <c r="D14" s="10">
        <f>'Predicted Monthly'!Z135</f>
        <v>1.590648675910384E-2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16" sqref="B16"/>
    </sheetView>
  </sheetViews>
  <sheetFormatPr defaultRowHeight="15" x14ac:dyDescent="0.25"/>
  <cols>
    <col min="1" max="1" width="15.140625" bestFit="1" customWidth="1"/>
  </cols>
  <sheetData>
    <row r="1" spans="1:3" x14ac:dyDescent="0.25">
      <c r="A1" t="s">
        <v>53</v>
      </c>
      <c r="B1" t="s">
        <v>66</v>
      </c>
      <c r="C1" t="s">
        <v>67</v>
      </c>
    </row>
    <row r="2" spans="1:3" x14ac:dyDescent="0.25">
      <c r="A2" t="s">
        <v>54</v>
      </c>
      <c r="B2">
        <f>AVERAGE('Monthly Data'!M14,'Monthly Data'!M26,'Monthly Data'!M38,'Monthly Data'!M50,'Monthly Data'!M62,'Monthly Data'!M74,'Monthly Data'!M86,'Monthly Data'!M98,'Monthly Data'!M110,'Monthly Data'!M122)</f>
        <v>615.94999999999993</v>
      </c>
      <c r="C2">
        <f>AVERAGE('Monthly Data'!N14,'Monthly Data'!N26,'Monthly Data'!N38,'Monthly Data'!N50,'Monthly Data'!N62,'Monthly Data'!N74,'Monthly Data'!N86,'Monthly Data'!N98,'Monthly Data'!N110,'Monthly Data'!N122)</f>
        <v>0</v>
      </c>
    </row>
    <row r="3" spans="1:3" x14ac:dyDescent="0.25">
      <c r="A3" t="s">
        <v>55</v>
      </c>
      <c r="B3">
        <f>AVERAGE('Monthly Data'!M15,'Monthly Data'!M27,'Monthly Data'!M39,'Monthly Data'!M51,'Monthly Data'!M63,'Monthly Data'!M75,'Monthly Data'!M87,'Monthly Data'!M99,'Monthly Data'!M111,'Monthly Data'!M123)</f>
        <v>555.01</v>
      </c>
      <c r="C3">
        <f>AVERAGE('Monthly Data'!N15,'Monthly Data'!N27,'Monthly Data'!N39,'Monthly Data'!N51,'Monthly Data'!N63,'Monthly Data'!N75,'Monthly Data'!N87,'Monthly Data'!N99,'Monthly Data'!N111,'Monthly Data'!N123)</f>
        <v>0</v>
      </c>
    </row>
    <row r="4" spans="1:3" x14ac:dyDescent="0.25">
      <c r="A4" t="s">
        <v>56</v>
      </c>
      <c r="B4">
        <f>AVERAGE('Monthly Data'!M16,'Monthly Data'!M28,'Monthly Data'!M40,'Monthly Data'!M52,'Monthly Data'!M64,'Monthly Data'!M76,'Monthly Data'!M88,'Monthly Data'!M100,'Monthly Data'!M112,'Monthly Data'!M124)</f>
        <v>449.46999999999997</v>
      </c>
      <c r="C4">
        <f>AVERAGE('Monthly Data'!N16,'Monthly Data'!N28,'Monthly Data'!N40,'Monthly Data'!N52,'Monthly Data'!N64,'Monthly Data'!N76,'Monthly Data'!N88,'Monthly Data'!N100,'Monthly Data'!N112,'Monthly Data'!N124)</f>
        <v>0</v>
      </c>
    </row>
    <row r="5" spans="1:3" x14ac:dyDescent="0.25">
      <c r="A5" t="s">
        <v>57</v>
      </c>
      <c r="B5">
        <f>AVERAGE('Monthly Data'!M17,'Monthly Data'!M29,'Monthly Data'!M41,'Monthly Data'!M53,'Monthly Data'!M65,'Monthly Data'!M77,'Monthly Data'!M89,'Monthly Data'!M101,'Monthly Data'!M113,'Monthly Data'!M125)</f>
        <v>273.67999999999989</v>
      </c>
      <c r="C5">
        <f>AVERAGE('Monthly Data'!N17,'Monthly Data'!N29,'Monthly Data'!N41,'Monthly Data'!N53,'Monthly Data'!N65,'Monthly Data'!N77,'Monthly Data'!N89,'Monthly Data'!N101,'Monthly Data'!N113,'Monthly Data'!N125)</f>
        <v>0.13</v>
      </c>
    </row>
    <row r="6" spans="1:3" x14ac:dyDescent="0.25">
      <c r="A6" t="s">
        <v>58</v>
      </c>
      <c r="B6">
        <f>AVERAGE('Monthly Data'!M18,'Monthly Data'!M30,'Monthly Data'!M42,'Monthly Data'!M54,'Monthly Data'!M66,'Monthly Data'!M78,'Monthly Data'!M90,'Monthly Data'!M102,'Monthly Data'!M114,'Monthly Data'!M126)</f>
        <v>121.99999999999997</v>
      </c>
      <c r="C6">
        <f>AVERAGE('Monthly Data'!N18,'Monthly Data'!N30,'Monthly Data'!N42,'Monthly Data'!N54,'Monthly Data'!N66,'Monthly Data'!N78,'Monthly Data'!N90,'Monthly Data'!N102,'Monthly Data'!N114,'Monthly Data'!N126)</f>
        <v>14.679999999999998</v>
      </c>
    </row>
    <row r="7" spans="1:3" x14ac:dyDescent="0.25">
      <c r="A7" t="s">
        <v>59</v>
      </c>
      <c r="B7">
        <f>AVERAGE('Monthly Data'!M19,'Monthly Data'!M31,'Monthly Data'!M43,'Monthly Data'!M55,'Monthly Data'!M67,'Monthly Data'!M79,'Monthly Data'!M91,'Monthly Data'!M103,'Monthly Data'!M115,'Monthly Data'!M127)</f>
        <v>21.729999999999997</v>
      </c>
      <c r="C7">
        <f>AVERAGE('Monthly Data'!N19,'Monthly Data'!N31,'Monthly Data'!N43,'Monthly Data'!N55,'Monthly Data'!N67,'Monthly Data'!N79,'Monthly Data'!N91,'Monthly Data'!N103,'Monthly Data'!N115,'Monthly Data'!N127)</f>
        <v>63.629999999999995</v>
      </c>
    </row>
    <row r="8" spans="1:3" x14ac:dyDescent="0.25">
      <c r="A8" t="s">
        <v>60</v>
      </c>
      <c r="B8">
        <f>AVERAGE('Monthly Data'!M20,'Monthly Data'!M32,'Monthly Data'!M44,'Monthly Data'!M56,'Monthly Data'!M68,'Monthly Data'!M80,'Monthly Data'!M92,'Monthly Data'!M104,'Monthly Data'!M116,'Monthly Data'!M128)</f>
        <v>1.4899999999999998</v>
      </c>
      <c r="C8">
        <f>AVERAGE('Monthly Data'!N20,'Monthly Data'!N32,'Monthly Data'!N44,'Monthly Data'!N56,'Monthly Data'!N68,'Monthly Data'!N80,'Monthly Data'!N92,'Monthly Data'!N104,'Monthly Data'!N116,'Monthly Data'!N128)</f>
        <v>133.70999999999998</v>
      </c>
    </row>
    <row r="9" spans="1:3" x14ac:dyDescent="0.25">
      <c r="A9" t="s">
        <v>61</v>
      </c>
      <c r="B9">
        <f>AVERAGE('Monthly Data'!M21,'Monthly Data'!M33,'Monthly Data'!M45,'Monthly Data'!M57,'Monthly Data'!M69,'Monthly Data'!M81,'Monthly Data'!M93,'Monthly Data'!M105,'Monthly Data'!M117,'Monthly Data'!M129)</f>
        <v>1.7</v>
      </c>
      <c r="C9">
        <f>AVERAGE('Monthly Data'!N21,'Monthly Data'!N33,'Monthly Data'!N45,'Monthly Data'!N57,'Monthly Data'!N69,'Monthly Data'!N81,'Monthly Data'!N93,'Monthly Data'!N105,'Monthly Data'!N117,'Monthly Data'!N129)</f>
        <v>104.28</v>
      </c>
    </row>
    <row r="10" spans="1:3" x14ac:dyDescent="0.25">
      <c r="A10" t="s">
        <v>62</v>
      </c>
      <c r="B10">
        <f>AVERAGE('Monthly Data'!M22,'Monthly Data'!M34,'Monthly Data'!M46,'Monthly Data'!M58,'Monthly Data'!M70,'Monthly Data'!M82,'Monthly Data'!M94,'Monthly Data'!M106,'Monthly Data'!M118,'Monthly Data'!M130)</f>
        <v>36.64</v>
      </c>
      <c r="C10">
        <f>AVERAGE('Monthly Data'!N22,'Monthly Data'!N34,'Monthly Data'!N46,'Monthly Data'!N58,'Monthly Data'!N70,'Monthly Data'!N82,'Monthly Data'!N94,'Monthly Data'!N106,'Monthly Data'!N118,'Monthly Data'!N130)</f>
        <v>46.499999999999986</v>
      </c>
    </row>
    <row r="11" spans="1:3" x14ac:dyDescent="0.25">
      <c r="A11" t="s">
        <v>63</v>
      </c>
      <c r="B11">
        <f>AVERAGE('Monthly Data'!M23,'Monthly Data'!M35,'Monthly Data'!M47,'Monthly Data'!M59,'Monthly Data'!M71,'Monthly Data'!M83,'Monthly Data'!M95,'Monthly Data'!M107,'Monthly Data'!M119,'Monthly Data'!M131)</f>
        <v>184.39</v>
      </c>
      <c r="C11">
        <f>AVERAGE('Monthly Data'!N23,'Monthly Data'!N35,'Monthly Data'!N47,'Monthly Data'!N59,'Monthly Data'!N71,'Monthly Data'!N83,'Monthly Data'!N95,'Monthly Data'!N107,'Monthly Data'!N119,'Monthly Data'!N131)</f>
        <v>5.3500000000000005</v>
      </c>
    </row>
    <row r="12" spans="1:3" x14ac:dyDescent="0.25">
      <c r="A12" t="s">
        <v>64</v>
      </c>
      <c r="B12">
        <f>AVERAGE('Monthly Data'!M24,'Monthly Data'!M36,'Monthly Data'!M48,'Monthly Data'!M60,'Monthly Data'!M72,'Monthly Data'!M84,'Monthly Data'!M96,'Monthly Data'!M108,'Monthly Data'!M120,'Monthly Data'!M132)</f>
        <v>331.49999999999994</v>
      </c>
      <c r="C12">
        <f>AVERAGE('Monthly Data'!N24,'Monthly Data'!N36,'Monthly Data'!N48,'Monthly Data'!N60,'Monthly Data'!N72,'Monthly Data'!N84,'Monthly Data'!N96,'Monthly Data'!N108,'Monthly Data'!N120,'Monthly Data'!N132)</f>
        <v>0</v>
      </c>
    </row>
    <row r="13" spans="1:3" x14ac:dyDescent="0.25">
      <c r="A13" t="s">
        <v>65</v>
      </c>
      <c r="B13">
        <f>AVERAGE('Monthly Data'!M25,'Monthly Data'!M37,'Monthly Data'!M49,'Monthly Data'!M61,'Monthly Data'!M73,'Monthly Data'!M85,'Monthly Data'!M97,'Monthly Data'!M109,'Monthly Data'!M121,'Monthly Data'!M133)</f>
        <v>529.33000000000004</v>
      </c>
      <c r="C13">
        <f>AVERAGE('Monthly Data'!N25,'Monthly Data'!N37,'Monthly Data'!N49,'Monthly Data'!N61,'Monthly Data'!N73,'Monthly Data'!N85,'Monthly Data'!N97,'Monthly Data'!N109,'Monthly Data'!N121,'Monthly Data'!N133)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L7" sqref="L7"/>
    </sheetView>
  </sheetViews>
  <sheetFormatPr defaultRowHeight="15" x14ac:dyDescent="0.25"/>
  <sheetData>
    <row r="1" spans="1:6" x14ac:dyDescent="0.25">
      <c r="B1" t="s">
        <v>70</v>
      </c>
      <c r="C1" t="s">
        <v>71</v>
      </c>
      <c r="D1" t="s">
        <v>72</v>
      </c>
      <c r="E1" t="s">
        <v>73</v>
      </c>
    </row>
    <row r="2" spans="1:6" x14ac:dyDescent="0.25">
      <c r="A2">
        <v>2014</v>
      </c>
      <c r="B2" s="10">
        <v>7.0000000000000001E-3</v>
      </c>
      <c r="C2" s="10">
        <v>7.0000000000000001E-3</v>
      </c>
      <c r="D2" s="10">
        <v>7.0000000000000001E-3</v>
      </c>
      <c r="E2" s="10">
        <v>6.0000000000000001E-3</v>
      </c>
      <c r="F2" s="20">
        <f>AVERAGE(B2:E2)</f>
        <v>6.7500000000000008E-3</v>
      </c>
    </row>
    <row r="3" spans="1:6" x14ac:dyDescent="0.25">
      <c r="A3">
        <v>2015</v>
      </c>
      <c r="B3" s="10">
        <v>1.0999999999999999E-2</v>
      </c>
      <c r="C3" s="10">
        <v>1.0999999999999999E-2</v>
      </c>
      <c r="D3" s="10">
        <v>1.0999999999999999E-2</v>
      </c>
      <c r="E3" s="14">
        <v>0.01</v>
      </c>
      <c r="F3" s="20">
        <f>AVERAGE(B3:E3)</f>
        <v>1.0750000000000001E-2</v>
      </c>
    </row>
    <row r="4" spans="1:6" x14ac:dyDescent="0.25">
      <c r="A4">
        <v>2016</v>
      </c>
      <c r="D4" s="10">
        <v>1.2E-2</v>
      </c>
      <c r="F4" s="20">
        <f>AVERAGE(B3:C3,D4,E3)</f>
        <v>1.1000000000000001E-2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9"/>
  <sheetViews>
    <sheetView topLeftCell="T1" workbookViewId="0">
      <selection activeCell="AG43" sqref="AG43"/>
    </sheetView>
  </sheetViews>
  <sheetFormatPr defaultRowHeight="15" x14ac:dyDescent="0.25"/>
  <cols>
    <col min="1" max="1" width="5" bestFit="1" customWidth="1"/>
    <col min="2" max="2" width="3" bestFit="1" customWidth="1"/>
    <col min="3" max="3" width="3" customWidth="1"/>
    <col min="4" max="4" width="18.140625" style="1" bestFit="1" customWidth="1"/>
    <col min="5" max="5" width="18.42578125" customWidth="1"/>
    <col min="7" max="7" width="14.85546875" bestFit="1" customWidth="1"/>
    <col min="14" max="14" width="14.28515625" bestFit="1" customWidth="1"/>
    <col min="15" max="15" width="16.42578125" bestFit="1" customWidth="1"/>
    <col min="16" max="16" width="16.28515625" bestFit="1" customWidth="1"/>
    <col min="17" max="18" width="14.28515625" bestFit="1" customWidth="1"/>
    <col min="19" max="19" width="13.28515625" bestFit="1" customWidth="1"/>
    <col min="20" max="22" width="13.28515625" customWidth="1"/>
    <col min="23" max="23" width="14.28515625" bestFit="1" customWidth="1"/>
  </cols>
  <sheetData>
    <row r="1" spans="1:23" x14ac:dyDescent="0.25">
      <c r="A1" t="s">
        <v>25</v>
      </c>
      <c r="B1" t="s">
        <v>24</v>
      </c>
      <c r="C1" t="s">
        <v>74</v>
      </c>
      <c r="D1" s="1" t="s">
        <v>6</v>
      </c>
      <c r="E1" s="6" t="s">
        <v>19</v>
      </c>
      <c r="F1" s="6" t="s">
        <v>20</v>
      </c>
      <c r="G1" s="6" t="s">
        <v>15</v>
      </c>
      <c r="H1" s="6" t="s">
        <v>17</v>
      </c>
      <c r="I1" s="6" t="s">
        <v>21</v>
      </c>
      <c r="J1" s="18" t="s">
        <v>75</v>
      </c>
      <c r="K1" s="18" t="s">
        <v>86</v>
      </c>
      <c r="L1" s="18" t="s">
        <v>80</v>
      </c>
      <c r="M1" s="18"/>
      <c r="N1" s="6" t="s">
        <v>31</v>
      </c>
      <c r="O1" t="s">
        <v>19</v>
      </c>
      <c r="P1" t="s">
        <v>20</v>
      </c>
      <c r="Q1" t="s">
        <v>15</v>
      </c>
      <c r="R1" t="s">
        <v>17</v>
      </c>
      <c r="S1" t="s">
        <v>21</v>
      </c>
      <c r="T1" t="s">
        <v>75</v>
      </c>
      <c r="U1" t="s">
        <v>86</v>
      </c>
      <c r="V1" t="s">
        <v>80</v>
      </c>
      <c r="W1" t="s">
        <v>47</v>
      </c>
    </row>
    <row r="2" spans="1:23" x14ac:dyDescent="0.25">
      <c r="A2">
        <v>2003</v>
      </c>
      <c r="B2">
        <v>1</v>
      </c>
      <c r="C2" s="16">
        <f>DATE(A2,B2,1)</f>
        <v>37622</v>
      </c>
      <c r="D2" s="1">
        <v>27757800.699999999</v>
      </c>
      <c r="E2" s="5">
        <f>'Normal Weather'!B2</f>
        <v>615.94999999999993</v>
      </c>
      <c r="F2" s="5">
        <f>'Normal Weather'!C2</f>
        <v>0</v>
      </c>
      <c r="G2">
        <v>31</v>
      </c>
      <c r="H2">
        <v>6106.5</v>
      </c>
      <c r="I2">
        <v>1</v>
      </c>
      <c r="J2">
        <v>0</v>
      </c>
      <c r="K2">
        <v>0</v>
      </c>
      <c r="L2">
        <v>0</v>
      </c>
      <c r="N2" s="9">
        <f>'OLS Model'!B$5</f>
        <v>-22232979.723383799</v>
      </c>
      <c r="O2" s="9">
        <f>'OLS Model'!B$6*E2</f>
        <v>4857249.0756823551</v>
      </c>
      <c r="P2" s="9">
        <f>'OLS Model'!B$7*F2</f>
        <v>0</v>
      </c>
      <c r="Q2" s="9">
        <f>'OLS Model'!B$8*G2</f>
        <v>18359874.751496576</v>
      </c>
      <c r="R2" s="9">
        <f>'OLS Model'!B$9*H2</f>
        <v>26040491.81616804</v>
      </c>
      <c r="S2" s="9">
        <f>'OLS Model'!B$10*I2</f>
        <v>-28464.009128656598</v>
      </c>
      <c r="T2" s="9">
        <f>'OLS Model'!B$11*J2</f>
        <v>0</v>
      </c>
      <c r="U2" s="9">
        <f>'OLS Model'!B$12*K2</f>
        <v>0</v>
      </c>
      <c r="V2" s="9">
        <f>'OLS Model'!B$13*L2</f>
        <v>0</v>
      </c>
      <c r="W2" s="9">
        <f>SUM(N2:V2)</f>
        <v>26996171.910834517</v>
      </c>
    </row>
    <row r="3" spans="1:23" x14ac:dyDescent="0.25">
      <c r="A3">
        <v>2003</v>
      </c>
      <c r="B3">
        <v>2</v>
      </c>
      <c r="C3" s="16">
        <f t="shared" ref="C3:C66" si="0">DATE(A3,B3,1)</f>
        <v>37653</v>
      </c>
      <c r="D3" s="1">
        <v>24852114.699999999</v>
      </c>
      <c r="E3" s="5">
        <f>'Normal Weather'!B3</f>
        <v>555.01</v>
      </c>
      <c r="F3" s="5">
        <f>'Normal Weather'!C3</f>
        <v>0</v>
      </c>
      <c r="G3">
        <v>28</v>
      </c>
      <c r="H3">
        <v>6095.6</v>
      </c>
      <c r="I3">
        <v>2</v>
      </c>
      <c r="J3">
        <v>0</v>
      </c>
      <c r="K3">
        <v>0</v>
      </c>
      <c r="L3">
        <v>0</v>
      </c>
      <c r="N3" s="9">
        <f>'OLS Model'!B$5</f>
        <v>-22232979.723383799</v>
      </c>
      <c r="O3" s="9">
        <f>'OLS Model'!B$6*E3</f>
        <v>4376689.3570816852</v>
      </c>
      <c r="P3" s="9">
        <f>'OLS Model'!B$7*F3</f>
        <v>0</v>
      </c>
      <c r="Q3" s="9">
        <f>'OLS Model'!B$8*G3</f>
        <v>16583112.678771099</v>
      </c>
      <c r="R3" s="9">
        <f>'OLS Model'!B$9*H3</f>
        <v>25994009.975376058</v>
      </c>
      <c r="S3" s="9">
        <f>'OLS Model'!B$10*I3</f>
        <v>-56928.018257313197</v>
      </c>
      <c r="T3" s="9">
        <f>'OLS Model'!B$11*J3</f>
        <v>0</v>
      </c>
      <c r="U3" s="9">
        <f>'OLS Model'!B$12*K3</f>
        <v>0</v>
      </c>
      <c r="V3" s="9">
        <f>'OLS Model'!B$13*L3</f>
        <v>0</v>
      </c>
      <c r="W3" s="9">
        <f t="shared" ref="W3:W66" si="1">SUM(N3:V3)</f>
        <v>24663904.269587733</v>
      </c>
    </row>
    <row r="4" spans="1:23" x14ac:dyDescent="0.25">
      <c r="A4">
        <v>2003</v>
      </c>
      <c r="B4">
        <v>3</v>
      </c>
      <c r="C4" s="16">
        <f t="shared" si="0"/>
        <v>37681</v>
      </c>
      <c r="D4" s="1">
        <v>25471413.100000001</v>
      </c>
      <c r="E4" s="5">
        <f>'Normal Weather'!B4</f>
        <v>449.46999999999997</v>
      </c>
      <c r="F4" s="5">
        <f>'Normal Weather'!C4</f>
        <v>0</v>
      </c>
      <c r="G4">
        <v>31</v>
      </c>
      <c r="H4">
        <v>6091</v>
      </c>
      <c r="I4">
        <f>I3+1</f>
        <v>3</v>
      </c>
      <c r="J4">
        <v>1</v>
      </c>
      <c r="K4">
        <v>0</v>
      </c>
      <c r="L4">
        <v>0</v>
      </c>
      <c r="N4" s="9">
        <f>'OLS Model'!B$5</f>
        <v>-22232979.723383799</v>
      </c>
      <c r="O4" s="9">
        <f>'OLS Model'!B$6*E4</f>
        <v>3544423.6416055658</v>
      </c>
      <c r="P4" s="9">
        <f>'OLS Model'!B$7*F4</f>
        <v>0</v>
      </c>
      <c r="Q4" s="9">
        <f>'OLS Model'!B$8*G4</f>
        <v>18359874.751496576</v>
      </c>
      <c r="R4" s="9">
        <f>'OLS Model'!B$9*H4</f>
        <v>25974393.785684031</v>
      </c>
      <c r="S4" s="9">
        <f>'OLS Model'!B$10*I4</f>
        <v>-85392.027385969792</v>
      </c>
      <c r="T4" s="9">
        <f>'OLS Model'!B$11*J4</f>
        <v>-637510.65273931006</v>
      </c>
      <c r="U4" s="9">
        <f>'OLS Model'!B$12*K4</f>
        <v>0</v>
      </c>
      <c r="V4" s="9">
        <f>'OLS Model'!B$13*L4</f>
        <v>0</v>
      </c>
      <c r="W4" s="9">
        <f t="shared" si="1"/>
        <v>24922809.775277097</v>
      </c>
    </row>
    <row r="5" spans="1:23" x14ac:dyDescent="0.25">
      <c r="A5">
        <v>2003</v>
      </c>
      <c r="B5">
        <v>4</v>
      </c>
      <c r="C5" s="16">
        <f t="shared" si="0"/>
        <v>37712</v>
      </c>
      <c r="D5" s="1">
        <v>23252254.899999999</v>
      </c>
      <c r="E5" s="5">
        <f>'Normal Weather'!B5</f>
        <v>273.67999999999989</v>
      </c>
      <c r="F5" s="5">
        <f>'Normal Weather'!C5</f>
        <v>0.13</v>
      </c>
      <c r="G5">
        <v>30</v>
      </c>
      <c r="H5">
        <v>6111.4</v>
      </c>
      <c r="I5">
        <f t="shared" ref="I5:I68" si="2">I4+1</f>
        <v>4</v>
      </c>
      <c r="J5">
        <v>1</v>
      </c>
      <c r="K5">
        <v>0</v>
      </c>
      <c r="L5">
        <v>0</v>
      </c>
      <c r="N5" s="9">
        <f>'OLS Model'!B$5</f>
        <v>-22232979.723383799</v>
      </c>
      <c r="O5" s="9">
        <f>'OLS Model'!B$6*E5</f>
        <v>2158181.5521271965</v>
      </c>
      <c r="P5" s="9">
        <f>'OLS Model'!B$7*F5</f>
        <v>5527.2194331349192</v>
      </c>
      <c r="Q5" s="9">
        <f>'OLS Model'!B$8*G5</f>
        <v>17767620.727254748</v>
      </c>
      <c r="R5" s="9">
        <f>'OLS Model'!B$9*H5</f>
        <v>26061387.322579112</v>
      </c>
      <c r="S5" s="9">
        <f>'OLS Model'!B$10*I5</f>
        <v>-113856.03651462639</v>
      </c>
      <c r="T5" s="9">
        <f>'OLS Model'!B$11*J5</f>
        <v>-637510.65273931006</v>
      </c>
      <c r="U5" s="9">
        <f>'OLS Model'!B$12*K5</f>
        <v>0</v>
      </c>
      <c r="V5" s="9">
        <f>'OLS Model'!B$13*L5</f>
        <v>0</v>
      </c>
      <c r="W5" s="9">
        <f t="shared" si="1"/>
        <v>23008370.408756461</v>
      </c>
    </row>
    <row r="6" spans="1:23" x14ac:dyDescent="0.25">
      <c r="A6">
        <v>2003</v>
      </c>
      <c r="B6">
        <v>5</v>
      </c>
      <c r="C6" s="16">
        <f t="shared" si="0"/>
        <v>37742</v>
      </c>
      <c r="D6" s="1">
        <v>22729224.699999999</v>
      </c>
      <c r="E6" s="5">
        <f>'Normal Weather'!B6</f>
        <v>121.99999999999997</v>
      </c>
      <c r="F6" s="5">
        <f>'Normal Weather'!C6</f>
        <v>14.679999999999998</v>
      </c>
      <c r="G6">
        <v>31</v>
      </c>
      <c r="H6">
        <v>6156.6</v>
      </c>
      <c r="I6">
        <f t="shared" si="2"/>
        <v>5</v>
      </c>
      <c r="J6">
        <v>1</v>
      </c>
      <c r="K6">
        <v>0</v>
      </c>
      <c r="L6">
        <v>0</v>
      </c>
      <c r="N6" s="9">
        <f>'OLS Model'!B$5</f>
        <v>-22232979.723383799</v>
      </c>
      <c r="O6" s="9">
        <f>'OLS Model'!B$6*E6</f>
        <v>962065.73136333667</v>
      </c>
      <c r="P6" s="9">
        <f>'OLS Model'!B$7*F6</f>
        <v>624150.62521862006</v>
      </c>
      <c r="Q6" s="9">
        <f>'OLS Model'!B$8*G6</f>
        <v>18359874.751496576</v>
      </c>
      <c r="R6" s="9">
        <f>'OLS Model'!B$9*H6</f>
        <v>26254137.708248615</v>
      </c>
      <c r="S6" s="9">
        <f>'OLS Model'!B$10*I6</f>
        <v>-142320.045643283</v>
      </c>
      <c r="T6" s="9">
        <f>'OLS Model'!B$11*J6</f>
        <v>-637510.65273931006</v>
      </c>
      <c r="U6" s="9">
        <f>'OLS Model'!B$12*K6</f>
        <v>0</v>
      </c>
      <c r="V6" s="9">
        <f>'OLS Model'!B$13*L6</f>
        <v>0</v>
      </c>
      <c r="W6" s="9">
        <f t="shared" si="1"/>
        <v>23187418.394560758</v>
      </c>
    </row>
    <row r="7" spans="1:23" x14ac:dyDescent="0.25">
      <c r="A7">
        <v>2003</v>
      </c>
      <c r="B7">
        <v>6</v>
      </c>
      <c r="C7" s="16">
        <f t="shared" si="0"/>
        <v>37773</v>
      </c>
      <c r="D7" s="1">
        <v>23265052.300000001</v>
      </c>
      <c r="E7" s="5">
        <f>'Normal Weather'!B7</f>
        <v>21.729999999999997</v>
      </c>
      <c r="F7" s="5">
        <f>'Normal Weather'!C7</f>
        <v>63.629999999999995</v>
      </c>
      <c r="G7">
        <v>30</v>
      </c>
      <c r="H7">
        <v>6218.8</v>
      </c>
      <c r="I7">
        <f t="shared" si="2"/>
        <v>6</v>
      </c>
      <c r="J7">
        <v>0</v>
      </c>
      <c r="K7">
        <v>0</v>
      </c>
      <c r="L7">
        <v>0</v>
      </c>
      <c r="N7" s="9">
        <f>'OLS Model'!B$5</f>
        <v>-22232979.723383799</v>
      </c>
      <c r="O7" s="9">
        <f>'OLS Model'!B$6*E7</f>
        <v>171358.10116824022</v>
      </c>
      <c r="P7" s="9">
        <f>'OLS Model'!B$7*F7</f>
        <v>2705361.32715673</v>
      </c>
      <c r="Q7" s="9">
        <f>'OLS Model'!B$8*G7</f>
        <v>17767620.727254748</v>
      </c>
      <c r="R7" s="9">
        <f>'OLS Model'!B$9*H7</f>
        <v>26519382.707997348</v>
      </c>
      <c r="S7" s="9">
        <f>'OLS Model'!B$10*I7</f>
        <v>-170784.05477193958</v>
      </c>
      <c r="T7" s="9">
        <f>'OLS Model'!B$11*J7</f>
        <v>0</v>
      </c>
      <c r="U7" s="9">
        <f>'OLS Model'!B$12*K7</f>
        <v>0</v>
      </c>
      <c r="V7" s="9">
        <f>'OLS Model'!B$13*L7</f>
        <v>0</v>
      </c>
      <c r="W7" s="9">
        <f t="shared" si="1"/>
        <v>24759959.085421328</v>
      </c>
    </row>
    <row r="8" spans="1:23" x14ac:dyDescent="0.25">
      <c r="A8">
        <v>2003</v>
      </c>
      <c r="B8">
        <v>7</v>
      </c>
      <c r="C8" s="16">
        <f t="shared" si="0"/>
        <v>37803</v>
      </c>
      <c r="D8" s="1">
        <v>27173341.300000001</v>
      </c>
      <c r="E8" s="5">
        <f>'Normal Weather'!B8</f>
        <v>1.4899999999999998</v>
      </c>
      <c r="F8" s="5">
        <f>'Normal Weather'!C8</f>
        <v>133.70999999999998</v>
      </c>
      <c r="G8">
        <v>31</v>
      </c>
      <c r="H8">
        <v>6276.1</v>
      </c>
      <c r="I8">
        <f t="shared" si="2"/>
        <v>7</v>
      </c>
      <c r="J8">
        <v>0</v>
      </c>
      <c r="K8">
        <v>0</v>
      </c>
      <c r="L8">
        <v>0</v>
      </c>
      <c r="N8" s="9">
        <f>'OLS Model'!B$5</f>
        <v>-22232979.723383799</v>
      </c>
      <c r="O8" s="9">
        <f>'OLS Model'!B$6*E8</f>
        <v>11749.819178125997</v>
      </c>
      <c r="P8" s="9">
        <f>'OLS Model'!B$7*F8</f>
        <v>5684957.7723420765</v>
      </c>
      <c r="Q8" s="9">
        <f>'OLS Model'!B$8*G8</f>
        <v>18359874.751496576</v>
      </c>
      <c r="R8" s="9">
        <f>'OLS Model'!B$9*H8</f>
        <v>26763732.201335009</v>
      </c>
      <c r="S8" s="9">
        <f>'OLS Model'!B$10*I8</f>
        <v>-199248.0639005962</v>
      </c>
      <c r="T8" s="9">
        <f>'OLS Model'!B$11*J8</f>
        <v>0</v>
      </c>
      <c r="U8" s="9">
        <f>'OLS Model'!B$12*K8</f>
        <v>0</v>
      </c>
      <c r="V8" s="9">
        <f>'OLS Model'!B$13*L8</f>
        <v>0</v>
      </c>
      <c r="W8" s="9">
        <f t="shared" si="1"/>
        <v>28388086.75706739</v>
      </c>
    </row>
    <row r="9" spans="1:23" x14ac:dyDescent="0.25">
      <c r="A9">
        <v>2003</v>
      </c>
      <c r="B9">
        <v>8</v>
      </c>
      <c r="C9" s="16">
        <f t="shared" si="0"/>
        <v>37834</v>
      </c>
      <c r="D9" s="1">
        <v>27908857.899999999</v>
      </c>
      <c r="E9" s="5">
        <f>'Normal Weather'!B9</f>
        <v>1.7</v>
      </c>
      <c r="F9" s="5">
        <f>'Normal Weather'!C9</f>
        <v>104.28</v>
      </c>
      <c r="G9">
        <v>31</v>
      </c>
      <c r="H9">
        <v>6306.9</v>
      </c>
      <c r="I9">
        <f t="shared" si="2"/>
        <v>8</v>
      </c>
      <c r="J9">
        <v>0</v>
      </c>
      <c r="K9">
        <v>0</v>
      </c>
      <c r="L9">
        <v>0</v>
      </c>
      <c r="N9" s="9">
        <f>'OLS Model'!B$5</f>
        <v>-22232979.723383799</v>
      </c>
      <c r="O9" s="9">
        <f>'OLS Model'!B$6*E9</f>
        <v>13405.833961620268</v>
      </c>
      <c r="P9" s="9">
        <f>'OLS Model'!B$7*F9</f>
        <v>4433680.3268254567</v>
      </c>
      <c r="Q9" s="9">
        <f>'OLS Model'!B$8*G9</f>
        <v>18359874.751496576</v>
      </c>
      <c r="R9" s="9">
        <f>'OLS Model'!B$9*H9</f>
        <v>26895075.38449033</v>
      </c>
      <c r="S9" s="9">
        <f>'OLS Model'!B$10*I9</f>
        <v>-227712.07302925279</v>
      </c>
      <c r="T9" s="9">
        <f>'OLS Model'!B$11*J9</f>
        <v>0</v>
      </c>
      <c r="U9" s="9">
        <f>'OLS Model'!B$12*K9</f>
        <v>0</v>
      </c>
      <c r="V9" s="9">
        <f>'OLS Model'!B$13*L9</f>
        <v>0</v>
      </c>
      <c r="W9" s="9">
        <f t="shared" si="1"/>
        <v>27241344.500360928</v>
      </c>
    </row>
    <row r="10" spans="1:23" x14ac:dyDescent="0.25">
      <c r="A10">
        <v>2003</v>
      </c>
      <c r="B10">
        <v>9</v>
      </c>
      <c r="C10" s="16">
        <f t="shared" si="0"/>
        <v>37865</v>
      </c>
      <c r="D10" s="1">
        <v>23755125.100000001</v>
      </c>
      <c r="E10" s="5">
        <f>'Normal Weather'!B10</f>
        <v>36.64</v>
      </c>
      <c r="F10" s="5">
        <f>'Normal Weather'!C10</f>
        <v>46.499999999999986</v>
      </c>
      <c r="G10">
        <v>30</v>
      </c>
      <c r="H10">
        <v>6279.4</v>
      </c>
      <c r="I10">
        <f t="shared" si="2"/>
        <v>9</v>
      </c>
      <c r="J10">
        <v>1</v>
      </c>
      <c r="K10">
        <v>0</v>
      </c>
      <c r="L10">
        <v>0</v>
      </c>
      <c r="N10" s="9">
        <f>'OLS Model'!B$5</f>
        <v>-22232979.723383799</v>
      </c>
      <c r="O10" s="9">
        <f>'OLS Model'!B$6*E10</f>
        <v>288935.15079633333</v>
      </c>
      <c r="P10" s="9">
        <f>'OLS Model'!B$7*F10</f>
        <v>1977043.8741597973</v>
      </c>
      <c r="Q10" s="9">
        <f>'OLS Model'!B$8*G10</f>
        <v>17767620.727254748</v>
      </c>
      <c r="R10" s="9">
        <f>'OLS Model'!B$9*H10</f>
        <v>26777804.685244504</v>
      </c>
      <c r="S10" s="9">
        <f>'OLS Model'!B$10*I10</f>
        <v>-256176.08215790938</v>
      </c>
      <c r="T10" s="9">
        <f>'OLS Model'!B$11*J10</f>
        <v>-637510.65273931006</v>
      </c>
      <c r="U10" s="9">
        <f>'OLS Model'!B$12*K10</f>
        <v>0</v>
      </c>
      <c r="V10" s="9">
        <f>'OLS Model'!B$13*L10</f>
        <v>0</v>
      </c>
      <c r="W10" s="9">
        <f t="shared" si="1"/>
        <v>23684737.979174364</v>
      </c>
    </row>
    <row r="11" spans="1:23" x14ac:dyDescent="0.25">
      <c r="A11">
        <v>2003</v>
      </c>
      <c r="B11">
        <v>10</v>
      </c>
      <c r="C11" s="16">
        <f t="shared" si="0"/>
        <v>37895</v>
      </c>
      <c r="D11" s="1">
        <v>23853900.5</v>
      </c>
      <c r="E11" s="5">
        <f>'Normal Weather'!B11</f>
        <v>184.39</v>
      </c>
      <c r="F11" s="5">
        <f>'Normal Weather'!C11</f>
        <v>5.3500000000000005</v>
      </c>
      <c r="G11">
        <v>31</v>
      </c>
      <c r="H11">
        <v>6266</v>
      </c>
      <c r="I11">
        <f t="shared" si="2"/>
        <v>10</v>
      </c>
      <c r="J11">
        <v>1</v>
      </c>
      <c r="K11">
        <v>0</v>
      </c>
      <c r="L11">
        <v>0</v>
      </c>
      <c r="N11" s="9">
        <f>'OLS Model'!B$5</f>
        <v>-22232979.723383799</v>
      </c>
      <c r="O11" s="9">
        <f>'OLS Model'!B$6*E11</f>
        <v>1454059.8377548007</v>
      </c>
      <c r="P11" s="9">
        <f>'OLS Model'!B$7*F11</f>
        <v>227466.33820978322</v>
      </c>
      <c r="Q11" s="9">
        <f>'OLS Model'!B$8*G11</f>
        <v>18359874.751496576</v>
      </c>
      <c r="R11" s="9">
        <f>'OLS Model'!B$9*H11</f>
        <v>26720661.871793814</v>
      </c>
      <c r="S11" s="9">
        <f>'OLS Model'!B$10*I11</f>
        <v>-284640.09128656599</v>
      </c>
      <c r="T11" s="9">
        <f>'OLS Model'!B$11*J11</f>
        <v>-637510.65273931006</v>
      </c>
      <c r="U11" s="9">
        <f>'OLS Model'!B$12*K11</f>
        <v>0</v>
      </c>
      <c r="V11" s="9">
        <f>'OLS Model'!B$13*L11</f>
        <v>0</v>
      </c>
      <c r="W11" s="9">
        <f t="shared" si="1"/>
        <v>23606932.331845298</v>
      </c>
    </row>
    <row r="12" spans="1:23" x14ac:dyDescent="0.25">
      <c r="A12">
        <v>2003</v>
      </c>
      <c r="B12">
        <v>11</v>
      </c>
      <c r="C12" s="16">
        <f t="shared" si="0"/>
        <v>37926</v>
      </c>
      <c r="D12" s="1">
        <v>24269720.800000001</v>
      </c>
      <c r="E12" s="5">
        <f>'Normal Weather'!B12</f>
        <v>331.49999999999994</v>
      </c>
      <c r="F12" s="5">
        <f>'Normal Weather'!C12</f>
        <v>0</v>
      </c>
      <c r="G12">
        <v>30</v>
      </c>
      <c r="H12">
        <v>6242.3</v>
      </c>
      <c r="I12">
        <f t="shared" si="2"/>
        <v>11</v>
      </c>
      <c r="J12">
        <v>1</v>
      </c>
      <c r="K12">
        <v>0</v>
      </c>
      <c r="L12">
        <v>0</v>
      </c>
      <c r="N12" s="9">
        <f>'OLS Model'!B$5</f>
        <v>-22232979.723383799</v>
      </c>
      <c r="O12" s="9">
        <f>'OLS Model'!B$6*E12</f>
        <v>2614137.6225159517</v>
      </c>
      <c r="P12" s="9">
        <f>'OLS Model'!B$7*F12</f>
        <v>0</v>
      </c>
      <c r="Q12" s="9">
        <f>'OLS Model'!B$8*G12</f>
        <v>17767620.727254748</v>
      </c>
      <c r="R12" s="9">
        <f>'OLS Model'!B$9*H12</f>
        <v>26619595.850989234</v>
      </c>
      <c r="S12" s="9">
        <f>'OLS Model'!B$10*I12</f>
        <v>-313104.10041522258</v>
      </c>
      <c r="T12" s="9">
        <f>'OLS Model'!B$11*J12</f>
        <v>-637510.65273931006</v>
      </c>
      <c r="U12" s="9">
        <f>'OLS Model'!B$12*K12</f>
        <v>0</v>
      </c>
      <c r="V12" s="9">
        <f>'OLS Model'!B$13*L12</f>
        <v>0</v>
      </c>
      <c r="W12" s="9">
        <f t="shared" si="1"/>
        <v>23817759.724221602</v>
      </c>
    </row>
    <row r="13" spans="1:23" x14ac:dyDescent="0.25">
      <c r="A13">
        <v>2003</v>
      </c>
      <c r="B13">
        <v>12</v>
      </c>
      <c r="C13" s="16">
        <f t="shared" si="0"/>
        <v>37956</v>
      </c>
      <c r="D13" s="1">
        <v>26852234.5</v>
      </c>
      <c r="E13" s="5">
        <f>'Normal Weather'!B13</f>
        <v>529.33000000000004</v>
      </c>
      <c r="F13" s="5">
        <f>'Normal Weather'!C13</f>
        <v>0</v>
      </c>
      <c r="G13">
        <v>31</v>
      </c>
      <c r="H13">
        <v>6259.6</v>
      </c>
      <c r="I13">
        <f t="shared" si="2"/>
        <v>12</v>
      </c>
      <c r="J13">
        <v>0</v>
      </c>
      <c r="K13">
        <v>0</v>
      </c>
      <c r="L13">
        <v>0</v>
      </c>
      <c r="N13" s="9">
        <f>'OLS Model'!B$5</f>
        <v>-22232979.723383799</v>
      </c>
      <c r="O13" s="9">
        <f>'OLS Model'!B$6*E13</f>
        <v>4174182.4064143868</v>
      </c>
      <c r="P13" s="9">
        <f>'OLS Model'!B$7*F13</f>
        <v>0</v>
      </c>
      <c r="Q13" s="9">
        <f>'OLS Model'!B$8*G13</f>
        <v>18359874.751496576</v>
      </c>
      <c r="R13" s="9">
        <f>'OLS Model'!B$9*H13</f>
        <v>26693369.781787515</v>
      </c>
      <c r="S13" s="9">
        <f>'OLS Model'!B$10*I13</f>
        <v>-341568.10954387917</v>
      </c>
      <c r="T13" s="9">
        <f>'OLS Model'!B$11*J13</f>
        <v>0</v>
      </c>
      <c r="U13" s="9">
        <f>'OLS Model'!B$12*K13</f>
        <v>0</v>
      </c>
      <c r="V13" s="9">
        <f>'OLS Model'!B$13*L13</f>
        <v>0</v>
      </c>
      <c r="W13" s="9">
        <f t="shared" si="1"/>
        <v>26652879.106770799</v>
      </c>
    </row>
    <row r="14" spans="1:23" x14ac:dyDescent="0.25">
      <c r="A14">
        <v>2004</v>
      </c>
      <c r="B14">
        <v>1</v>
      </c>
      <c r="C14" s="16">
        <f t="shared" si="0"/>
        <v>37987</v>
      </c>
      <c r="D14" s="1">
        <v>28693640.5</v>
      </c>
      <c r="E14" s="5">
        <f>E2</f>
        <v>615.94999999999993</v>
      </c>
      <c r="F14" s="5">
        <f>F2</f>
        <v>0</v>
      </c>
      <c r="G14">
        <v>31</v>
      </c>
      <c r="H14">
        <v>6237.3</v>
      </c>
      <c r="I14">
        <f t="shared" si="2"/>
        <v>13</v>
      </c>
      <c r="J14">
        <f>J2</f>
        <v>0</v>
      </c>
      <c r="K14">
        <v>0</v>
      </c>
      <c r="L14">
        <v>0</v>
      </c>
      <c r="N14" s="9">
        <f>'OLS Model'!B$5</f>
        <v>-22232979.723383799</v>
      </c>
      <c r="O14" s="9">
        <f>'OLS Model'!B$6*E14</f>
        <v>4857249.0756823551</v>
      </c>
      <c r="P14" s="9">
        <f>'OLS Model'!B$7*F14</f>
        <v>0</v>
      </c>
      <c r="Q14" s="9">
        <f>'OLS Model'!B$8*G14</f>
        <v>18359874.751496576</v>
      </c>
      <c r="R14" s="9">
        <f>'OLS Model'!B$9*H14</f>
        <v>26598273.905671813</v>
      </c>
      <c r="S14" s="9">
        <f>'OLS Model'!B$10*I14</f>
        <v>-370032.11867253575</v>
      </c>
      <c r="T14" s="9">
        <f>'OLS Model'!B$11*J14</f>
        <v>0</v>
      </c>
      <c r="U14" s="9">
        <f>'OLS Model'!B$12*K14</f>
        <v>0</v>
      </c>
      <c r="V14" s="9">
        <f>'OLS Model'!B$13*L14</f>
        <v>0</v>
      </c>
      <c r="W14" s="9">
        <f t="shared" si="1"/>
        <v>27212385.890794411</v>
      </c>
    </row>
    <row r="15" spans="1:23" x14ac:dyDescent="0.25">
      <c r="A15">
        <v>2004</v>
      </c>
      <c r="B15">
        <v>2</v>
      </c>
      <c r="C15" s="16">
        <f t="shared" si="0"/>
        <v>38018</v>
      </c>
      <c r="D15" s="1">
        <v>25822995.100000001</v>
      </c>
      <c r="E15" s="5">
        <f t="shared" ref="E15:F15" si="3">E3</f>
        <v>555.01</v>
      </c>
      <c r="F15" s="5">
        <f t="shared" si="3"/>
        <v>0</v>
      </c>
      <c r="G15">
        <v>29</v>
      </c>
      <c r="H15">
        <v>6219.9</v>
      </c>
      <c r="I15">
        <f t="shared" si="2"/>
        <v>14</v>
      </c>
      <c r="J15">
        <f t="shared" ref="J15:J78" si="4">J3</f>
        <v>0</v>
      </c>
      <c r="K15">
        <v>0</v>
      </c>
      <c r="L15">
        <v>0</v>
      </c>
      <c r="N15" s="9">
        <f>'OLS Model'!B$5</f>
        <v>-22232979.723383799</v>
      </c>
      <c r="O15" s="9">
        <f>'OLS Model'!B$6*E15</f>
        <v>4376689.3570816852</v>
      </c>
      <c r="P15" s="9">
        <f>'OLS Model'!B$7*F15</f>
        <v>0</v>
      </c>
      <c r="Q15" s="9">
        <f>'OLS Model'!B$8*G15</f>
        <v>17175366.703012925</v>
      </c>
      <c r="R15" s="9">
        <f>'OLS Model'!B$9*H15</f>
        <v>26524073.535967179</v>
      </c>
      <c r="S15" s="9">
        <f>'OLS Model'!B$10*I15</f>
        <v>-398496.1278011924</v>
      </c>
      <c r="T15" s="9">
        <f>'OLS Model'!B$11*J15</f>
        <v>0</v>
      </c>
      <c r="U15" s="9">
        <f>'OLS Model'!B$12*K15</f>
        <v>0</v>
      </c>
      <c r="V15" s="9">
        <f>'OLS Model'!B$13*L15</f>
        <v>0</v>
      </c>
      <c r="W15" s="9">
        <f t="shared" si="1"/>
        <v>25444653.744876798</v>
      </c>
    </row>
    <row r="16" spans="1:23" x14ac:dyDescent="0.25">
      <c r="A16">
        <v>2004</v>
      </c>
      <c r="B16">
        <v>3</v>
      </c>
      <c r="C16" s="16">
        <f t="shared" si="0"/>
        <v>38047</v>
      </c>
      <c r="D16" s="1">
        <v>26131564.899999999</v>
      </c>
      <c r="E16" s="5">
        <f t="shared" ref="E16:F16" si="5">E4</f>
        <v>449.46999999999997</v>
      </c>
      <c r="F16" s="5">
        <f t="shared" si="5"/>
        <v>0</v>
      </c>
      <c r="G16">
        <v>31</v>
      </c>
      <c r="H16">
        <v>6188.1</v>
      </c>
      <c r="I16">
        <f t="shared" si="2"/>
        <v>15</v>
      </c>
      <c r="J16">
        <f t="shared" si="4"/>
        <v>1</v>
      </c>
      <c r="K16">
        <v>0</v>
      </c>
      <c r="L16">
        <v>0</v>
      </c>
      <c r="N16" s="9">
        <f>'OLS Model'!B$5</f>
        <v>-22232979.723383799</v>
      </c>
      <c r="O16" s="9">
        <f>'OLS Model'!B$6*E16</f>
        <v>3544423.6416055658</v>
      </c>
      <c r="P16" s="9">
        <f>'OLS Model'!B$7*F16</f>
        <v>0</v>
      </c>
      <c r="Q16" s="9">
        <f>'OLS Model'!B$8*G16</f>
        <v>18359874.751496576</v>
      </c>
      <c r="R16" s="9">
        <f>'OLS Model'!B$9*H16</f>
        <v>26388465.963748377</v>
      </c>
      <c r="S16" s="9">
        <f>'OLS Model'!B$10*I16</f>
        <v>-426960.13692984899</v>
      </c>
      <c r="T16" s="9">
        <f>'OLS Model'!B$11*J16</f>
        <v>-637510.65273931006</v>
      </c>
      <c r="U16" s="9">
        <f>'OLS Model'!B$12*K16</f>
        <v>0</v>
      </c>
      <c r="V16" s="9">
        <f>'OLS Model'!B$13*L16</f>
        <v>0</v>
      </c>
      <c r="W16" s="9">
        <f t="shared" si="1"/>
        <v>24995313.843797565</v>
      </c>
    </row>
    <row r="17" spans="1:23" x14ac:dyDescent="0.25">
      <c r="A17">
        <v>2004</v>
      </c>
      <c r="B17">
        <v>4</v>
      </c>
      <c r="C17" s="16">
        <f t="shared" si="0"/>
        <v>38078</v>
      </c>
      <c r="D17" s="1">
        <v>23274372.100000001</v>
      </c>
      <c r="E17" s="5">
        <f t="shared" ref="E17:F17" si="6">E5</f>
        <v>273.67999999999989</v>
      </c>
      <c r="F17" s="5">
        <f t="shared" si="6"/>
        <v>0.13</v>
      </c>
      <c r="G17">
        <v>30</v>
      </c>
      <c r="H17">
        <v>6202.5</v>
      </c>
      <c r="I17">
        <f t="shared" si="2"/>
        <v>16</v>
      </c>
      <c r="J17">
        <f t="shared" si="4"/>
        <v>1</v>
      </c>
      <c r="K17">
        <v>0</v>
      </c>
      <c r="L17">
        <v>0</v>
      </c>
      <c r="N17" s="9">
        <f>'OLS Model'!B$5</f>
        <v>-22232979.723383799</v>
      </c>
      <c r="O17" s="9">
        <f>'OLS Model'!B$6*E17</f>
        <v>2158181.5521271965</v>
      </c>
      <c r="P17" s="9">
        <f>'OLS Model'!B$7*F17</f>
        <v>5527.2194331349192</v>
      </c>
      <c r="Q17" s="9">
        <f>'OLS Model'!B$8*G17</f>
        <v>17767620.727254748</v>
      </c>
      <c r="R17" s="9">
        <f>'OLS Model'!B$9*H17</f>
        <v>26449873.166262552</v>
      </c>
      <c r="S17" s="9">
        <f>'OLS Model'!B$10*I17</f>
        <v>-455424.14605850558</v>
      </c>
      <c r="T17" s="9">
        <f>'OLS Model'!B$11*J17</f>
        <v>-637510.65273931006</v>
      </c>
      <c r="U17" s="9">
        <f>'OLS Model'!B$12*K17</f>
        <v>0</v>
      </c>
      <c r="V17" s="9">
        <f>'OLS Model'!B$13*L17</f>
        <v>0</v>
      </c>
      <c r="W17" s="9">
        <f t="shared" si="1"/>
        <v>23055288.142896019</v>
      </c>
    </row>
    <row r="18" spans="1:23" x14ac:dyDescent="0.25">
      <c r="A18">
        <v>2004</v>
      </c>
      <c r="B18">
        <v>5</v>
      </c>
      <c r="C18" s="16">
        <f t="shared" si="0"/>
        <v>38108</v>
      </c>
      <c r="D18" s="1">
        <v>23273960.5</v>
      </c>
      <c r="E18" s="5">
        <f t="shared" ref="E18:F18" si="7">E6</f>
        <v>121.99999999999997</v>
      </c>
      <c r="F18" s="5">
        <f t="shared" si="7"/>
        <v>14.679999999999998</v>
      </c>
      <c r="G18">
        <v>31</v>
      </c>
      <c r="H18">
        <v>6249.6</v>
      </c>
      <c r="I18">
        <f t="shared" si="2"/>
        <v>17</v>
      </c>
      <c r="J18">
        <f t="shared" si="4"/>
        <v>1</v>
      </c>
      <c r="K18">
        <v>0</v>
      </c>
      <c r="L18">
        <v>0</v>
      </c>
      <c r="N18" s="9">
        <f>'OLS Model'!B$5</f>
        <v>-22232979.723383799</v>
      </c>
      <c r="O18" s="9">
        <f>'OLS Model'!B$6*E18</f>
        <v>962065.73136333667</v>
      </c>
      <c r="P18" s="9">
        <f>'OLS Model'!B$7*F18</f>
        <v>624150.62521862006</v>
      </c>
      <c r="Q18" s="9">
        <f>'OLS Model'!B$8*G18</f>
        <v>18359874.751496576</v>
      </c>
      <c r="R18" s="9">
        <f>'OLS Model'!B$9*H18</f>
        <v>26650725.891152672</v>
      </c>
      <c r="S18" s="9">
        <f>'OLS Model'!B$10*I18</f>
        <v>-483888.15518716216</v>
      </c>
      <c r="T18" s="9">
        <f>'OLS Model'!B$11*J18</f>
        <v>-637510.65273931006</v>
      </c>
      <c r="U18" s="9">
        <f>'OLS Model'!B$12*K18</f>
        <v>0</v>
      </c>
      <c r="V18" s="9">
        <f>'OLS Model'!B$13*L18</f>
        <v>0</v>
      </c>
      <c r="W18" s="9">
        <f t="shared" si="1"/>
        <v>23242438.467920933</v>
      </c>
    </row>
    <row r="19" spans="1:23" x14ac:dyDescent="0.25">
      <c r="A19">
        <v>2004</v>
      </c>
      <c r="B19">
        <v>6</v>
      </c>
      <c r="C19" s="16">
        <f t="shared" si="0"/>
        <v>38139</v>
      </c>
      <c r="D19" s="1">
        <v>23671360.300000001</v>
      </c>
      <c r="E19" s="5">
        <f t="shared" ref="E19:F19" si="8">E7</f>
        <v>21.729999999999997</v>
      </c>
      <c r="F19" s="5">
        <f t="shared" si="8"/>
        <v>63.629999999999995</v>
      </c>
      <c r="G19">
        <v>30</v>
      </c>
      <c r="H19">
        <v>6331.5</v>
      </c>
      <c r="I19">
        <f t="shared" si="2"/>
        <v>18</v>
      </c>
      <c r="J19">
        <f t="shared" si="4"/>
        <v>0</v>
      </c>
      <c r="K19">
        <v>0</v>
      </c>
      <c r="L19">
        <v>0</v>
      </c>
      <c r="N19" s="9">
        <f>'OLS Model'!B$5</f>
        <v>-22232979.723383799</v>
      </c>
      <c r="O19" s="9">
        <f>'OLS Model'!B$6*E19</f>
        <v>171358.10116824022</v>
      </c>
      <c r="P19" s="9">
        <f>'OLS Model'!B$7*F19</f>
        <v>2705361.32715673</v>
      </c>
      <c r="Q19" s="9">
        <f>'OLS Model'!B$8*G19</f>
        <v>17767620.727254748</v>
      </c>
      <c r="R19" s="9">
        <f>'OLS Model'!B$9*H19</f>
        <v>26999979.35545205</v>
      </c>
      <c r="S19" s="9">
        <f>'OLS Model'!B$10*I19</f>
        <v>-512352.16431581875</v>
      </c>
      <c r="T19" s="9">
        <f>'OLS Model'!B$11*J19</f>
        <v>0</v>
      </c>
      <c r="U19" s="9">
        <f>'OLS Model'!B$12*K19</f>
        <v>0</v>
      </c>
      <c r="V19" s="9">
        <f>'OLS Model'!B$13*L19</f>
        <v>0</v>
      </c>
      <c r="W19" s="9">
        <f t="shared" si="1"/>
        <v>24898987.62333215</v>
      </c>
    </row>
    <row r="20" spans="1:23" x14ac:dyDescent="0.25">
      <c r="A20">
        <v>2004</v>
      </c>
      <c r="B20">
        <v>7</v>
      </c>
      <c r="C20" s="16">
        <f t="shared" si="0"/>
        <v>38169</v>
      </c>
      <c r="D20" s="1">
        <v>26178025.300000001</v>
      </c>
      <c r="E20" s="5">
        <f t="shared" ref="E20:F20" si="9">E8</f>
        <v>1.4899999999999998</v>
      </c>
      <c r="F20" s="5">
        <f t="shared" si="9"/>
        <v>133.70999999999998</v>
      </c>
      <c r="G20">
        <v>31</v>
      </c>
      <c r="H20">
        <v>6395.3</v>
      </c>
      <c r="I20">
        <f t="shared" si="2"/>
        <v>19</v>
      </c>
      <c r="J20">
        <f t="shared" si="4"/>
        <v>0</v>
      </c>
      <c r="K20">
        <v>0</v>
      </c>
      <c r="L20">
        <v>0</v>
      </c>
      <c r="N20" s="9">
        <f>'OLS Model'!B$5</f>
        <v>-22232979.723383799</v>
      </c>
      <c r="O20" s="9">
        <f>'OLS Model'!B$6*E20</f>
        <v>11749.819178125997</v>
      </c>
      <c r="P20" s="9">
        <f>'OLS Model'!B$7*F20</f>
        <v>5684957.7723420765</v>
      </c>
      <c r="Q20" s="9">
        <f>'OLS Model'!B$8*G20</f>
        <v>18359874.751496576</v>
      </c>
      <c r="R20" s="9">
        <f>'OLS Model'!B$9*H20</f>
        <v>27272047.377702359</v>
      </c>
      <c r="S20" s="9">
        <f>'OLS Model'!B$10*I20</f>
        <v>-540816.1734444754</v>
      </c>
      <c r="T20" s="9">
        <f>'OLS Model'!B$11*J20</f>
        <v>0</v>
      </c>
      <c r="U20" s="9">
        <f>'OLS Model'!B$12*K20</f>
        <v>0</v>
      </c>
      <c r="V20" s="9">
        <f>'OLS Model'!B$13*L20</f>
        <v>0</v>
      </c>
      <c r="W20" s="9">
        <f t="shared" si="1"/>
        <v>28554833.823890861</v>
      </c>
    </row>
    <row r="21" spans="1:23" x14ac:dyDescent="0.25">
      <c r="A21">
        <v>2004</v>
      </c>
      <c r="B21">
        <v>8</v>
      </c>
      <c r="C21" s="16">
        <f t="shared" si="0"/>
        <v>38200</v>
      </c>
      <c r="D21" s="1">
        <v>26422717.300000001</v>
      </c>
      <c r="E21" s="5">
        <f t="shared" ref="E21:F21" si="10">E9</f>
        <v>1.7</v>
      </c>
      <c r="F21" s="5">
        <f t="shared" si="10"/>
        <v>104.28</v>
      </c>
      <c r="G21">
        <v>31</v>
      </c>
      <c r="H21">
        <v>6414.6</v>
      </c>
      <c r="I21">
        <f t="shared" si="2"/>
        <v>20</v>
      </c>
      <c r="J21">
        <f t="shared" si="4"/>
        <v>0</v>
      </c>
      <c r="K21">
        <v>0</v>
      </c>
      <c r="L21">
        <v>0</v>
      </c>
      <c r="N21" s="9">
        <f>'OLS Model'!B$5</f>
        <v>-22232979.723383799</v>
      </c>
      <c r="O21" s="9">
        <f>'OLS Model'!B$6*E21</f>
        <v>13405.833961620268</v>
      </c>
      <c r="P21" s="9">
        <f>'OLS Model'!B$7*F21</f>
        <v>4433680.3268254567</v>
      </c>
      <c r="Q21" s="9">
        <f>'OLS Model'!B$8*G21</f>
        <v>18359874.751496576</v>
      </c>
      <c r="R21" s="9">
        <f>'OLS Model'!B$9*H21</f>
        <v>27354350.086627614</v>
      </c>
      <c r="S21" s="9">
        <f>'OLS Model'!B$10*I21</f>
        <v>-569280.18257313198</v>
      </c>
      <c r="T21" s="9">
        <f>'OLS Model'!B$11*J21</f>
        <v>0</v>
      </c>
      <c r="U21" s="9">
        <f>'OLS Model'!B$12*K21</f>
        <v>0</v>
      </c>
      <c r="V21" s="9">
        <f>'OLS Model'!B$13*L21</f>
        <v>0</v>
      </c>
      <c r="W21" s="9">
        <f t="shared" si="1"/>
        <v>27359051.092954334</v>
      </c>
    </row>
    <row r="22" spans="1:23" x14ac:dyDescent="0.25">
      <c r="A22">
        <v>2004</v>
      </c>
      <c r="B22">
        <v>9</v>
      </c>
      <c r="C22" s="16">
        <f t="shared" si="0"/>
        <v>38231</v>
      </c>
      <c r="D22" s="1">
        <v>24912922.300000001</v>
      </c>
      <c r="E22" s="5">
        <f t="shared" ref="E22:F22" si="11">E10</f>
        <v>36.64</v>
      </c>
      <c r="F22" s="5">
        <f t="shared" si="11"/>
        <v>46.499999999999986</v>
      </c>
      <c r="G22">
        <v>30</v>
      </c>
      <c r="H22">
        <v>6372.4</v>
      </c>
      <c r="I22">
        <f t="shared" si="2"/>
        <v>21</v>
      </c>
      <c r="J22">
        <f t="shared" si="4"/>
        <v>1</v>
      </c>
      <c r="K22">
        <v>0</v>
      </c>
      <c r="L22">
        <v>0</v>
      </c>
      <c r="N22" s="9">
        <f>'OLS Model'!B$5</f>
        <v>-22232979.723383799</v>
      </c>
      <c r="O22" s="9">
        <f>'OLS Model'!B$6*E22</f>
        <v>288935.15079633333</v>
      </c>
      <c r="P22" s="9">
        <f>'OLS Model'!B$7*F22</f>
        <v>1977043.8741597973</v>
      </c>
      <c r="Q22" s="9">
        <f>'OLS Model'!B$8*G22</f>
        <v>17767620.727254748</v>
      </c>
      <c r="R22" s="9">
        <f>'OLS Model'!B$9*H22</f>
        <v>27174392.868148565</v>
      </c>
      <c r="S22" s="9">
        <f>'OLS Model'!B$10*I22</f>
        <v>-597744.19170178857</v>
      </c>
      <c r="T22" s="9">
        <f>'OLS Model'!B$11*J22</f>
        <v>-637510.65273931006</v>
      </c>
      <c r="U22" s="9">
        <f>'OLS Model'!B$12*K22</f>
        <v>0</v>
      </c>
      <c r="V22" s="9">
        <f>'OLS Model'!B$13*L22</f>
        <v>0</v>
      </c>
      <c r="W22" s="9">
        <f t="shared" si="1"/>
        <v>23739758.052534547</v>
      </c>
    </row>
    <row r="23" spans="1:23" x14ac:dyDescent="0.25">
      <c r="A23">
        <v>2004</v>
      </c>
      <c r="B23">
        <v>10</v>
      </c>
      <c r="C23" s="16">
        <f t="shared" si="0"/>
        <v>38261</v>
      </c>
      <c r="D23" s="1">
        <v>23326241.899999999</v>
      </c>
      <c r="E23" s="5">
        <f t="shared" ref="E23:F23" si="12">E11</f>
        <v>184.39</v>
      </c>
      <c r="F23" s="5">
        <f t="shared" si="12"/>
        <v>5.3500000000000005</v>
      </c>
      <c r="G23">
        <v>31</v>
      </c>
      <c r="H23">
        <v>6349.1</v>
      </c>
      <c r="I23">
        <f t="shared" si="2"/>
        <v>22</v>
      </c>
      <c r="J23">
        <f t="shared" si="4"/>
        <v>1</v>
      </c>
      <c r="K23">
        <v>0</v>
      </c>
      <c r="L23">
        <v>0</v>
      </c>
      <c r="N23" s="9">
        <f>'OLS Model'!B$5</f>
        <v>-22232979.723383799</v>
      </c>
      <c r="O23" s="9">
        <f>'OLS Model'!B$6*E23</f>
        <v>1454059.8377548007</v>
      </c>
      <c r="P23" s="9">
        <f>'OLS Model'!B$7*F23</f>
        <v>227466.33820978322</v>
      </c>
      <c r="Q23" s="9">
        <f>'OLS Model'!B$8*G23</f>
        <v>18359874.751496576</v>
      </c>
      <c r="R23" s="9">
        <f>'OLS Model'!B$9*H23</f>
        <v>27075032.602969378</v>
      </c>
      <c r="S23" s="9">
        <f>'OLS Model'!B$10*I23</f>
        <v>-626208.20083044516</v>
      </c>
      <c r="T23" s="9">
        <f>'OLS Model'!B$11*J23</f>
        <v>-637510.65273931006</v>
      </c>
      <c r="U23" s="9">
        <f>'OLS Model'!B$12*K23</f>
        <v>0</v>
      </c>
      <c r="V23" s="9">
        <f>'OLS Model'!B$13*L23</f>
        <v>0</v>
      </c>
      <c r="W23" s="9">
        <f t="shared" si="1"/>
        <v>23619734.953476984</v>
      </c>
    </row>
    <row r="24" spans="1:23" x14ac:dyDescent="0.25">
      <c r="A24">
        <v>2004</v>
      </c>
      <c r="B24">
        <v>11</v>
      </c>
      <c r="C24" s="16">
        <f t="shared" si="0"/>
        <v>38292</v>
      </c>
      <c r="D24" s="1">
        <v>24138244.899999999</v>
      </c>
      <c r="E24" s="5">
        <f t="shared" ref="E24:F24" si="13">E12</f>
        <v>331.49999999999994</v>
      </c>
      <c r="F24" s="5">
        <f t="shared" si="13"/>
        <v>0</v>
      </c>
      <c r="G24">
        <v>30</v>
      </c>
      <c r="H24">
        <v>6328.9</v>
      </c>
      <c r="I24">
        <f t="shared" si="2"/>
        <v>23</v>
      </c>
      <c r="J24">
        <f t="shared" si="4"/>
        <v>1</v>
      </c>
      <c r="K24">
        <v>0</v>
      </c>
      <c r="L24">
        <v>0</v>
      </c>
      <c r="N24" s="9">
        <f>'OLS Model'!B$5</f>
        <v>-22232979.723383799</v>
      </c>
      <c r="O24" s="9">
        <f>'OLS Model'!B$6*E24</f>
        <v>2614137.6225159517</v>
      </c>
      <c r="P24" s="9">
        <f>'OLS Model'!B$7*F24</f>
        <v>0</v>
      </c>
      <c r="Q24" s="9">
        <f>'OLS Model'!B$8*G24</f>
        <v>17767620.727254748</v>
      </c>
      <c r="R24" s="9">
        <f>'OLS Model'!B$9*H24</f>
        <v>26988891.943886988</v>
      </c>
      <c r="S24" s="9">
        <f>'OLS Model'!B$10*I24</f>
        <v>-654672.20995910175</v>
      </c>
      <c r="T24" s="9">
        <f>'OLS Model'!B$11*J24</f>
        <v>-637510.65273931006</v>
      </c>
      <c r="U24" s="9">
        <f>'OLS Model'!B$12*K24</f>
        <v>0</v>
      </c>
      <c r="V24" s="9">
        <f>'OLS Model'!B$13*L24</f>
        <v>0</v>
      </c>
      <c r="W24" s="9">
        <f t="shared" si="1"/>
        <v>23845487.707575478</v>
      </c>
    </row>
    <row r="25" spans="1:23" x14ac:dyDescent="0.25">
      <c r="A25">
        <v>2004</v>
      </c>
      <c r="B25">
        <v>12</v>
      </c>
      <c r="C25" s="16">
        <f t="shared" si="0"/>
        <v>38322</v>
      </c>
      <c r="D25" s="1">
        <v>27201972.699999999</v>
      </c>
      <c r="E25" s="5">
        <f t="shared" ref="E25:F25" si="14">E13</f>
        <v>529.33000000000004</v>
      </c>
      <c r="F25" s="5">
        <f t="shared" si="14"/>
        <v>0</v>
      </c>
      <c r="G25">
        <v>31</v>
      </c>
      <c r="H25">
        <v>6338.8</v>
      </c>
      <c r="I25">
        <f t="shared" si="2"/>
        <v>24</v>
      </c>
      <c r="J25">
        <f t="shared" si="4"/>
        <v>0</v>
      </c>
      <c r="K25">
        <v>0</v>
      </c>
      <c r="L25">
        <v>0</v>
      </c>
      <c r="N25" s="9">
        <f>'OLS Model'!B$5</f>
        <v>-22232979.723383799</v>
      </c>
      <c r="O25" s="9">
        <f>'OLS Model'!B$6*E25</f>
        <v>4174182.4064143868</v>
      </c>
      <c r="P25" s="9">
        <f>'OLS Model'!B$7*F25</f>
        <v>0</v>
      </c>
      <c r="Q25" s="9">
        <f>'OLS Model'!B$8*G25</f>
        <v>18359874.751496576</v>
      </c>
      <c r="R25" s="9">
        <f>'OLS Model'!B$9*H25</f>
        <v>27031109.395615488</v>
      </c>
      <c r="S25" s="9">
        <f>'OLS Model'!B$10*I25</f>
        <v>-683136.21908775833</v>
      </c>
      <c r="T25" s="9">
        <f>'OLS Model'!B$11*J25</f>
        <v>0</v>
      </c>
      <c r="U25" s="9">
        <f>'OLS Model'!B$12*K25</f>
        <v>0</v>
      </c>
      <c r="V25" s="9">
        <f>'OLS Model'!B$13*L25</f>
        <v>0</v>
      </c>
      <c r="W25" s="9">
        <f t="shared" si="1"/>
        <v>26649050.611054894</v>
      </c>
    </row>
    <row r="26" spans="1:23" x14ac:dyDescent="0.25">
      <c r="A26">
        <v>2005</v>
      </c>
      <c r="B26">
        <v>1</v>
      </c>
      <c r="C26" s="16">
        <f t="shared" si="0"/>
        <v>38353</v>
      </c>
      <c r="D26" s="1">
        <v>27664602.699999999</v>
      </c>
      <c r="E26" s="5">
        <f t="shared" ref="E26:F26" si="15">E14</f>
        <v>615.94999999999993</v>
      </c>
      <c r="F26" s="5">
        <f t="shared" si="15"/>
        <v>0</v>
      </c>
      <c r="G26">
        <v>31</v>
      </c>
      <c r="H26">
        <v>6289.1</v>
      </c>
      <c r="I26">
        <f t="shared" si="2"/>
        <v>25</v>
      </c>
      <c r="J26">
        <f t="shared" si="4"/>
        <v>0</v>
      </c>
      <c r="K26">
        <v>0</v>
      </c>
      <c r="L26">
        <v>0</v>
      </c>
      <c r="N26" s="9">
        <f>'OLS Model'!B$5</f>
        <v>-22232979.723383799</v>
      </c>
      <c r="O26" s="9">
        <f>'OLS Model'!B$6*E26</f>
        <v>4857249.0756823551</v>
      </c>
      <c r="P26" s="9">
        <f>'OLS Model'!B$7*F26</f>
        <v>0</v>
      </c>
      <c r="Q26" s="9">
        <f>'OLS Model'!B$8*G26</f>
        <v>18359874.751496576</v>
      </c>
      <c r="R26" s="9">
        <f>'OLS Model'!B$9*H26</f>
        <v>26819169.25916031</v>
      </c>
      <c r="S26" s="9">
        <f>'OLS Model'!B$10*I26</f>
        <v>-711600.22821641492</v>
      </c>
      <c r="T26" s="9">
        <f>'OLS Model'!B$11*J26</f>
        <v>0</v>
      </c>
      <c r="U26" s="9">
        <f>'OLS Model'!B$12*K26</f>
        <v>0</v>
      </c>
      <c r="V26" s="9">
        <f>'OLS Model'!B$13*L26</f>
        <v>0</v>
      </c>
      <c r="W26" s="9">
        <f t="shared" si="1"/>
        <v>27091713.13473903</v>
      </c>
    </row>
    <row r="27" spans="1:23" x14ac:dyDescent="0.25">
      <c r="A27">
        <v>2005</v>
      </c>
      <c r="B27">
        <v>2</v>
      </c>
      <c r="C27" s="16">
        <f t="shared" si="0"/>
        <v>38384</v>
      </c>
      <c r="D27" s="1">
        <v>24448314.100000001</v>
      </c>
      <c r="E27" s="5">
        <f t="shared" ref="E27:F27" si="16">E15</f>
        <v>555.01</v>
      </c>
      <c r="F27" s="5">
        <f t="shared" si="16"/>
        <v>0</v>
      </c>
      <c r="G27">
        <v>28</v>
      </c>
      <c r="H27">
        <v>6256</v>
      </c>
      <c r="I27">
        <f t="shared" si="2"/>
        <v>26</v>
      </c>
      <c r="J27">
        <f t="shared" si="4"/>
        <v>0</v>
      </c>
      <c r="K27">
        <v>0</v>
      </c>
      <c r="L27">
        <v>0</v>
      </c>
      <c r="N27" s="9">
        <f>'OLS Model'!B$5</f>
        <v>-22232979.723383799</v>
      </c>
      <c r="O27" s="9">
        <f>'OLS Model'!B$6*E27</f>
        <v>4376689.3570816852</v>
      </c>
      <c r="P27" s="9">
        <f>'OLS Model'!B$7*F27</f>
        <v>0</v>
      </c>
      <c r="Q27" s="9">
        <f>'OLS Model'!B$8*G27</f>
        <v>16583112.678771099</v>
      </c>
      <c r="R27" s="9">
        <f>'OLS Model'!B$9*H27</f>
        <v>26678017.981158972</v>
      </c>
      <c r="S27" s="9">
        <f>'OLS Model'!B$10*I27</f>
        <v>-740064.23734507151</v>
      </c>
      <c r="T27" s="9">
        <f>'OLS Model'!B$11*J27</f>
        <v>0</v>
      </c>
      <c r="U27" s="9">
        <f>'OLS Model'!B$12*K27</f>
        <v>0</v>
      </c>
      <c r="V27" s="9">
        <f>'OLS Model'!B$13*L27</f>
        <v>0</v>
      </c>
      <c r="W27" s="9">
        <f t="shared" si="1"/>
        <v>24664776.056282885</v>
      </c>
    </row>
    <row r="28" spans="1:23" x14ac:dyDescent="0.25">
      <c r="A28">
        <v>2005</v>
      </c>
      <c r="B28">
        <v>3</v>
      </c>
      <c r="C28" s="16">
        <f t="shared" si="0"/>
        <v>38412</v>
      </c>
      <c r="D28" s="1">
        <v>25957433.399999999</v>
      </c>
      <c r="E28" s="5">
        <f t="shared" ref="E28:F28" si="17">E16</f>
        <v>449.46999999999997</v>
      </c>
      <c r="F28" s="5">
        <f t="shared" si="17"/>
        <v>0</v>
      </c>
      <c r="G28">
        <v>31</v>
      </c>
      <c r="H28">
        <v>6226.8</v>
      </c>
      <c r="I28">
        <f t="shared" si="2"/>
        <v>27</v>
      </c>
      <c r="J28">
        <f t="shared" si="4"/>
        <v>1</v>
      </c>
      <c r="K28">
        <v>0</v>
      </c>
      <c r="L28">
        <v>0</v>
      </c>
      <c r="N28" s="9">
        <f>'OLS Model'!B$5</f>
        <v>-22232979.723383799</v>
      </c>
      <c r="O28" s="9">
        <f>'OLS Model'!B$6*E28</f>
        <v>3544423.6416055658</v>
      </c>
      <c r="P28" s="9">
        <f>'OLS Model'!B$7*F28</f>
        <v>0</v>
      </c>
      <c r="Q28" s="9">
        <f>'OLS Model'!B$8*G28</f>
        <v>18359874.751496576</v>
      </c>
      <c r="R28" s="9">
        <f>'OLS Model'!B$9*H28</f>
        <v>26553497.820505224</v>
      </c>
      <c r="S28" s="9">
        <f>'OLS Model'!B$10*I28</f>
        <v>-768528.24647372821</v>
      </c>
      <c r="T28" s="9">
        <f>'OLS Model'!B$11*J28</f>
        <v>-637510.65273931006</v>
      </c>
      <c r="U28" s="9">
        <f>'OLS Model'!B$12*K28</f>
        <v>0</v>
      </c>
      <c r="V28" s="9">
        <f>'OLS Model'!B$13*L28</f>
        <v>0</v>
      </c>
      <c r="W28" s="9">
        <f t="shared" si="1"/>
        <v>24818777.59101053</v>
      </c>
    </row>
    <row r="29" spans="1:23" x14ac:dyDescent="0.25">
      <c r="A29">
        <v>2005</v>
      </c>
      <c r="B29">
        <v>4</v>
      </c>
      <c r="C29" s="16">
        <f t="shared" si="0"/>
        <v>38443</v>
      </c>
      <c r="D29" s="1">
        <v>22475955.899999999</v>
      </c>
      <c r="E29" s="5">
        <f t="shared" ref="E29:F29" si="18">E17</f>
        <v>273.67999999999989</v>
      </c>
      <c r="F29" s="5">
        <f t="shared" si="18"/>
        <v>0.13</v>
      </c>
      <c r="G29">
        <v>30</v>
      </c>
      <c r="H29">
        <v>6256.2</v>
      </c>
      <c r="I29">
        <f t="shared" si="2"/>
        <v>28</v>
      </c>
      <c r="J29">
        <f t="shared" si="4"/>
        <v>1</v>
      </c>
      <c r="K29">
        <v>0</v>
      </c>
      <c r="L29">
        <v>0</v>
      </c>
      <c r="N29" s="9">
        <f>'OLS Model'!B$5</f>
        <v>-22232979.723383799</v>
      </c>
      <c r="O29" s="9">
        <f>'OLS Model'!B$6*E29</f>
        <v>2158181.5521271965</v>
      </c>
      <c r="P29" s="9">
        <f>'OLS Model'!B$7*F29</f>
        <v>5527.2194331349192</v>
      </c>
      <c r="Q29" s="9">
        <f>'OLS Model'!B$8*G29</f>
        <v>17767620.727254748</v>
      </c>
      <c r="R29" s="9">
        <f>'OLS Model'!B$9*H29</f>
        <v>26678870.858971667</v>
      </c>
      <c r="S29" s="9">
        <f>'OLS Model'!B$10*I29</f>
        <v>-796992.2556023848</v>
      </c>
      <c r="T29" s="9">
        <f>'OLS Model'!B$11*J29</f>
        <v>-637510.65273931006</v>
      </c>
      <c r="U29" s="9">
        <f>'OLS Model'!B$12*K29</f>
        <v>0</v>
      </c>
      <c r="V29" s="9">
        <f>'OLS Model'!B$13*L29</f>
        <v>0</v>
      </c>
      <c r="W29" s="9">
        <f t="shared" si="1"/>
        <v>22942717.726061255</v>
      </c>
    </row>
    <row r="30" spans="1:23" x14ac:dyDescent="0.25">
      <c r="A30">
        <v>2005</v>
      </c>
      <c r="B30">
        <v>5</v>
      </c>
      <c r="C30" s="16">
        <f t="shared" si="0"/>
        <v>38473</v>
      </c>
      <c r="D30" s="1">
        <v>22324785.399999999</v>
      </c>
      <c r="E30" s="5">
        <f t="shared" ref="E30:F30" si="19">E18</f>
        <v>121.99999999999997</v>
      </c>
      <c r="F30" s="5">
        <f t="shared" si="19"/>
        <v>14.679999999999998</v>
      </c>
      <c r="G30">
        <v>31</v>
      </c>
      <c r="H30">
        <v>6320.6</v>
      </c>
      <c r="I30">
        <f t="shared" si="2"/>
        <v>29</v>
      </c>
      <c r="J30">
        <f t="shared" si="4"/>
        <v>1</v>
      </c>
      <c r="K30">
        <v>0</v>
      </c>
      <c r="L30">
        <v>0</v>
      </c>
      <c r="N30" s="9">
        <f>'OLS Model'!B$5</f>
        <v>-22232979.723383799</v>
      </c>
      <c r="O30" s="9">
        <f>'OLS Model'!B$6*E30</f>
        <v>962065.73136333667</v>
      </c>
      <c r="P30" s="9">
        <f>'OLS Model'!B$7*F30</f>
        <v>624150.62521862006</v>
      </c>
      <c r="Q30" s="9">
        <f>'OLS Model'!B$8*G30</f>
        <v>18359874.751496576</v>
      </c>
      <c r="R30" s="9">
        <f>'OLS Model'!B$9*H30</f>
        <v>26953497.514660072</v>
      </c>
      <c r="S30" s="9">
        <f>'OLS Model'!B$10*I30</f>
        <v>-825456.26473104139</v>
      </c>
      <c r="T30" s="9">
        <f>'OLS Model'!B$11*J30</f>
        <v>-637510.65273931006</v>
      </c>
      <c r="U30" s="9">
        <f>'OLS Model'!B$12*K30</f>
        <v>0</v>
      </c>
      <c r="V30" s="9">
        <f>'OLS Model'!B$13*L30</f>
        <v>0</v>
      </c>
      <c r="W30" s="9">
        <f t="shared" si="1"/>
        <v>23203641.981884453</v>
      </c>
    </row>
    <row r="31" spans="1:23" x14ac:dyDescent="0.25">
      <c r="A31">
        <v>2005</v>
      </c>
      <c r="B31">
        <v>6</v>
      </c>
      <c r="C31" s="16">
        <f t="shared" si="0"/>
        <v>38504</v>
      </c>
      <c r="D31" s="1">
        <v>27306039.899999999</v>
      </c>
      <c r="E31" s="5">
        <f t="shared" ref="E31:F31" si="20">E19</f>
        <v>21.729999999999997</v>
      </c>
      <c r="F31" s="5">
        <f t="shared" si="20"/>
        <v>63.629999999999995</v>
      </c>
      <c r="G31">
        <v>30</v>
      </c>
      <c r="H31">
        <v>6402.7</v>
      </c>
      <c r="I31">
        <f t="shared" si="2"/>
        <v>30</v>
      </c>
      <c r="J31">
        <f t="shared" si="4"/>
        <v>0</v>
      </c>
      <c r="K31">
        <v>0</v>
      </c>
      <c r="L31">
        <v>0</v>
      </c>
      <c r="N31" s="9">
        <f>'OLS Model'!B$5</f>
        <v>-22232979.723383799</v>
      </c>
      <c r="O31" s="9">
        <f>'OLS Model'!B$6*E31</f>
        <v>171358.10116824022</v>
      </c>
      <c r="P31" s="9">
        <f>'OLS Model'!B$7*F31</f>
        <v>2705361.32715673</v>
      </c>
      <c r="Q31" s="9">
        <f>'OLS Model'!B$8*G31</f>
        <v>17767620.727254748</v>
      </c>
      <c r="R31" s="9">
        <f>'OLS Model'!B$9*H31</f>
        <v>27303603.856772143</v>
      </c>
      <c r="S31" s="9">
        <f>'OLS Model'!B$10*I31</f>
        <v>-853920.27385969798</v>
      </c>
      <c r="T31" s="9">
        <f>'OLS Model'!B$11*J31</f>
        <v>0</v>
      </c>
      <c r="U31" s="9">
        <f>'OLS Model'!B$12*K31</f>
        <v>0</v>
      </c>
      <c r="V31" s="9">
        <f>'OLS Model'!B$13*L31</f>
        <v>0</v>
      </c>
      <c r="W31" s="9">
        <f t="shared" si="1"/>
        <v>24861044.015108366</v>
      </c>
    </row>
    <row r="32" spans="1:23" x14ac:dyDescent="0.25">
      <c r="A32">
        <v>2005</v>
      </c>
      <c r="B32">
        <v>7</v>
      </c>
      <c r="C32" s="16">
        <f t="shared" si="0"/>
        <v>38534</v>
      </c>
      <c r="D32" s="1">
        <v>29382212.699999999</v>
      </c>
      <c r="E32" s="5">
        <f t="shared" ref="E32:F32" si="21">E20</f>
        <v>1.4899999999999998</v>
      </c>
      <c r="F32" s="5">
        <f t="shared" si="21"/>
        <v>133.70999999999998</v>
      </c>
      <c r="G32">
        <v>31</v>
      </c>
      <c r="H32">
        <v>6460</v>
      </c>
      <c r="I32">
        <f t="shared" si="2"/>
        <v>31</v>
      </c>
      <c r="J32">
        <f t="shared" si="4"/>
        <v>0</v>
      </c>
      <c r="K32">
        <v>0</v>
      </c>
      <c r="L32">
        <v>0</v>
      </c>
      <c r="N32" s="9">
        <f>'OLS Model'!B$5</f>
        <v>-22232979.723383799</v>
      </c>
      <c r="O32" s="9">
        <f>'OLS Model'!B$6*E32</f>
        <v>11749.819178125997</v>
      </c>
      <c r="P32" s="9">
        <f>'OLS Model'!B$7*F32</f>
        <v>5684957.7723420765</v>
      </c>
      <c r="Q32" s="9">
        <f>'OLS Model'!B$8*G32</f>
        <v>18359874.751496576</v>
      </c>
      <c r="R32" s="9">
        <f>'OLS Model'!B$9*H32</f>
        <v>27547953.350109808</v>
      </c>
      <c r="S32" s="9">
        <f>'OLS Model'!B$10*I32</f>
        <v>-882384.28298835456</v>
      </c>
      <c r="T32" s="9">
        <f>'OLS Model'!B$11*J32</f>
        <v>0</v>
      </c>
      <c r="U32" s="9">
        <f>'OLS Model'!B$12*K32</f>
        <v>0</v>
      </c>
      <c r="V32" s="9">
        <f>'OLS Model'!B$13*L32</f>
        <v>0</v>
      </c>
      <c r="W32" s="9">
        <f t="shared" si="1"/>
        <v>28489171.686754435</v>
      </c>
    </row>
    <row r="33" spans="1:23" x14ac:dyDescent="0.25">
      <c r="A33">
        <v>2005</v>
      </c>
      <c r="B33">
        <v>8</v>
      </c>
      <c r="C33" s="16">
        <f t="shared" si="0"/>
        <v>38565</v>
      </c>
      <c r="D33" s="1">
        <v>29143992.199999999</v>
      </c>
      <c r="E33" s="5">
        <f t="shared" ref="E33:F33" si="22">E21</f>
        <v>1.7</v>
      </c>
      <c r="F33" s="5">
        <f t="shared" si="22"/>
        <v>104.28</v>
      </c>
      <c r="G33">
        <v>31</v>
      </c>
      <c r="H33">
        <v>6475</v>
      </c>
      <c r="I33">
        <f t="shared" si="2"/>
        <v>32</v>
      </c>
      <c r="J33">
        <f t="shared" si="4"/>
        <v>0</v>
      </c>
      <c r="K33">
        <v>0</v>
      </c>
      <c r="L33">
        <v>0</v>
      </c>
      <c r="N33" s="9">
        <f>'OLS Model'!B$5</f>
        <v>-22232979.723383799</v>
      </c>
      <c r="O33" s="9">
        <f>'OLS Model'!B$6*E33</f>
        <v>13405.833961620268</v>
      </c>
      <c r="P33" s="9">
        <f>'OLS Model'!B$7*F33</f>
        <v>4433680.3268254567</v>
      </c>
      <c r="Q33" s="9">
        <f>'OLS Model'!B$8*G33</f>
        <v>18359874.751496576</v>
      </c>
      <c r="R33" s="9">
        <f>'OLS Model'!B$9*H33</f>
        <v>27611919.186062075</v>
      </c>
      <c r="S33" s="9">
        <f>'OLS Model'!B$10*I33</f>
        <v>-910848.29211701115</v>
      </c>
      <c r="T33" s="9">
        <f>'OLS Model'!B$11*J33</f>
        <v>0</v>
      </c>
      <c r="U33" s="9">
        <f>'OLS Model'!B$12*K33</f>
        <v>0</v>
      </c>
      <c r="V33" s="9">
        <f>'OLS Model'!B$13*L33</f>
        <v>0</v>
      </c>
      <c r="W33" s="9">
        <f t="shared" si="1"/>
        <v>27275052.082844917</v>
      </c>
    </row>
    <row r="34" spans="1:23" x14ac:dyDescent="0.25">
      <c r="A34">
        <v>2005</v>
      </c>
      <c r="B34">
        <v>9</v>
      </c>
      <c r="C34" s="16">
        <f t="shared" si="0"/>
        <v>38596</v>
      </c>
      <c r="D34" s="1">
        <v>24602503.699999999</v>
      </c>
      <c r="E34" s="5">
        <f t="shared" ref="E34:F34" si="23">E22</f>
        <v>36.64</v>
      </c>
      <c r="F34" s="5">
        <f t="shared" si="23"/>
        <v>46.499999999999986</v>
      </c>
      <c r="G34">
        <v>30</v>
      </c>
      <c r="H34">
        <v>6443.2</v>
      </c>
      <c r="I34">
        <f t="shared" si="2"/>
        <v>33</v>
      </c>
      <c r="J34">
        <f t="shared" si="4"/>
        <v>1</v>
      </c>
      <c r="K34">
        <v>0</v>
      </c>
      <c r="L34">
        <v>0</v>
      </c>
      <c r="N34" s="9">
        <f>'OLS Model'!B$5</f>
        <v>-22232979.723383799</v>
      </c>
      <c r="O34" s="9">
        <f>'OLS Model'!B$6*E34</f>
        <v>288935.15079633333</v>
      </c>
      <c r="P34" s="9">
        <f>'OLS Model'!B$7*F34</f>
        <v>1977043.8741597973</v>
      </c>
      <c r="Q34" s="9">
        <f>'OLS Model'!B$8*G34</f>
        <v>17767620.727254748</v>
      </c>
      <c r="R34" s="9">
        <f>'OLS Model'!B$9*H34</f>
        <v>27476311.613843266</v>
      </c>
      <c r="S34" s="9">
        <f>'OLS Model'!B$10*I34</f>
        <v>-939312.30124566774</v>
      </c>
      <c r="T34" s="9">
        <f>'OLS Model'!B$11*J34</f>
        <v>-637510.65273931006</v>
      </c>
      <c r="U34" s="9">
        <f>'OLS Model'!B$12*K34</f>
        <v>0</v>
      </c>
      <c r="V34" s="9">
        <f>'OLS Model'!B$13*L34</f>
        <v>0</v>
      </c>
      <c r="W34" s="9">
        <f t="shared" si="1"/>
        <v>23700108.688685369</v>
      </c>
    </row>
    <row r="35" spans="1:23" x14ac:dyDescent="0.25">
      <c r="A35">
        <v>2005</v>
      </c>
      <c r="B35">
        <v>10</v>
      </c>
      <c r="C35" s="16">
        <f t="shared" si="0"/>
        <v>38626</v>
      </c>
      <c r="D35" s="1">
        <v>23546882.800000001</v>
      </c>
      <c r="E35" s="5">
        <f t="shared" ref="E35:F35" si="24">E23</f>
        <v>184.39</v>
      </c>
      <c r="F35" s="5">
        <f t="shared" si="24"/>
        <v>5.3500000000000005</v>
      </c>
      <c r="G35">
        <v>31</v>
      </c>
      <c r="H35">
        <v>6433.9</v>
      </c>
      <c r="I35">
        <f t="shared" si="2"/>
        <v>34</v>
      </c>
      <c r="J35">
        <f t="shared" si="4"/>
        <v>1</v>
      </c>
      <c r="K35">
        <v>0</v>
      </c>
      <c r="L35">
        <v>0</v>
      </c>
      <c r="N35" s="9">
        <f>'OLS Model'!B$5</f>
        <v>-22232979.723383799</v>
      </c>
      <c r="O35" s="9">
        <f>'OLS Model'!B$6*E35</f>
        <v>1454059.8377548007</v>
      </c>
      <c r="P35" s="9">
        <f>'OLS Model'!B$7*F35</f>
        <v>227466.33820978322</v>
      </c>
      <c r="Q35" s="9">
        <f>'OLS Model'!B$8*G35</f>
        <v>18359874.751496576</v>
      </c>
      <c r="R35" s="9">
        <f>'OLS Model'!B$9*H35</f>
        <v>27436652.795552861</v>
      </c>
      <c r="S35" s="9">
        <f>'OLS Model'!B$10*I35</f>
        <v>-967776.31037432433</v>
      </c>
      <c r="T35" s="9">
        <f>'OLS Model'!B$11*J35</f>
        <v>-637510.65273931006</v>
      </c>
      <c r="U35" s="9">
        <f>'OLS Model'!B$12*K35</f>
        <v>0</v>
      </c>
      <c r="V35" s="9">
        <f>'OLS Model'!B$13*L35</f>
        <v>0</v>
      </c>
      <c r="W35" s="9">
        <f t="shared" si="1"/>
        <v>23639787.036516588</v>
      </c>
    </row>
    <row r="36" spans="1:23" x14ac:dyDescent="0.25">
      <c r="A36">
        <v>2005</v>
      </c>
      <c r="B36">
        <v>11</v>
      </c>
      <c r="C36" s="16">
        <f t="shared" si="0"/>
        <v>38657</v>
      </c>
      <c r="D36" s="1">
        <v>24110762.699999999</v>
      </c>
      <c r="E36" s="5">
        <f t="shared" ref="E36:F36" si="25">E24</f>
        <v>331.49999999999994</v>
      </c>
      <c r="F36" s="5">
        <f t="shared" si="25"/>
        <v>0</v>
      </c>
      <c r="G36">
        <v>30</v>
      </c>
      <c r="H36">
        <v>6413</v>
      </c>
      <c r="I36">
        <f t="shared" si="2"/>
        <v>35</v>
      </c>
      <c r="J36">
        <f t="shared" si="4"/>
        <v>1</v>
      </c>
      <c r="K36">
        <v>0</v>
      </c>
      <c r="L36">
        <v>0</v>
      </c>
      <c r="N36" s="9">
        <f>'OLS Model'!B$5</f>
        <v>-22232979.723383799</v>
      </c>
      <c r="O36" s="9">
        <f>'OLS Model'!B$6*E36</f>
        <v>2614137.6225159517</v>
      </c>
      <c r="P36" s="9">
        <f>'OLS Model'!B$7*F36</f>
        <v>0</v>
      </c>
      <c r="Q36" s="9">
        <f>'OLS Model'!B$8*G36</f>
        <v>17767620.727254748</v>
      </c>
      <c r="R36" s="9">
        <f>'OLS Model'!B$9*H36</f>
        <v>27347527.064126037</v>
      </c>
      <c r="S36" s="9">
        <f>'OLS Model'!B$10*I36</f>
        <v>-996240.31950298091</v>
      </c>
      <c r="T36" s="9">
        <f>'OLS Model'!B$11*J36</f>
        <v>-637510.65273931006</v>
      </c>
      <c r="U36" s="9">
        <f>'OLS Model'!B$12*K36</f>
        <v>0</v>
      </c>
      <c r="V36" s="9">
        <f>'OLS Model'!B$13*L36</f>
        <v>0</v>
      </c>
      <c r="W36" s="9">
        <f t="shared" si="1"/>
        <v>23862554.718270648</v>
      </c>
    </row>
    <row r="37" spans="1:23" x14ac:dyDescent="0.25">
      <c r="A37">
        <v>2005</v>
      </c>
      <c r="B37">
        <v>12</v>
      </c>
      <c r="C37" s="16">
        <f t="shared" si="0"/>
        <v>38687</v>
      </c>
      <c r="D37" s="1">
        <v>27072392.5</v>
      </c>
      <c r="E37" s="5">
        <f t="shared" ref="E37:F37" si="26">E25</f>
        <v>529.33000000000004</v>
      </c>
      <c r="F37" s="5">
        <f t="shared" si="26"/>
        <v>0</v>
      </c>
      <c r="G37">
        <v>31</v>
      </c>
      <c r="H37">
        <v>6411.6</v>
      </c>
      <c r="I37">
        <f t="shared" si="2"/>
        <v>36</v>
      </c>
      <c r="J37">
        <f t="shared" si="4"/>
        <v>0</v>
      </c>
      <c r="K37">
        <v>0</v>
      </c>
      <c r="L37">
        <v>0</v>
      </c>
      <c r="N37" s="9">
        <f>'OLS Model'!B$5</f>
        <v>-22232979.723383799</v>
      </c>
      <c r="O37" s="9">
        <f>'OLS Model'!B$6*E37</f>
        <v>4174182.4064143868</v>
      </c>
      <c r="P37" s="9">
        <f>'OLS Model'!B$7*F37</f>
        <v>0</v>
      </c>
      <c r="Q37" s="9">
        <f>'OLS Model'!B$8*G37</f>
        <v>18359874.751496576</v>
      </c>
      <c r="R37" s="9">
        <f>'OLS Model'!B$9*H37</f>
        <v>27341556.919437159</v>
      </c>
      <c r="S37" s="9">
        <f>'OLS Model'!B$10*I37</f>
        <v>-1024704.3286316375</v>
      </c>
      <c r="T37" s="9">
        <f>'OLS Model'!B$11*J37</f>
        <v>0</v>
      </c>
      <c r="U37" s="9">
        <f>'OLS Model'!B$12*K37</f>
        <v>0</v>
      </c>
      <c r="V37" s="9">
        <f>'OLS Model'!B$13*L37</f>
        <v>0</v>
      </c>
      <c r="W37" s="9">
        <f t="shared" si="1"/>
        <v>26617930.025332686</v>
      </c>
    </row>
    <row r="38" spans="1:23" x14ac:dyDescent="0.25">
      <c r="A38">
        <v>2006</v>
      </c>
      <c r="B38">
        <v>1</v>
      </c>
      <c r="C38" s="16">
        <f t="shared" si="0"/>
        <v>38718</v>
      </c>
      <c r="D38" s="1">
        <v>25852276.800000001</v>
      </c>
      <c r="E38" s="5">
        <f t="shared" ref="E38:F38" si="27">E26</f>
        <v>615.94999999999993</v>
      </c>
      <c r="F38" s="5">
        <f t="shared" si="27"/>
        <v>0</v>
      </c>
      <c r="G38">
        <v>31</v>
      </c>
      <c r="H38">
        <v>6366.5</v>
      </c>
      <c r="I38">
        <f t="shared" si="2"/>
        <v>37</v>
      </c>
      <c r="J38">
        <f t="shared" si="4"/>
        <v>0</v>
      </c>
      <c r="K38">
        <v>0</v>
      </c>
      <c r="L38">
        <v>0</v>
      </c>
      <c r="N38" s="9">
        <f>'OLS Model'!B$5</f>
        <v>-22232979.723383799</v>
      </c>
      <c r="O38" s="9">
        <f>'OLS Model'!B$6*E38</f>
        <v>4857249.0756823551</v>
      </c>
      <c r="P38" s="9">
        <f>'OLS Model'!B$7*F38</f>
        <v>0</v>
      </c>
      <c r="Q38" s="9">
        <f>'OLS Model'!B$8*G38</f>
        <v>18359874.751496576</v>
      </c>
      <c r="R38" s="9">
        <f>'OLS Model'!B$9*H38</f>
        <v>27149232.972674008</v>
      </c>
      <c r="S38" s="9">
        <f>'OLS Model'!B$10*I38</f>
        <v>-1053168.3377602941</v>
      </c>
      <c r="T38" s="9">
        <f>'OLS Model'!B$11*J38</f>
        <v>0</v>
      </c>
      <c r="U38" s="9">
        <f>'OLS Model'!B$12*K38</f>
        <v>0</v>
      </c>
      <c r="V38" s="9">
        <f>'OLS Model'!B$13*L38</f>
        <v>0</v>
      </c>
      <c r="W38" s="9">
        <f t="shared" si="1"/>
        <v>27080208.738708846</v>
      </c>
    </row>
    <row r="39" spans="1:23" x14ac:dyDescent="0.25">
      <c r="A39">
        <v>2006</v>
      </c>
      <c r="B39">
        <v>2</v>
      </c>
      <c r="C39" s="16">
        <f t="shared" si="0"/>
        <v>38749</v>
      </c>
      <c r="D39" s="1">
        <v>24258714.600000001</v>
      </c>
      <c r="E39" s="5">
        <f t="shared" ref="E39:F39" si="28">E27</f>
        <v>555.01</v>
      </c>
      <c r="F39" s="5">
        <f t="shared" si="28"/>
        <v>0</v>
      </c>
      <c r="G39">
        <v>28</v>
      </c>
      <c r="H39">
        <v>6324.8</v>
      </c>
      <c r="I39">
        <f t="shared" si="2"/>
        <v>38</v>
      </c>
      <c r="J39">
        <f t="shared" si="4"/>
        <v>0</v>
      </c>
      <c r="K39">
        <v>0</v>
      </c>
      <c r="L39">
        <v>0</v>
      </c>
      <c r="N39" s="9">
        <f>'OLS Model'!B$5</f>
        <v>-22232979.723383799</v>
      </c>
      <c r="O39" s="9">
        <f>'OLS Model'!B$6*E39</f>
        <v>4376689.3570816852</v>
      </c>
      <c r="P39" s="9">
        <f>'OLS Model'!B$7*F39</f>
        <v>0</v>
      </c>
      <c r="Q39" s="9">
        <f>'OLS Model'!B$8*G39</f>
        <v>16583112.678771099</v>
      </c>
      <c r="R39" s="9">
        <f>'OLS Model'!B$9*H39</f>
        <v>26971407.948726702</v>
      </c>
      <c r="S39" s="9">
        <f>'OLS Model'!B$10*I39</f>
        <v>-1081632.3468889508</v>
      </c>
      <c r="T39" s="9">
        <f>'OLS Model'!B$11*J39</f>
        <v>0</v>
      </c>
      <c r="U39" s="9">
        <f>'OLS Model'!B$12*K39</f>
        <v>0</v>
      </c>
      <c r="V39" s="9">
        <f>'OLS Model'!B$13*L39</f>
        <v>0</v>
      </c>
      <c r="W39" s="9">
        <f t="shared" si="1"/>
        <v>24616597.914306737</v>
      </c>
    </row>
    <row r="40" spans="1:23" x14ac:dyDescent="0.25">
      <c r="A40">
        <v>2006</v>
      </c>
      <c r="B40">
        <v>3</v>
      </c>
      <c r="C40" s="16">
        <f t="shared" si="0"/>
        <v>38777</v>
      </c>
      <c r="D40" s="1">
        <v>25514695.199999999</v>
      </c>
      <c r="E40" s="5">
        <f t="shared" ref="E40:F40" si="29">E28</f>
        <v>449.46999999999997</v>
      </c>
      <c r="F40" s="5">
        <f t="shared" si="29"/>
        <v>0</v>
      </c>
      <c r="G40">
        <v>31</v>
      </c>
      <c r="H40">
        <v>6302.7</v>
      </c>
      <c r="I40">
        <f t="shared" si="2"/>
        <v>39</v>
      </c>
      <c r="J40">
        <f t="shared" si="4"/>
        <v>1</v>
      </c>
      <c r="K40">
        <v>0</v>
      </c>
      <c r="L40">
        <v>0</v>
      </c>
      <c r="N40" s="9">
        <f>'OLS Model'!B$5</f>
        <v>-22232979.723383799</v>
      </c>
      <c r="O40" s="9">
        <f>'OLS Model'!B$6*E40</f>
        <v>3544423.6416055658</v>
      </c>
      <c r="P40" s="9">
        <f>'OLS Model'!B$7*F40</f>
        <v>0</v>
      </c>
      <c r="Q40" s="9">
        <f>'OLS Model'!B$8*G40</f>
        <v>18359874.751496576</v>
      </c>
      <c r="R40" s="9">
        <f>'OLS Model'!B$9*H40</f>
        <v>26877164.950423695</v>
      </c>
      <c r="S40" s="9">
        <f>'OLS Model'!B$10*I40</f>
        <v>-1110096.3560176073</v>
      </c>
      <c r="T40" s="9">
        <f>'OLS Model'!B$11*J40</f>
        <v>-637510.65273931006</v>
      </c>
      <c r="U40" s="9">
        <f>'OLS Model'!B$12*K40</f>
        <v>0</v>
      </c>
      <c r="V40" s="9">
        <f>'OLS Model'!B$13*L40</f>
        <v>0</v>
      </c>
      <c r="W40" s="9">
        <f t="shared" si="1"/>
        <v>24800876.611385122</v>
      </c>
    </row>
    <row r="41" spans="1:23" x14ac:dyDescent="0.25">
      <c r="A41">
        <v>2006</v>
      </c>
      <c r="B41">
        <v>4</v>
      </c>
      <c r="C41" s="16">
        <f t="shared" si="0"/>
        <v>38808</v>
      </c>
      <c r="D41" s="1">
        <v>22283329.600000001</v>
      </c>
      <c r="E41" s="5">
        <f t="shared" ref="E41:F41" si="30">E29</f>
        <v>273.67999999999989</v>
      </c>
      <c r="F41" s="5">
        <f t="shared" si="30"/>
        <v>0.13</v>
      </c>
      <c r="G41">
        <v>30</v>
      </c>
      <c r="H41">
        <v>6327.5</v>
      </c>
      <c r="I41">
        <f t="shared" si="2"/>
        <v>40</v>
      </c>
      <c r="J41">
        <f t="shared" si="4"/>
        <v>1</v>
      </c>
      <c r="K41">
        <v>0</v>
      </c>
      <c r="L41">
        <v>0</v>
      </c>
      <c r="N41" s="9">
        <f>'OLS Model'!B$5</f>
        <v>-22232979.723383799</v>
      </c>
      <c r="O41" s="9">
        <f>'OLS Model'!B$6*E41</f>
        <v>2158181.5521271965</v>
      </c>
      <c r="P41" s="9">
        <f>'OLS Model'!B$7*F41</f>
        <v>5527.2194331349192</v>
      </c>
      <c r="Q41" s="9">
        <f>'OLS Model'!B$8*G41</f>
        <v>17767620.727254748</v>
      </c>
      <c r="R41" s="9">
        <f>'OLS Model'!B$9*H41</f>
        <v>26982921.799198113</v>
      </c>
      <c r="S41" s="9">
        <f>'OLS Model'!B$10*I41</f>
        <v>-1138560.365146264</v>
      </c>
      <c r="T41" s="9">
        <f>'OLS Model'!B$11*J41</f>
        <v>-637510.65273931006</v>
      </c>
      <c r="U41" s="9">
        <f>'OLS Model'!B$12*K41</f>
        <v>0</v>
      </c>
      <c r="V41" s="9">
        <f>'OLS Model'!B$13*L41</f>
        <v>0</v>
      </c>
      <c r="W41" s="9">
        <f t="shared" si="1"/>
        <v>22905200.556743823</v>
      </c>
    </row>
    <row r="42" spans="1:23" x14ac:dyDescent="0.25">
      <c r="A42">
        <v>2006</v>
      </c>
      <c r="B42">
        <v>5</v>
      </c>
      <c r="C42" s="16">
        <f t="shared" si="0"/>
        <v>38838</v>
      </c>
      <c r="D42" s="1">
        <v>23319131</v>
      </c>
      <c r="E42" s="5">
        <f t="shared" ref="E42:F42" si="31">E30</f>
        <v>121.99999999999997</v>
      </c>
      <c r="F42" s="5">
        <f t="shared" si="31"/>
        <v>14.679999999999998</v>
      </c>
      <c r="G42">
        <v>31</v>
      </c>
      <c r="H42">
        <v>6407.8</v>
      </c>
      <c r="I42">
        <f t="shared" si="2"/>
        <v>41</v>
      </c>
      <c r="J42">
        <f t="shared" si="4"/>
        <v>1</v>
      </c>
      <c r="K42">
        <v>0</v>
      </c>
      <c r="L42">
        <v>0</v>
      </c>
      <c r="N42" s="9">
        <f>'OLS Model'!B$5</f>
        <v>-22232979.723383799</v>
      </c>
      <c r="O42" s="9">
        <f>'OLS Model'!B$6*E42</f>
        <v>962065.73136333667</v>
      </c>
      <c r="P42" s="9">
        <f>'OLS Model'!B$7*F42</f>
        <v>624150.62521862006</v>
      </c>
      <c r="Q42" s="9">
        <f>'OLS Model'!B$8*G42</f>
        <v>18359874.751496576</v>
      </c>
      <c r="R42" s="9">
        <f>'OLS Model'!B$9*H42</f>
        <v>27325352.240995917</v>
      </c>
      <c r="S42" s="9">
        <f>'OLS Model'!B$10*I42</f>
        <v>-1167024.3742749204</v>
      </c>
      <c r="T42" s="9">
        <f>'OLS Model'!B$11*J42</f>
        <v>-637510.65273931006</v>
      </c>
      <c r="U42" s="9">
        <f>'OLS Model'!B$12*K42</f>
        <v>0</v>
      </c>
      <c r="V42" s="9">
        <f>'OLS Model'!B$13*L42</f>
        <v>0</v>
      </c>
      <c r="W42" s="9">
        <f t="shared" si="1"/>
        <v>23233928.598676421</v>
      </c>
    </row>
    <row r="43" spans="1:23" x14ac:dyDescent="0.25">
      <c r="A43">
        <v>2006</v>
      </c>
      <c r="B43">
        <v>6</v>
      </c>
      <c r="C43" s="16">
        <f t="shared" si="0"/>
        <v>38869</v>
      </c>
      <c r="D43" s="1">
        <v>24778221.800000001</v>
      </c>
      <c r="E43" s="5">
        <f t="shared" ref="E43:F43" si="32">E31</f>
        <v>21.729999999999997</v>
      </c>
      <c r="F43" s="5">
        <f t="shared" si="32"/>
        <v>63.629999999999995</v>
      </c>
      <c r="G43">
        <v>30</v>
      </c>
      <c r="H43">
        <v>6494.8</v>
      </c>
      <c r="I43">
        <f t="shared" si="2"/>
        <v>42</v>
      </c>
      <c r="J43">
        <f t="shared" si="4"/>
        <v>0</v>
      </c>
      <c r="K43">
        <v>0</v>
      </c>
      <c r="L43">
        <v>0</v>
      </c>
      <c r="N43" s="9">
        <f>'OLS Model'!B$5</f>
        <v>-22232979.723383799</v>
      </c>
      <c r="O43" s="9">
        <f>'OLS Model'!B$6*E43</f>
        <v>171358.10116824022</v>
      </c>
      <c r="P43" s="9">
        <f>'OLS Model'!B$7*F43</f>
        <v>2705361.32715673</v>
      </c>
      <c r="Q43" s="9">
        <f>'OLS Model'!B$8*G43</f>
        <v>17767620.727254748</v>
      </c>
      <c r="R43" s="9">
        <f>'OLS Model'!B$9*H43</f>
        <v>27696354.089519069</v>
      </c>
      <c r="S43" s="9">
        <f>'OLS Model'!B$10*I43</f>
        <v>-1195488.3834035771</v>
      </c>
      <c r="T43" s="9">
        <f>'OLS Model'!B$11*J43</f>
        <v>0</v>
      </c>
      <c r="U43" s="9">
        <f>'OLS Model'!B$12*K43</f>
        <v>0</v>
      </c>
      <c r="V43" s="9">
        <f>'OLS Model'!B$13*L43</f>
        <v>0</v>
      </c>
      <c r="W43" s="9">
        <f t="shared" si="1"/>
        <v>24912226.138311412</v>
      </c>
    </row>
    <row r="44" spans="1:23" x14ac:dyDescent="0.25">
      <c r="A44">
        <v>2006</v>
      </c>
      <c r="B44">
        <v>7</v>
      </c>
      <c r="C44" s="16">
        <f t="shared" si="0"/>
        <v>38899</v>
      </c>
      <c r="D44" s="1">
        <v>29630152.699999999</v>
      </c>
      <c r="E44" s="5">
        <f t="shared" ref="E44:F44" si="33">E32</f>
        <v>1.4899999999999998</v>
      </c>
      <c r="F44" s="5">
        <f t="shared" si="33"/>
        <v>133.70999999999998</v>
      </c>
      <c r="G44">
        <v>31</v>
      </c>
      <c r="H44">
        <v>6559.9</v>
      </c>
      <c r="I44">
        <f t="shared" si="2"/>
        <v>43</v>
      </c>
      <c r="J44">
        <f t="shared" si="4"/>
        <v>0</v>
      </c>
      <c r="K44">
        <v>0</v>
      </c>
      <c r="L44">
        <v>0</v>
      </c>
      <c r="N44" s="9">
        <f>'OLS Model'!B$5</f>
        <v>-22232979.723383799</v>
      </c>
      <c r="O44" s="9">
        <f>'OLS Model'!B$6*E44</f>
        <v>11749.819178125997</v>
      </c>
      <c r="P44" s="9">
        <f>'OLS Model'!B$7*F44</f>
        <v>5684957.7723420765</v>
      </c>
      <c r="Q44" s="9">
        <f>'OLS Model'!B$8*G44</f>
        <v>18359874.751496576</v>
      </c>
      <c r="R44" s="9">
        <f>'OLS Model'!B$9*H44</f>
        <v>27973965.817551907</v>
      </c>
      <c r="S44" s="9">
        <f>'OLS Model'!B$10*I44</f>
        <v>-1223952.3925322338</v>
      </c>
      <c r="T44" s="9">
        <f>'OLS Model'!B$11*J44</f>
        <v>0</v>
      </c>
      <c r="U44" s="9">
        <f>'OLS Model'!B$12*K44</f>
        <v>0</v>
      </c>
      <c r="V44" s="9">
        <f>'OLS Model'!B$13*L44</f>
        <v>0</v>
      </c>
      <c r="W44" s="9">
        <f t="shared" si="1"/>
        <v>28573616.044652652</v>
      </c>
    </row>
    <row r="45" spans="1:23" x14ac:dyDescent="0.25">
      <c r="A45">
        <v>2006</v>
      </c>
      <c r="B45">
        <v>8</v>
      </c>
      <c r="C45" s="16">
        <f t="shared" si="0"/>
        <v>38930</v>
      </c>
      <c r="D45" s="1">
        <v>28137475</v>
      </c>
      <c r="E45" s="5">
        <f t="shared" ref="E45:F45" si="34">E33</f>
        <v>1.7</v>
      </c>
      <c r="F45" s="5">
        <f t="shared" si="34"/>
        <v>104.28</v>
      </c>
      <c r="G45">
        <v>31</v>
      </c>
      <c r="H45">
        <v>6566.4</v>
      </c>
      <c r="I45">
        <f t="shared" si="2"/>
        <v>44</v>
      </c>
      <c r="J45">
        <f t="shared" si="4"/>
        <v>0</v>
      </c>
      <c r="K45">
        <v>0</v>
      </c>
      <c r="L45">
        <v>0</v>
      </c>
      <c r="N45" s="9">
        <f>'OLS Model'!B$5</f>
        <v>-22232979.723383799</v>
      </c>
      <c r="O45" s="9">
        <f>'OLS Model'!B$6*E45</f>
        <v>13405.833961620268</v>
      </c>
      <c r="P45" s="9">
        <f>'OLS Model'!B$7*F45</f>
        <v>4433680.3268254567</v>
      </c>
      <c r="Q45" s="9">
        <f>'OLS Model'!B$8*G45</f>
        <v>18359874.751496576</v>
      </c>
      <c r="R45" s="9">
        <f>'OLS Model'!B$9*H45</f>
        <v>28001684.346464556</v>
      </c>
      <c r="S45" s="9">
        <f>'OLS Model'!B$10*I45</f>
        <v>-1252416.4016608903</v>
      </c>
      <c r="T45" s="9">
        <f>'OLS Model'!B$11*J45</f>
        <v>0</v>
      </c>
      <c r="U45" s="9">
        <f>'OLS Model'!B$12*K45</f>
        <v>0</v>
      </c>
      <c r="V45" s="9">
        <f>'OLS Model'!B$13*L45</f>
        <v>0</v>
      </c>
      <c r="W45" s="9">
        <f t="shared" si="1"/>
        <v>27323249.133703519</v>
      </c>
    </row>
    <row r="46" spans="1:23" x14ac:dyDescent="0.25">
      <c r="A46">
        <v>2006</v>
      </c>
      <c r="B46">
        <v>9</v>
      </c>
      <c r="C46" s="16">
        <f t="shared" si="0"/>
        <v>38961</v>
      </c>
      <c r="D46" s="1">
        <v>23068262.399999999</v>
      </c>
      <c r="E46" s="5">
        <f t="shared" ref="E46:F46" si="35">E34</f>
        <v>36.64</v>
      </c>
      <c r="F46" s="5">
        <f t="shared" si="35"/>
        <v>46.499999999999986</v>
      </c>
      <c r="G46">
        <v>30</v>
      </c>
      <c r="H46">
        <v>6517.3</v>
      </c>
      <c r="I46">
        <f t="shared" si="2"/>
        <v>45</v>
      </c>
      <c r="J46">
        <f t="shared" si="4"/>
        <v>1</v>
      </c>
      <c r="K46">
        <v>0</v>
      </c>
      <c r="L46">
        <v>0</v>
      </c>
      <c r="N46" s="9">
        <f>'OLS Model'!B$5</f>
        <v>-22232979.723383799</v>
      </c>
      <c r="O46" s="9">
        <f>'OLS Model'!B$6*E46</f>
        <v>288935.15079633333</v>
      </c>
      <c r="P46" s="9">
        <f>'OLS Model'!B$7*F46</f>
        <v>1977043.8741597973</v>
      </c>
      <c r="Q46" s="9">
        <f>'OLS Model'!B$8*G46</f>
        <v>17767620.727254748</v>
      </c>
      <c r="R46" s="9">
        <f>'OLS Model'!B$9*H46</f>
        <v>27792302.843447469</v>
      </c>
      <c r="S46" s="9">
        <f>'OLS Model'!B$10*I46</f>
        <v>-1280880.410789547</v>
      </c>
      <c r="T46" s="9">
        <f>'OLS Model'!B$11*J46</f>
        <v>-637510.65273931006</v>
      </c>
      <c r="U46" s="9">
        <f>'OLS Model'!B$12*K46</f>
        <v>0</v>
      </c>
      <c r="V46" s="9">
        <f>'OLS Model'!B$13*L46</f>
        <v>0</v>
      </c>
      <c r="W46" s="9">
        <f t="shared" si="1"/>
        <v>23674531.808745693</v>
      </c>
    </row>
    <row r="47" spans="1:23" x14ac:dyDescent="0.25">
      <c r="A47">
        <v>2006</v>
      </c>
      <c r="B47">
        <v>10</v>
      </c>
      <c r="C47" s="16">
        <f t="shared" si="0"/>
        <v>38991</v>
      </c>
      <c r="D47" s="1">
        <v>22925914.899999999</v>
      </c>
      <c r="E47" s="5">
        <f t="shared" ref="E47:F47" si="36">E35</f>
        <v>184.39</v>
      </c>
      <c r="F47" s="5">
        <f t="shared" si="36"/>
        <v>5.3500000000000005</v>
      </c>
      <c r="G47">
        <v>31</v>
      </c>
      <c r="H47">
        <v>6481.4</v>
      </c>
      <c r="I47">
        <f t="shared" si="2"/>
        <v>46</v>
      </c>
      <c r="J47">
        <f t="shared" si="4"/>
        <v>1</v>
      </c>
      <c r="K47">
        <v>0</v>
      </c>
      <c r="L47">
        <v>0</v>
      </c>
      <c r="N47" s="9">
        <f>'OLS Model'!B$5</f>
        <v>-22232979.723383799</v>
      </c>
      <c r="O47" s="9">
        <f>'OLS Model'!B$6*E47</f>
        <v>1454059.8377548007</v>
      </c>
      <c r="P47" s="9">
        <f>'OLS Model'!B$7*F47</f>
        <v>227466.33820978322</v>
      </c>
      <c r="Q47" s="9">
        <f>'OLS Model'!B$8*G47</f>
        <v>18359874.751496576</v>
      </c>
      <c r="R47" s="9">
        <f>'OLS Model'!B$9*H47</f>
        <v>27639211.276068375</v>
      </c>
      <c r="S47" s="9">
        <f>'OLS Model'!B$10*I47</f>
        <v>-1309344.4199182035</v>
      </c>
      <c r="T47" s="9">
        <f>'OLS Model'!B$11*J47</f>
        <v>-637510.65273931006</v>
      </c>
      <c r="U47" s="9">
        <f>'OLS Model'!B$12*K47</f>
        <v>0</v>
      </c>
      <c r="V47" s="9">
        <f>'OLS Model'!B$13*L47</f>
        <v>0</v>
      </c>
      <c r="W47" s="9">
        <f t="shared" si="1"/>
        <v>23500777.407488223</v>
      </c>
    </row>
    <row r="48" spans="1:23" x14ac:dyDescent="0.25">
      <c r="A48">
        <v>2006</v>
      </c>
      <c r="B48">
        <v>11</v>
      </c>
      <c r="C48" s="16">
        <f t="shared" si="0"/>
        <v>39022</v>
      </c>
      <c r="D48" s="1">
        <v>23665916.399999999</v>
      </c>
      <c r="E48" s="5">
        <f t="shared" ref="E48:F48" si="37">E36</f>
        <v>331.49999999999994</v>
      </c>
      <c r="F48" s="5">
        <f t="shared" si="37"/>
        <v>0</v>
      </c>
      <c r="G48">
        <v>30</v>
      </c>
      <c r="H48">
        <v>6454.3</v>
      </c>
      <c r="I48">
        <f t="shared" si="2"/>
        <v>47</v>
      </c>
      <c r="J48">
        <f t="shared" si="4"/>
        <v>1</v>
      </c>
      <c r="K48">
        <v>0</v>
      </c>
      <c r="L48">
        <v>0</v>
      </c>
      <c r="N48" s="9">
        <f>'OLS Model'!B$5</f>
        <v>-22232979.723383799</v>
      </c>
      <c r="O48" s="9">
        <f>'OLS Model'!B$6*E48</f>
        <v>2614137.6225159517</v>
      </c>
      <c r="P48" s="9">
        <f>'OLS Model'!B$7*F48</f>
        <v>0</v>
      </c>
      <c r="Q48" s="9">
        <f>'OLS Model'!B$8*G48</f>
        <v>17767620.727254748</v>
      </c>
      <c r="R48" s="9">
        <f>'OLS Model'!B$9*H48</f>
        <v>27523646.332447946</v>
      </c>
      <c r="S48" s="9">
        <f>'OLS Model'!B$10*I48</f>
        <v>-1337808.4290468602</v>
      </c>
      <c r="T48" s="9">
        <f>'OLS Model'!B$11*J48</f>
        <v>-637510.65273931006</v>
      </c>
      <c r="U48" s="9">
        <f>'OLS Model'!B$12*K48</f>
        <v>0</v>
      </c>
      <c r="V48" s="9">
        <f>'OLS Model'!B$13*L48</f>
        <v>0</v>
      </c>
      <c r="W48" s="9">
        <f t="shared" si="1"/>
        <v>23697105.877048675</v>
      </c>
    </row>
    <row r="49" spans="1:23" x14ac:dyDescent="0.25">
      <c r="A49">
        <v>2006</v>
      </c>
      <c r="B49">
        <v>12</v>
      </c>
      <c r="C49" s="16">
        <f t="shared" si="0"/>
        <v>39052</v>
      </c>
      <c r="D49" s="1">
        <v>26031493.300000001</v>
      </c>
      <c r="E49" s="5">
        <f t="shared" ref="E49:F49" si="38">E37</f>
        <v>529.33000000000004</v>
      </c>
      <c r="F49" s="5">
        <f t="shared" si="38"/>
        <v>0</v>
      </c>
      <c r="G49">
        <v>31</v>
      </c>
      <c r="H49">
        <v>6480.1</v>
      </c>
      <c r="I49">
        <f t="shared" si="2"/>
        <v>48</v>
      </c>
      <c r="J49">
        <f t="shared" si="4"/>
        <v>0</v>
      </c>
      <c r="K49">
        <v>0</v>
      </c>
      <c r="L49">
        <v>0</v>
      </c>
      <c r="N49" s="9">
        <f>'OLS Model'!B$5</f>
        <v>-22232979.723383799</v>
      </c>
      <c r="O49" s="9">
        <f>'OLS Model'!B$6*E49</f>
        <v>4174182.4064143868</v>
      </c>
      <c r="P49" s="9">
        <f>'OLS Model'!B$7*F49</f>
        <v>0</v>
      </c>
      <c r="Q49" s="9">
        <f>'OLS Model'!B$8*G49</f>
        <v>18359874.751496576</v>
      </c>
      <c r="R49" s="9">
        <f>'OLS Model'!B$9*H49</f>
        <v>27633667.570285846</v>
      </c>
      <c r="S49" s="9">
        <f>'OLS Model'!B$10*I49</f>
        <v>-1366272.4381755167</v>
      </c>
      <c r="T49" s="9">
        <f>'OLS Model'!B$11*J49</f>
        <v>0</v>
      </c>
      <c r="U49" s="9">
        <f>'OLS Model'!B$12*K49</f>
        <v>0</v>
      </c>
      <c r="V49" s="9">
        <f>'OLS Model'!B$13*L49</f>
        <v>0</v>
      </c>
      <c r="W49" s="9">
        <f t="shared" si="1"/>
        <v>26568472.56663749</v>
      </c>
    </row>
    <row r="50" spans="1:23" x14ac:dyDescent="0.25">
      <c r="A50">
        <v>2007</v>
      </c>
      <c r="B50">
        <v>1</v>
      </c>
      <c r="C50" s="16">
        <f t="shared" si="0"/>
        <v>39083</v>
      </c>
      <c r="D50" s="1">
        <v>27202240.399999999</v>
      </c>
      <c r="E50" s="5">
        <f t="shared" ref="E50:F50" si="39">E38</f>
        <v>615.94999999999993</v>
      </c>
      <c r="F50" s="5">
        <f t="shared" si="39"/>
        <v>0</v>
      </c>
      <c r="G50">
        <v>31</v>
      </c>
      <c r="H50">
        <v>6460.5</v>
      </c>
      <c r="I50">
        <f t="shared" si="2"/>
        <v>49</v>
      </c>
      <c r="J50">
        <f t="shared" si="4"/>
        <v>0</v>
      </c>
      <c r="K50">
        <v>0</v>
      </c>
      <c r="L50">
        <v>0</v>
      </c>
      <c r="N50" s="9">
        <f>'OLS Model'!B$5</f>
        <v>-22232979.723383799</v>
      </c>
      <c r="O50" s="9">
        <f>'OLS Model'!B$6*E50</f>
        <v>4857249.0756823551</v>
      </c>
      <c r="P50" s="9">
        <f>'OLS Model'!B$7*F50</f>
        <v>0</v>
      </c>
      <c r="Q50" s="9">
        <f>'OLS Model'!B$8*G50</f>
        <v>18359874.751496576</v>
      </c>
      <c r="R50" s="9">
        <f>'OLS Model'!B$9*H50</f>
        <v>27550085.544641551</v>
      </c>
      <c r="S50" s="9">
        <f>'OLS Model'!B$10*I50</f>
        <v>-1394736.4473041734</v>
      </c>
      <c r="T50" s="9">
        <f>'OLS Model'!B$11*J50</f>
        <v>0</v>
      </c>
      <c r="U50" s="9">
        <f>'OLS Model'!B$12*K50</f>
        <v>0</v>
      </c>
      <c r="V50" s="9">
        <f>'OLS Model'!B$13*L50</f>
        <v>0</v>
      </c>
      <c r="W50" s="9">
        <f t="shared" si="1"/>
        <v>27139493.20113251</v>
      </c>
    </row>
    <row r="51" spans="1:23" x14ac:dyDescent="0.25">
      <c r="A51">
        <v>2007</v>
      </c>
      <c r="B51">
        <v>2</v>
      </c>
      <c r="C51" s="16">
        <f t="shared" si="0"/>
        <v>39114</v>
      </c>
      <c r="D51" s="1">
        <v>26547440.800000001</v>
      </c>
      <c r="E51" s="5">
        <f t="shared" ref="E51:F51" si="40">E39</f>
        <v>555.01</v>
      </c>
      <c r="F51" s="5">
        <f t="shared" si="40"/>
        <v>0</v>
      </c>
      <c r="G51">
        <v>28</v>
      </c>
      <c r="H51">
        <v>6446</v>
      </c>
      <c r="I51">
        <f t="shared" si="2"/>
        <v>50</v>
      </c>
      <c r="J51">
        <f t="shared" si="4"/>
        <v>0</v>
      </c>
      <c r="K51">
        <v>0</v>
      </c>
      <c r="L51">
        <v>0</v>
      </c>
      <c r="N51" s="9">
        <f>'OLS Model'!B$5</f>
        <v>-22232979.723383799</v>
      </c>
      <c r="O51" s="9">
        <f>'OLS Model'!B$6*E51</f>
        <v>4376689.3570816852</v>
      </c>
      <c r="P51" s="9">
        <f>'OLS Model'!B$7*F51</f>
        <v>0</v>
      </c>
      <c r="Q51" s="9">
        <f>'OLS Model'!B$8*G51</f>
        <v>16583112.678771099</v>
      </c>
      <c r="R51" s="9">
        <f>'OLS Model'!B$9*H51</f>
        <v>27488251.903221022</v>
      </c>
      <c r="S51" s="9">
        <f>'OLS Model'!B$10*I51</f>
        <v>-1423200.4564328298</v>
      </c>
      <c r="T51" s="9">
        <f>'OLS Model'!B$11*J51</f>
        <v>0</v>
      </c>
      <c r="U51" s="9">
        <f>'OLS Model'!B$12*K51</f>
        <v>0</v>
      </c>
      <c r="V51" s="9">
        <f>'OLS Model'!B$13*L51</f>
        <v>0</v>
      </c>
      <c r="W51" s="9">
        <f t="shared" si="1"/>
        <v>24791873.759257179</v>
      </c>
    </row>
    <row r="52" spans="1:23" x14ac:dyDescent="0.25">
      <c r="A52">
        <v>2007</v>
      </c>
      <c r="B52">
        <v>3</v>
      </c>
      <c r="C52" s="16">
        <f t="shared" si="0"/>
        <v>39142</v>
      </c>
      <c r="D52" s="1">
        <v>26077763.5</v>
      </c>
      <c r="E52" s="5">
        <f t="shared" ref="E52:F52" si="41">E40</f>
        <v>449.46999999999997</v>
      </c>
      <c r="F52" s="5">
        <f t="shared" si="41"/>
        <v>0</v>
      </c>
      <c r="G52">
        <v>31</v>
      </c>
      <c r="H52">
        <v>6421.7</v>
      </c>
      <c r="I52">
        <f t="shared" si="2"/>
        <v>51</v>
      </c>
      <c r="J52">
        <f t="shared" si="4"/>
        <v>1</v>
      </c>
      <c r="K52">
        <v>0</v>
      </c>
      <c r="L52">
        <v>0</v>
      </c>
      <c r="N52" s="9">
        <f>'OLS Model'!B$5</f>
        <v>-22232979.723383799</v>
      </c>
      <c r="O52" s="9">
        <f>'OLS Model'!B$6*E52</f>
        <v>3544423.6416055658</v>
      </c>
      <c r="P52" s="9">
        <f>'OLS Model'!B$7*F52</f>
        <v>0</v>
      </c>
      <c r="Q52" s="9">
        <f>'OLS Model'!B$8*G52</f>
        <v>18359874.751496576</v>
      </c>
      <c r="R52" s="9">
        <f>'OLS Model'!B$9*H52</f>
        <v>27384627.24897835</v>
      </c>
      <c r="S52" s="9">
        <f>'OLS Model'!B$10*I52</f>
        <v>-1451664.4655614865</v>
      </c>
      <c r="T52" s="9">
        <f>'OLS Model'!B$11*J52</f>
        <v>-637510.65273931006</v>
      </c>
      <c r="U52" s="9">
        <f>'OLS Model'!B$12*K52</f>
        <v>0</v>
      </c>
      <c r="V52" s="9">
        <f>'OLS Model'!B$13*L52</f>
        <v>0</v>
      </c>
      <c r="W52" s="9">
        <f t="shared" si="1"/>
        <v>24966770.800395899</v>
      </c>
    </row>
    <row r="53" spans="1:23" x14ac:dyDescent="0.25">
      <c r="A53">
        <v>2007</v>
      </c>
      <c r="B53">
        <v>4</v>
      </c>
      <c r="C53" s="16">
        <f t="shared" si="0"/>
        <v>39173</v>
      </c>
      <c r="D53" s="1">
        <v>23595534.100000001</v>
      </c>
      <c r="E53" s="5">
        <f t="shared" ref="E53:F53" si="42">E41</f>
        <v>273.67999999999989</v>
      </c>
      <c r="F53" s="5">
        <f t="shared" si="42"/>
        <v>0.13</v>
      </c>
      <c r="G53">
        <v>30</v>
      </c>
      <c r="H53">
        <v>6441.8</v>
      </c>
      <c r="I53">
        <f t="shared" si="2"/>
        <v>52</v>
      </c>
      <c r="J53">
        <f t="shared" si="4"/>
        <v>1</v>
      </c>
      <c r="K53">
        <v>0</v>
      </c>
      <c r="L53">
        <v>0</v>
      </c>
      <c r="N53" s="9">
        <f>'OLS Model'!B$5</f>
        <v>-22232979.723383799</v>
      </c>
      <c r="O53" s="9">
        <f>'OLS Model'!B$6*E53</f>
        <v>2158181.5521271965</v>
      </c>
      <c r="P53" s="9">
        <f>'OLS Model'!B$7*F53</f>
        <v>5527.2194331349192</v>
      </c>
      <c r="Q53" s="9">
        <f>'OLS Model'!B$8*G53</f>
        <v>17767620.727254748</v>
      </c>
      <c r="R53" s="9">
        <f>'OLS Model'!B$9*H53</f>
        <v>27470341.469154391</v>
      </c>
      <c r="S53" s="9">
        <f>'OLS Model'!B$10*I53</f>
        <v>-1480128.474690143</v>
      </c>
      <c r="T53" s="9">
        <f>'OLS Model'!B$11*J53</f>
        <v>-637510.65273931006</v>
      </c>
      <c r="U53" s="9">
        <f>'OLS Model'!B$12*K53</f>
        <v>0</v>
      </c>
      <c r="V53" s="9">
        <f>'OLS Model'!B$13*L53</f>
        <v>0</v>
      </c>
      <c r="W53" s="9">
        <f t="shared" si="1"/>
        <v>23051052.117156222</v>
      </c>
    </row>
    <row r="54" spans="1:23" x14ac:dyDescent="0.25">
      <c r="A54">
        <v>2007</v>
      </c>
      <c r="B54">
        <v>5</v>
      </c>
      <c r="C54" s="16">
        <f t="shared" si="0"/>
        <v>39203</v>
      </c>
      <c r="D54" s="1">
        <v>23220583.5</v>
      </c>
      <c r="E54" s="5">
        <f t="shared" ref="E54:F54" si="43">E42</f>
        <v>121.99999999999997</v>
      </c>
      <c r="F54" s="5">
        <f t="shared" si="43"/>
        <v>14.679999999999998</v>
      </c>
      <c r="G54">
        <v>31</v>
      </c>
      <c r="H54">
        <v>6500.1</v>
      </c>
      <c r="I54">
        <f t="shared" si="2"/>
        <v>53</v>
      </c>
      <c r="J54">
        <f t="shared" si="4"/>
        <v>1</v>
      </c>
      <c r="K54">
        <v>0</v>
      </c>
      <c r="L54">
        <v>0</v>
      </c>
      <c r="N54" s="9">
        <f>'OLS Model'!B$5</f>
        <v>-22232979.723383799</v>
      </c>
      <c r="O54" s="9">
        <f>'OLS Model'!B$6*E54</f>
        <v>962065.73136333667</v>
      </c>
      <c r="P54" s="9">
        <f>'OLS Model'!B$7*F54</f>
        <v>624150.62521862006</v>
      </c>
      <c r="Q54" s="9">
        <f>'OLS Model'!B$8*G54</f>
        <v>18359874.751496576</v>
      </c>
      <c r="R54" s="9">
        <f>'OLS Model'!B$9*H54</f>
        <v>27718955.351555537</v>
      </c>
      <c r="S54" s="9">
        <f>'OLS Model'!B$10*I54</f>
        <v>-1508592.4838187997</v>
      </c>
      <c r="T54" s="9">
        <f>'OLS Model'!B$11*J54</f>
        <v>-637510.65273931006</v>
      </c>
      <c r="U54" s="9">
        <f>'OLS Model'!B$12*K54</f>
        <v>0</v>
      </c>
      <c r="V54" s="9">
        <f>'OLS Model'!B$13*L54</f>
        <v>0</v>
      </c>
      <c r="W54" s="9">
        <f t="shared" si="1"/>
        <v>23285963.599692162</v>
      </c>
    </row>
    <row r="55" spans="1:23" x14ac:dyDescent="0.25">
      <c r="A55">
        <v>2007</v>
      </c>
      <c r="B55">
        <v>6</v>
      </c>
      <c r="C55" s="16">
        <f t="shared" si="0"/>
        <v>39234</v>
      </c>
      <c r="D55" s="1">
        <v>25873714.300000001</v>
      </c>
      <c r="E55" s="5">
        <f t="shared" ref="E55:F55" si="44">E43</f>
        <v>21.729999999999997</v>
      </c>
      <c r="F55" s="5">
        <f t="shared" si="44"/>
        <v>63.629999999999995</v>
      </c>
      <c r="G55">
        <v>30</v>
      </c>
      <c r="H55">
        <v>6573.9</v>
      </c>
      <c r="I55">
        <f t="shared" si="2"/>
        <v>54</v>
      </c>
      <c r="J55">
        <f t="shared" si="4"/>
        <v>0</v>
      </c>
      <c r="K55">
        <v>0</v>
      </c>
      <c r="L55">
        <v>0</v>
      </c>
      <c r="N55" s="9">
        <f>'OLS Model'!B$5</f>
        <v>-22232979.723383799</v>
      </c>
      <c r="O55" s="9">
        <f>'OLS Model'!B$6*E55</f>
        <v>171358.10116824022</v>
      </c>
      <c r="P55" s="9">
        <f>'OLS Model'!B$7*F55</f>
        <v>2705361.32715673</v>
      </c>
      <c r="Q55" s="9">
        <f>'OLS Model'!B$8*G55</f>
        <v>17767620.727254748</v>
      </c>
      <c r="R55" s="9">
        <f>'OLS Model'!B$9*H55</f>
        <v>28033667.264440689</v>
      </c>
      <c r="S55" s="9">
        <f>'OLS Model'!B$10*I55</f>
        <v>-1537056.4929474564</v>
      </c>
      <c r="T55" s="9">
        <f>'OLS Model'!B$11*J55</f>
        <v>0</v>
      </c>
      <c r="U55" s="9">
        <f>'OLS Model'!B$12*K55</f>
        <v>0</v>
      </c>
      <c r="V55" s="9">
        <f>'OLS Model'!B$13*L55</f>
        <v>0</v>
      </c>
      <c r="W55" s="9">
        <f t="shared" si="1"/>
        <v>24907971.203689154</v>
      </c>
    </row>
    <row r="56" spans="1:23" x14ac:dyDescent="0.25">
      <c r="A56">
        <v>2007</v>
      </c>
      <c r="B56">
        <v>7</v>
      </c>
      <c r="C56" s="16">
        <f t="shared" si="0"/>
        <v>39264</v>
      </c>
      <c r="D56" s="1">
        <v>26665076.5</v>
      </c>
      <c r="E56" s="5">
        <f t="shared" ref="E56:F56" si="45">E44</f>
        <v>1.4899999999999998</v>
      </c>
      <c r="F56" s="5">
        <f t="shared" si="45"/>
        <v>133.70999999999998</v>
      </c>
      <c r="G56">
        <v>31</v>
      </c>
      <c r="H56">
        <v>6640.2</v>
      </c>
      <c r="I56">
        <f t="shared" si="2"/>
        <v>55</v>
      </c>
      <c r="J56">
        <f t="shared" si="4"/>
        <v>0</v>
      </c>
      <c r="K56">
        <v>0</v>
      </c>
      <c r="L56">
        <v>0</v>
      </c>
      <c r="N56" s="9">
        <f>'OLS Model'!B$5</f>
        <v>-22232979.723383799</v>
      </c>
      <c r="O56" s="9">
        <f>'OLS Model'!B$6*E56</f>
        <v>11749.819178125997</v>
      </c>
      <c r="P56" s="9">
        <f>'OLS Model'!B$7*F56</f>
        <v>5684957.7723420765</v>
      </c>
      <c r="Q56" s="9">
        <f>'OLS Model'!B$8*G56</f>
        <v>18359874.751496576</v>
      </c>
      <c r="R56" s="9">
        <f>'OLS Model'!B$9*H56</f>
        <v>28316396.259349711</v>
      </c>
      <c r="S56" s="9">
        <f>'OLS Model'!B$10*I56</f>
        <v>-1565520.5020761129</v>
      </c>
      <c r="T56" s="9">
        <f>'OLS Model'!B$11*J56</f>
        <v>0</v>
      </c>
      <c r="U56" s="9">
        <f>'OLS Model'!B$12*K56</f>
        <v>0</v>
      </c>
      <c r="V56" s="9">
        <f>'OLS Model'!B$13*L56</f>
        <v>0</v>
      </c>
      <c r="W56" s="9">
        <f t="shared" si="1"/>
        <v>28574478.376906581</v>
      </c>
    </row>
    <row r="57" spans="1:23" x14ac:dyDescent="0.25">
      <c r="A57">
        <v>2007</v>
      </c>
      <c r="B57">
        <v>8</v>
      </c>
      <c r="C57" s="16">
        <f t="shared" si="0"/>
        <v>39295</v>
      </c>
      <c r="D57" s="1">
        <v>28987687.600000001</v>
      </c>
      <c r="E57" s="5">
        <f t="shared" ref="E57:F57" si="46">E45</f>
        <v>1.7</v>
      </c>
      <c r="F57" s="5">
        <f t="shared" si="46"/>
        <v>104.28</v>
      </c>
      <c r="G57">
        <v>31</v>
      </c>
      <c r="H57">
        <v>6663.5</v>
      </c>
      <c r="I57">
        <f t="shared" si="2"/>
        <v>56</v>
      </c>
      <c r="J57">
        <f t="shared" si="4"/>
        <v>0</v>
      </c>
      <c r="K57">
        <v>0</v>
      </c>
      <c r="L57">
        <v>0</v>
      </c>
      <c r="N57" s="9">
        <f>'OLS Model'!B$5</f>
        <v>-22232979.723383799</v>
      </c>
      <c r="O57" s="9">
        <f>'OLS Model'!B$6*E57</f>
        <v>13405.833961620268</v>
      </c>
      <c r="P57" s="9">
        <f>'OLS Model'!B$7*F57</f>
        <v>4433680.3268254567</v>
      </c>
      <c r="Q57" s="9">
        <f>'OLS Model'!B$8*G57</f>
        <v>18359874.751496576</v>
      </c>
      <c r="R57" s="9">
        <f>'OLS Model'!B$9*H57</f>
        <v>28415756.524528902</v>
      </c>
      <c r="S57" s="9">
        <f>'OLS Model'!B$10*I57</f>
        <v>-1593984.5112047696</v>
      </c>
      <c r="T57" s="9">
        <f>'OLS Model'!B$11*J57</f>
        <v>0</v>
      </c>
      <c r="U57" s="9">
        <f>'OLS Model'!B$12*K57</f>
        <v>0</v>
      </c>
      <c r="V57" s="9">
        <f>'OLS Model'!B$13*L57</f>
        <v>0</v>
      </c>
      <c r="W57" s="9">
        <f t="shared" si="1"/>
        <v>27395753.202223986</v>
      </c>
    </row>
    <row r="58" spans="1:23" x14ac:dyDescent="0.25">
      <c r="A58">
        <v>2007</v>
      </c>
      <c r="B58">
        <v>9</v>
      </c>
      <c r="C58" s="16">
        <f t="shared" si="0"/>
        <v>39326</v>
      </c>
      <c r="D58" s="1">
        <v>24657693.300000001</v>
      </c>
      <c r="E58" s="5">
        <f t="shared" ref="E58:F58" si="47">E46</f>
        <v>36.64</v>
      </c>
      <c r="F58" s="5">
        <f t="shared" si="47"/>
        <v>46.499999999999986</v>
      </c>
      <c r="G58">
        <v>30</v>
      </c>
      <c r="H58">
        <v>6635.5</v>
      </c>
      <c r="I58">
        <f t="shared" si="2"/>
        <v>57</v>
      </c>
      <c r="J58">
        <f t="shared" si="4"/>
        <v>1</v>
      </c>
      <c r="K58">
        <v>0</v>
      </c>
      <c r="L58">
        <v>0</v>
      </c>
      <c r="N58" s="9">
        <f>'OLS Model'!B$5</f>
        <v>-22232979.723383799</v>
      </c>
      <c r="O58" s="9">
        <f>'OLS Model'!B$6*E58</f>
        <v>288935.15079633333</v>
      </c>
      <c r="P58" s="9">
        <f>'OLS Model'!B$7*F58</f>
        <v>1977043.8741597973</v>
      </c>
      <c r="Q58" s="9">
        <f>'OLS Model'!B$8*G58</f>
        <v>17767620.727254748</v>
      </c>
      <c r="R58" s="9">
        <f>'OLS Model'!B$9*H58</f>
        <v>28296353.630751334</v>
      </c>
      <c r="S58" s="9">
        <f>'OLS Model'!B$10*I58</f>
        <v>-1622448.5203334261</v>
      </c>
      <c r="T58" s="9">
        <f>'OLS Model'!B$11*J58</f>
        <v>-637510.65273931006</v>
      </c>
      <c r="U58" s="9">
        <f>'OLS Model'!B$12*K58</f>
        <v>0</v>
      </c>
      <c r="V58" s="9">
        <f>'OLS Model'!B$13*L58</f>
        <v>0</v>
      </c>
      <c r="W58" s="9">
        <f t="shared" si="1"/>
        <v>23837014.48650568</v>
      </c>
    </row>
    <row r="59" spans="1:23" x14ac:dyDescent="0.25">
      <c r="A59">
        <v>2007</v>
      </c>
      <c r="B59">
        <v>10</v>
      </c>
      <c r="C59" s="16">
        <f t="shared" si="0"/>
        <v>39356</v>
      </c>
      <c r="D59" s="1">
        <v>24044266.699999999</v>
      </c>
      <c r="E59" s="5">
        <f t="shared" ref="E59:F59" si="48">E47</f>
        <v>184.39</v>
      </c>
      <c r="F59" s="5">
        <f t="shared" si="48"/>
        <v>5.3500000000000005</v>
      </c>
      <c r="G59">
        <v>31</v>
      </c>
      <c r="H59">
        <v>6631.9</v>
      </c>
      <c r="I59">
        <f t="shared" si="2"/>
        <v>58</v>
      </c>
      <c r="J59">
        <f t="shared" si="4"/>
        <v>1</v>
      </c>
      <c r="K59">
        <v>0</v>
      </c>
      <c r="L59">
        <v>0</v>
      </c>
      <c r="N59" s="9">
        <f>'OLS Model'!B$5</f>
        <v>-22232979.723383799</v>
      </c>
      <c r="O59" s="9">
        <f>'OLS Model'!B$6*E59</f>
        <v>1454059.8377548007</v>
      </c>
      <c r="P59" s="9">
        <f>'OLS Model'!B$7*F59</f>
        <v>227466.33820978322</v>
      </c>
      <c r="Q59" s="9">
        <f>'OLS Model'!B$8*G59</f>
        <v>18359874.751496576</v>
      </c>
      <c r="R59" s="9">
        <f>'OLS Model'!B$9*H59</f>
        <v>28281001.830122788</v>
      </c>
      <c r="S59" s="9">
        <f>'OLS Model'!B$10*I59</f>
        <v>-1650912.5294620828</v>
      </c>
      <c r="T59" s="9">
        <f>'OLS Model'!B$11*J59</f>
        <v>-637510.65273931006</v>
      </c>
      <c r="U59" s="9">
        <f>'OLS Model'!B$12*K59</f>
        <v>0</v>
      </c>
      <c r="V59" s="9">
        <f>'OLS Model'!B$13*L59</f>
        <v>0</v>
      </c>
      <c r="W59" s="9">
        <f t="shared" si="1"/>
        <v>23800999.851998754</v>
      </c>
    </row>
    <row r="60" spans="1:23" x14ac:dyDescent="0.25">
      <c r="A60">
        <v>2007</v>
      </c>
      <c r="B60">
        <v>11</v>
      </c>
      <c r="C60" s="16">
        <f t="shared" si="0"/>
        <v>39387</v>
      </c>
      <c r="D60" s="1">
        <v>24615024.5</v>
      </c>
      <c r="E60" s="5">
        <f t="shared" ref="E60:F60" si="49">E48</f>
        <v>331.49999999999994</v>
      </c>
      <c r="F60" s="5">
        <f t="shared" si="49"/>
        <v>0</v>
      </c>
      <c r="G60">
        <v>30</v>
      </c>
      <c r="H60">
        <v>6616.9</v>
      </c>
      <c r="I60">
        <f t="shared" si="2"/>
        <v>59</v>
      </c>
      <c r="J60">
        <f t="shared" si="4"/>
        <v>1</v>
      </c>
      <c r="K60">
        <v>0</v>
      </c>
      <c r="L60">
        <v>0</v>
      </c>
      <c r="N60" s="9">
        <f>'OLS Model'!B$5</f>
        <v>-22232979.723383799</v>
      </c>
      <c r="O60" s="9">
        <f>'OLS Model'!B$6*E60</f>
        <v>2614137.6225159517</v>
      </c>
      <c r="P60" s="9">
        <f>'OLS Model'!B$7*F60</f>
        <v>0</v>
      </c>
      <c r="Q60" s="9">
        <f>'OLS Model'!B$8*G60</f>
        <v>17767620.727254748</v>
      </c>
      <c r="R60" s="9">
        <f>'OLS Model'!B$9*H60</f>
        <v>28217035.99417052</v>
      </c>
      <c r="S60" s="9">
        <f>'OLS Model'!B$10*I60</f>
        <v>-1679376.5385907392</v>
      </c>
      <c r="T60" s="9">
        <f>'OLS Model'!B$11*J60</f>
        <v>-637510.65273931006</v>
      </c>
      <c r="U60" s="9">
        <f>'OLS Model'!B$12*K60</f>
        <v>0</v>
      </c>
      <c r="V60" s="9">
        <f>'OLS Model'!B$13*L60</f>
        <v>0</v>
      </c>
      <c r="W60" s="9">
        <f t="shared" si="1"/>
        <v>24048927.429227371</v>
      </c>
    </row>
    <row r="61" spans="1:23" x14ac:dyDescent="0.25">
      <c r="A61">
        <v>2007</v>
      </c>
      <c r="B61">
        <v>12</v>
      </c>
      <c r="C61" s="16">
        <f t="shared" si="0"/>
        <v>39417</v>
      </c>
      <c r="D61" s="1">
        <v>26626013.100000001</v>
      </c>
      <c r="E61" s="5">
        <f t="shared" ref="E61:F61" si="50">E49</f>
        <v>529.33000000000004</v>
      </c>
      <c r="F61" s="5">
        <f t="shared" si="50"/>
        <v>0</v>
      </c>
      <c r="G61">
        <v>31</v>
      </c>
      <c r="H61">
        <v>6626.1</v>
      </c>
      <c r="I61">
        <f t="shared" si="2"/>
        <v>60</v>
      </c>
      <c r="J61">
        <f t="shared" si="4"/>
        <v>0</v>
      </c>
      <c r="K61">
        <v>0</v>
      </c>
      <c r="L61">
        <v>0</v>
      </c>
      <c r="N61" s="9">
        <f>'OLS Model'!B$5</f>
        <v>-22232979.723383799</v>
      </c>
      <c r="O61" s="9">
        <f>'OLS Model'!B$6*E61</f>
        <v>4174182.4064143868</v>
      </c>
      <c r="P61" s="9">
        <f>'OLS Model'!B$7*F61</f>
        <v>0</v>
      </c>
      <c r="Q61" s="9">
        <f>'OLS Model'!B$8*G61</f>
        <v>18359874.751496576</v>
      </c>
      <c r="R61" s="9">
        <f>'OLS Model'!B$9*H61</f>
        <v>28256268.373554584</v>
      </c>
      <c r="S61" s="9">
        <f>'OLS Model'!B$10*I61</f>
        <v>-1707840.547719396</v>
      </c>
      <c r="T61" s="9">
        <f>'OLS Model'!B$11*J61</f>
        <v>0</v>
      </c>
      <c r="U61" s="9">
        <f>'OLS Model'!B$12*K61</f>
        <v>0</v>
      </c>
      <c r="V61" s="9">
        <f>'OLS Model'!B$13*L61</f>
        <v>0</v>
      </c>
      <c r="W61" s="9">
        <f t="shared" si="1"/>
        <v>26849505.260362349</v>
      </c>
    </row>
    <row r="62" spans="1:23" x14ac:dyDescent="0.25">
      <c r="A62">
        <v>2008</v>
      </c>
      <c r="B62">
        <v>1</v>
      </c>
      <c r="C62" s="16">
        <f t="shared" si="0"/>
        <v>39448</v>
      </c>
      <c r="D62" s="1">
        <v>26834623.800000001</v>
      </c>
      <c r="E62" s="5">
        <f t="shared" ref="E62:F62" si="51">E50</f>
        <v>615.94999999999993</v>
      </c>
      <c r="F62" s="5">
        <f t="shared" si="51"/>
        <v>0</v>
      </c>
      <c r="G62">
        <v>31</v>
      </c>
      <c r="H62">
        <v>6579.6</v>
      </c>
      <c r="I62">
        <f t="shared" si="2"/>
        <v>61</v>
      </c>
      <c r="J62">
        <f t="shared" si="4"/>
        <v>0</v>
      </c>
      <c r="K62">
        <v>0</v>
      </c>
      <c r="L62">
        <v>0</v>
      </c>
      <c r="N62" s="9">
        <f>'OLS Model'!B$5</f>
        <v>-22232979.723383799</v>
      </c>
      <c r="O62" s="9">
        <f>'OLS Model'!B$6*E62</f>
        <v>4857249.0756823551</v>
      </c>
      <c r="P62" s="9">
        <f>'OLS Model'!B$7*F62</f>
        <v>0</v>
      </c>
      <c r="Q62" s="9">
        <f>'OLS Model'!B$8*G62</f>
        <v>18359874.751496576</v>
      </c>
      <c r="R62" s="9">
        <f>'OLS Model'!B$9*H62</f>
        <v>28057974.282102551</v>
      </c>
      <c r="S62" s="9">
        <f>'OLS Model'!B$10*I62</f>
        <v>-1736304.5568480524</v>
      </c>
      <c r="T62" s="9">
        <f>'OLS Model'!B$11*J62</f>
        <v>0</v>
      </c>
      <c r="U62" s="9">
        <f>'OLS Model'!B$12*K62</f>
        <v>0</v>
      </c>
      <c r="V62" s="9">
        <f>'OLS Model'!B$13*L62</f>
        <v>0</v>
      </c>
      <c r="W62" s="9">
        <f t="shared" si="1"/>
        <v>27305813.829049632</v>
      </c>
    </row>
    <row r="63" spans="1:23" x14ac:dyDescent="0.25">
      <c r="A63">
        <v>2008</v>
      </c>
      <c r="B63">
        <v>2</v>
      </c>
      <c r="C63" s="16">
        <f t="shared" si="0"/>
        <v>39479</v>
      </c>
      <c r="D63" s="1">
        <v>25912689.399999999</v>
      </c>
      <c r="E63" s="5">
        <f t="shared" ref="E63:F63" si="52">E51</f>
        <v>555.01</v>
      </c>
      <c r="F63" s="5">
        <f t="shared" si="52"/>
        <v>0</v>
      </c>
      <c r="G63">
        <v>29</v>
      </c>
      <c r="H63">
        <v>6560.8</v>
      </c>
      <c r="I63">
        <f t="shared" si="2"/>
        <v>62</v>
      </c>
      <c r="J63">
        <f t="shared" si="4"/>
        <v>0</v>
      </c>
      <c r="K63">
        <v>0</v>
      </c>
      <c r="L63">
        <v>0</v>
      </c>
      <c r="N63" s="9">
        <f>'OLS Model'!B$5</f>
        <v>-22232979.723383799</v>
      </c>
      <c r="O63" s="9">
        <f>'OLS Model'!B$6*E63</f>
        <v>4376689.3570816852</v>
      </c>
      <c r="P63" s="9">
        <f>'OLS Model'!B$7*F63</f>
        <v>0</v>
      </c>
      <c r="Q63" s="9">
        <f>'OLS Model'!B$8*G63</f>
        <v>17175366.703012925</v>
      </c>
      <c r="R63" s="9">
        <f>'OLS Model'!B$9*H63</f>
        <v>27977803.767709043</v>
      </c>
      <c r="S63" s="9">
        <f>'OLS Model'!B$10*I63</f>
        <v>-1764768.5659767091</v>
      </c>
      <c r="T63" s="9">
        <f>'OLS Model'!B$11*J63</f>
        <v>0</v>
      </c>
      <c r="U63" s="9">
        <f>'OLS Model'!B$12*K63</f>
        <v>0</v>
      </c>
      <c r="V63" s="9">
        <f>'OLS Model'!B$13*L63</f>
        <v>0</v>
      </c>
      <c r="W63" s="9">
        <f t="shared" si="1"/>
        <v>25532111.538443144</v>
      </c>
    </row>
    <row r="64" spans="1:23" x14ac:dyDescent="0.25">
      <c r="A64">
        <v>2008</v>
      </c>
      <c r="B64">
        <v>3</v>
      </c>
      <c r="C64" s="16">
        <f t="shared" si="0"/>
        <v>39508</v>
      </c>
      <c r="D64" s="1">
        <v>25612511.399999999</v>
      </c>
      <c r="E64" s="5">
        <f t="shared" ref="E64:F64" si="53">E52</f>
        <v>449.46999999999997</v>
      </c>
      <c r="F64" s="5">
        <f t="shared" si="53"/>
        <v>0</v>
      </c>
      <c r="G64">
        <v>31</v>
      </c>
      <c r="H64">
        <v>6547.6</v>
      </c>
      <c r="I64">
        <f t="shared" si="2"/>
        <v>63</v>
      </c>
      <c r="J64">
        <f t="shared" si="4"/>
        <v>1</v>
      </c>
      <c r="K64">
        <v>0</v>
      </c>
      <c r="L64">
        <v>0</v>
      </c>
      <c r="N64" s="9">
        <f>'OLS Model'!B$5</f>
        <v>-22232979.723383799</v>
      </c>
      <c r="O64" s="9">
        <f>'OLS Model'!B$6*E64</f>
        <v>3544423.6416055658</v>
      </c>
      <c r="P64" s="9">
        <f>'OLS Model'!B$7*F64</f>
        <v>0</v>
      </c>
      <c r="Q64" s="9">
        <f>'OLS Model'!B$8*G64</f>
        <v>18359874.751496576</v>
      </c>
      <c r="R64" s="9">
        <f>'OLS Model'!B$9*H64</f>
        <v>27921513.832071051</v>
      </c>
      <c r="S64" s="9">
        <f>'OLS Model'!B$10*I64</f>
        <v>-1793232.5751053656</v>
      </c>
      <c r="T64" s="9">
        <f>'OLS Model'!B$11*J64</f>
        <v>-637510.65273931006</v>
      </c>
      <c r="U64" s="9">
        <f>'OLS Model'!B$12*K64</f>
        <v>0</v>
      </c>
      <c r="V64" s="9">
        <f>'OLS Model'!B$13*L64</f>
        <v>0</v>
      </c>
      <c r="W64" s="9">
        <f t="shared" si="1"/>
        <v>25162089.273944721</v>
      </c>
    </row>
    <row r="65" spans="1:23" x14ac:dyDescent="0.25">
      <c r="A65">
        <v>2008</v>
      </c>
      <c r="B65">
        <v>4</v>
      </c>
      <c r="C65" s="16">
        <f t="shared" si="0"/>
        <v>39539</v>
      </c>
      <c r="D65" s="1">
        <v>22532227.5</v>
      </c>
      <c r="E65" s="5">
        <f t="shared" ref="E65:F65" si="54">E53</f>
        <v>273.67999999999989</v>
      </c>
      <c r="F65" s="5">
        <f t="shared" si="54"/>
        <v>0.13</v>
      </c>
      <c r="G65">
        <v>30</v>
      </c>
      <c r="H65">
        <v>6580.2</v>
      </c>
      <c r="I65">
        <f t="shared" si="2"/>
        <v>64</v>
      </c>
      <c r="J65">
        <f t="shared" si="4"/>
        <v>1</v>
      </c>
      <c r="K65">
        <v>0</v>
      </c>
      <c r="L65">
        <v>0</v>
      </c>
      <c r="N65" s="9">
        <f>'OLS Model'!B$5</f>
        <v>-22232979.723383799</v>
      </c>
      <c r="O65" s="9">
        <f>'OLS Model'!B$6*E65</f>
        <v>2158181.5521271965</v>
      </c>
      <c r="P65" s="9">
        <f>'OLS Model'!B$7*F65</f>
        <v>5527.2194331349192</v>
      </c>
      <c r="Q65" s="9">
        <f>'OLS Model'!B$8*G65</f>
        <v>17767620.727254748</v>
      </c>
      <c r="R65" s="9">
        <f>'OLS Model'!B$9*H65</f>
        <v>28060532.915540643</v>
      </c>
      <c r="S65" s="9">
        <f>'OLS Model'!B$10*I65</f>
        <v>-1821696.5842340223</v>
      </c>
      <c r="T65" s="9">
        <f>'OLS Model'!B$11*J65</f>
        <v>-637510.65273931006</v>
      </c>
      <c r="U65" s="9">
        <f>'OLS Model'!B$12*K65</f>
        <v>0</v>
      </c>
      <c r="V65" s="9">
        <f>'OLS Model'!B$13*L65</f>
        <v>0</v>
      </c>
      <c r="W65" s="9">
        <f t="shared" si="1"/>
        <v>23299675.453998595</v>
      </c>
    </row>
    <row r="66" spans="1:23" x14ac:dyDescent="0.25">
      <c r="A66">
        <v>2008</v>
      </c>
      <c r="B66">
        <v>5</v>
      </c>
      <c r="C66" s="16">
        <f t="shared" si="0"/>
        <v>39569</v>
      </c>
      <c r="D66" s="1">
        <v>22515732.100000001</v>
      </c>
      <c r="E66" s="5">
        <f t="shared" ref="E66:F66" si="55">E54</f>
        <v>121.99999999999997</v>
      </c>
      <c r="F66" s="5">
        <f t="shared" si="55"/>
        <v>14.679999999999998</v>
      </c>
      <c r="G66">
        <v>31</v>
      </c>
      <c r="H66">
        <v>6640.6</v>
      </c>
      <c r="I66">
        <f t="shared" si="2"/>
        <v>65</v>
      </c>
      <c r="J66">
        <f t="shared" si="4"/>
        <v>1</v>
      </c>
      <c r="K66">
        <v>0</v>
      </c>
      <c r="L66">
        <v>0</v>
      </c>
      <c r="N66" s="9">
        <f>'OLS Model'!B$5</f>
        <v>-22232979.723383799</v>
      </c>
      <c r="O66" s="9">
        <f>'OLS Model'!B$6*E66</f>
        <v>962065.73136333667</v>
      </c>
      <c r="P66" s="9">
        <f>'OLS Model'!B$7*F66</f>
        <v>624150.62521862006</v>
      </c>
      <c r="Q66" s="9">
        <f>'OLS Model'!B$8*G66</f>
        <v>18359874.751496576</v>
      </c>
      <c r="R66" s="9">
        <f>'OLS Model'!B$9*H66</f>
        <v>28318102.014975108</v>
      </c>
      <c r="S66" s="9">
        <f>'OLS Model'!B$10*I66</f>
        <v>-1850160.593362679</v>
      </c>
      <c r="T66" s="9">
        <f>'OLS Model'!B$11*J66</f>
        <v>-637510.65273931006</v>
      </c>
      <c r="U66" s="9">
        <f>'OLS Model'!B$12*K66</f>
        <v>0</v>
      </c>
      <c r="V66" s="9">
        <f>'OLS Model'!B$13*L66</f>
        <v>0</v>
      </c>
      <c r="W66" s="9">
        <f t="shared" si="1"/>
        <v>23543542.153567854</v>
      </c>
    </row>
    <row r="67" spans="1:23" x14ac:dyDescent="0.25">
      <c r="A67">
        <v>2008</v>
      </c>
      <c r="B67">
        <v>6</v>
      </c>
      <c r="C67" s="16">
        <f t="shared" ref="C67:C130" si="56">DATE(A67,B67,1)</f>
        <v>39600</v>
      </c>
      <c r="D67" s="1">
        <v>24821126.100000001</v>
      </c>
      <c r="E67" s="5">
        <f t="shared" ref="E67:F67" si="57">E55</f>
        <v>21.729999999999997</v>
      </c>
      <c r="F67" s="5">
        <f t="shared" si="57"/>
        <v>63.629999999999995</v>
      </c>
      <c r="G67">
        <v>30</v>
      </c>
      <c r="H67">
        <v>6712.3</v>
      </c>
      <c r="I67">
        <f t="shared" si="2"/>
        <v>66</v>
      </c>
      <c r="J67">
        <f t="shared" si="4"/>
        <v>0</v>
      </c>
      <c r="K67">
        <v>0</v>
      </c>
      <c r="L67">
        <v>0</v>
      </c>
      <c r="N67" s="9">
        <f>'OLS Model'!B$5</f>
        <v>-22232979.723383799</v>
      </c>
      <c r="O67" s="9">
        <f>'OLS Model'!B$6*E67</f>
        <v>171358.10116824022</v>
      </c>
      <c r="P67" s="9">
        <f>'OLS Model'!B$7*F67</f>
        <v>2705361.32715673</v>
      </c>
      <c r="Q67" s="9">
        <f>'OLS Model'!B$8*G67</f>
        <v>17767620.727254748</v>
      </c>
      <c r="R67" s="9">
        <f>'OLS Model'!B$9*H67</f>
        <v>28623858.710826945</v>
      </c>
      <c r="S67" s="9">
        <f>'OLS Model'!B$10*I67</f>
        <v>-1878624.6024913355</v>
      </c>
      <c r="T67" s="9">
        <f>'OLS Model'!B$11*J67</f>
        <v>0</v>
      </c>
      <c r="U67" s="9">
        <f>'OLS Model'!B$12*K67</f>
        <v>0</v>
      </c>
      <c r="V67" s="9">
        <f>'OLS Model'!B$13*L67</f>
        <v>0</v>
      </c>
      <c r="W67" s="9">
        <f t="shared" ref="W67:W130" si="58">SUM(N67:V67)</f>
        <v>25156594.540531531</v>
      </c>
    </row>
    <row r="68" spans="1:23" x14ac:dyDescent="0.25">
      <c r="A68">
        <v>2008</v>
      </c>
      <c r="B68">
        <v>7</v>
      </c>
      <c r="C68" s="16">
        <f t="shared" si="56"/>
        <v>39630</v>
      </c>
      <c r="D68" s="1">
        <v>28570814.5</v>
      </c>
      <c r="E68" s="5">
        <f t="shared" ref="E68:F68" si="59">E56</f>
        <v>1.4899999999999998</v>
      </c>
      <c r="F68" s="5">
        <f t="shared" si="59"/>
        <v>133.70999999999998</v>
      </c>
      <c r="G68">
        <v>31</v>
      </c>
      <c r="H68">
        <v>6755.7</v>
      </c>
      <c r="I68">
        <f t="shared" si="2"/>
        <v>67</v>
      </c>
      <c r="J68">
        <f t="shared" si="4"/>
        <v>0</v>
      </c>
      <c r="K68">
        <v>0</v>
      </c>
      <c r="L68">
        <v>0</v>
      </c>
      <c r="N68" s="9">
        <f>'OLS Model'!B$5</f>
        <v>-22232979.723383799</v>
      </c>
      <c r="O68" s="9">
        <f>'OLS Model'!B$6*E68</f>
        <v>11749.819178125997</v>
      </c>
      <c r="P68" s="9">
        <f>'OLS Model'!B$7*F68</f>
        <v>5684957.7723420765</v>
      </c>
      <c r="Q68" s="9">
        <f>'OLS Model'!B$8*G68</f>
        <v>18359874.751496576</v>
      </c>
      <c r="R68" s="9">
        <f>'OLS Model'!B$9*H68</f>
        <v>28808933.196182169</v>
      </c>
      <c r="S68" s="9">
        <f>'OLS Model'!B$10*I68</f>
        <v>-1907088.6116199922</v>
      </c>
      <c r="T68" s="9">
        <f>'OLS Model'!B$11*J68</f>
        <v>0</v>
      </c>
      <c r="U68" s="9">
        <f>'OLS Model'!B$12*K68</f>
        <v>0</v>
      </c>
      <c r="V68" s="9">
        <f>'OLS Model'!B$13*L68</f>
        <v>0</v>
      </c>
      <c r="W68" s="9">
        <f t="shared" si="58"/>
        <v>28725447.204195157</v>
      </c>
    </row>
    <row r="69" spans="1:23" x14ac:dyDescent="0.25">
      <c r="A69">
        <v>2008</v>
      </c>
      <c r="B69">
        <v>8</v>
      </c>
      <c r="C69" s="16">
        <f t="shared" si="56"/>
        <v>39661</v>
      </c>
      <c r="D69" s="1">
        <v>26538105.300000001</v>
      </c>
      <c r="E69" s="5">
        <f t="shared" ref="E69:F69" si="60">E57</f>
        <v>1.7</v>
      </c>
      <c r="F69" s="5">
        <f t="shared" si="60"/>
        <v>104.28</v>
      </c>
      <c r="G69">
        <v>31</v>
      </c>
      <c r="H69">
        <v>6761.2</v>
      </c>
      <c r="I69">
        <f t="shared" ref="I69:I132" si="61">I68+1</f>
        <v>68</v>
      </c>
      <c r="J69">
        <f t="shared" si="4"/>
        <v>0</v>
      </c>
      <c r="K69">
        <v>0</v>
      </c>
      <c r="L69">
        <v>0</v>
      </c>
      <c r="N69" s="9">
        <f>'OLS Model'!B$5</f>
        <v>-22232979.723383799</v>
      </c>
      <c r="O69" s="9">
        <f>'OLS Model'!B$6*E69</f>
        <v>13405.833961620268</v>
      </c>
      <c r="P69" s="9">
        <f>'OLS Model'!B$7*F69</f>
        <v>4433680.3268254567</v>
      </c>
      <c r="Q69" s="9">
        <f>'OLS Model'!B$8*G69</f>
        <v>18359874.751496576</v>
      </c>
      <c r="R69" s="9">
        <f>'OLS Model'!B$9*H69</f>
        <v>28832387.336031333</v>
      </c>
      <c r="S69" s="9">
        <f>'OLS Model'!B$10*I69</f>
        <v>-1935552.6207486487</v>
      </c>
      <c r="T69" s="9">
        <f>'OLS Model'!B$11*J69</f>
        <v>0</v>
      </c>
      <c r="U69" s="9">
        <f>'OLS Model'!B$12*K69</f>
        <v>0</v>
      </c>
      <c r="V69" s="9">
        <f>'OLS Model'!B$13*L69</f>
        <v>0</v>
      </c>
      <c r="W69" s="9">
        <f t="shared" si="58"/>
        <v>27470815.904182535</v>
      </c>
    </row>
    <row r="70" spans="1:23" x14ac:dyDescent="0.25">
      <c r="A70">
        <v>2008</v>
      </c>
      <c r="B70">
        <v>9</v>
      </c>
      <c r="C70" s="16">
        <f t="shared" si="56"/>
        <v>39692</v>
      </c>
      <c r="D70" s="1">
        <v>24402815.399999999</v>
      </c>
      <c r="E70" s="5">
        <f t="shared" ref="E70:F70" si="62">E58</f>
        <v>36.64</v>
      </c>
      <c r="F70" s="5">
        <f t="shared" si="62"/>
        <v>46.499999999999986</v>
      </c>
      <c r="G70">
        <v>30</v>
      </c>
      <c r="H70">
        <v>6735.2</v>
      </c>
      <c r="I70">
        <f t="shared" si="61"/>
        <v>69</v>
      </c>
      <c r="J70">
        <f t="shared" si="4"/>
        <v>1</v>
      </c>
      <c r="K70">
        <v>0</v>
      </c>
      <c r="L70">
        <v>0</v>
      </c>
      <c r="N70" s="9">
        <f>'OLS Model'!B$5</f>
        <v>-22232979.723383799</v>
      </c>
      <c r="O70" s="9">
        <f>'OLS Model'!B$6*E70</f>
        <v>288935.15079633333</v>
      </c>
      <c r="P70" s="9">
        <f>'OLS Model'!B$7*F70</f>
        <v>1977043.8741597973</v>
      </c>
      <c r="Q70" s="9">
        <f>'OLS Model'!B$8*G70</f>
        <v>17767620.727254748</v>
      </c>
      <c r="R70" s="9">
        <f>'OLS Model'!B$9*H70</f>
        <v>28721513.220380738</v>
      </c>
      <c r="S70" s="9">
        <f>'OLS Model'!B$10*I70</f>
        <v>-1964016.6298773054</v>
      </c>
      <c r="T70" s="9">
        <f>'OLS Model'!B$11*J70</f>
        <v>-637510.65273931006</v>
      </c>
      <c r="U70" s="9">
        <f>'OLS Model'!B$12*K70</f>
        <v>0</v>
      </c>
      <c r="V70" s="9">
        <f>'OLS Model'!B$13*L70</f>
        <v>0</v>
      </c>
      <c r="W70" s="9">
        <f t="shared" si="58"/>
        <v>23920605.966591202</v>
      </c>
    </row>
    <row r="71" spans="1:23" x14ac:dyDescent="0.25">
      <c r="A71">
        <v>2008</v>
      </c>
      <c r="B71">
        <v>10</v>
      </c>
      <c r="C71" s="16">
        <f t="shared" si="56"/>
        <v>39722</v>
      </c>
      <c r="D71" s="1">
        <v>23564590.800000001</v>
      </c>
      <c r="E71" s="5">
        <f t="shared" ref="E71:F71" si="63">E59</f>
        <v>184.39</v>
      </c>
      <c r="F71" s="5">
        <f t="shared" si="63"/>
        <v>5.3500000000000005</v>
      </c>
      <c r="G71">
        <v>31</v>
      </c>
      <c r="H71">
        <v>6734.5</v>
      </c>
      <c r="I71">
        <f t="shared" si="61"/>
        <v>70</v>
      </c>
      <c r="J71">
        <f t="shared" si="4"/>
        <v>1</v>
      </c>
      <c r="K71">
        <v>0</v>
      </c>
      <c r="L71">
        <v>0</v>
      </c>
      <c r="N71" s="9">
        <f>'OLS Model'!B$5</f>
        <v>-22232979.723383799</v>
      </c>
      <c r="O71" s="9">
        <f>'OLS Model'!B$6*E71</f>
        <v>1454059.8377548007</v>
      </c>
      <c r="P71" s="9">
        <f>'OLS Model'!B$7*F71</f>
        <v>227466.33820978322</v>
      </c>
      <c r="Q71" s="9">
        <f>'OLS Model'!B$8*G71</f>
        <v>18359874.751496576</v>
      </c>
      <c r="R71" s="9">
        <f>'OLS Model'!B$9*H71</f>
        <v>28718528.148036297</v>
      </c>
      <c r="S71" s="9">
        <f>'OLS Model'!B$10*I71</f>
        <v>-1992480.6390059618</v>
      </c>
      <c r="T71" s="9">
        <f>'OLS Model'!B$11*J71</f>
        <v>-637510.65273931006</v>
      </c>
      <c r="U71" s="9">
        <f>'OLS Model'!B$12*K71</f>
        <v>0</v>
      </c>
      <c r="V71" s="9">
        <f>'OLS Model'!B$13*L71</f>
        <v>0</v>
      </c>
      <c r="W71" s="9">
        <f t="shared" si="58"/>
        <v>23896958.060368385</v>
      </c>
    </row>
    <row r="72" spans="1:23" x14ac:dyDescent="0.25">
      <c r="A72">
        <v>2008</v>
      </c>
      <c r="B72">
        <v>11</v>
      </c>
      <c r="C72" s="16">
        <f t="shared" si="56"/>
        <v>39753</v>
      </c>
      <c r="D72" s="1">
        <v>24501133</v>
      </c>
      <c r="E72" s="5">
        <f t="shared" ref="E72:F72" si="64">E60</f>
        <v>331.49999999999994</v>
      </c>
      <c r="F72" s="5">
        <f t="shared" si="64"/>
        <v>0</v>
      </c>
      <c r="G72">
        <v>30</v>
      </c>
      <c r="H72">
        <v>6693.5</v>
      </c>
      <c r="I72">
        <f t="shared" si="61"/>
        <v>71</v>
      </c>
      <c r="J72">
        <f t="shared" si="4"/>
        <v>1</v>
      </c>
      <c r="K72">
        <v>0</v>
      </c>
      <c r="L72">
        <v>0</v>
      </c>
      <c r="N72" s="9">
        <f>'OLS Model'!B$5</f>
        <v>-22232979.723383799</v>
      </c>
      <c r="O72" s="9">
        <f>'OLS Model'!B$6*E72</f>
        <v>2614137.6225159517</v>
      </c>
      <c r="P72" s="9">
        <f>'OLS Model'!B$7*F72</f>
        <v>0</v>
      </c>
      <c r="Q72" s="9">
        <f>'OLS Model'!B$8*G72</f>
        <v>17767620.727254748</v>
      </c>
      <c r="R72" s="9">
        <f>'OLS Model'!B$9*H72</f>
        <v>28543688.196433436</v>
      </c>
      <c r="S72" s="9">
        <f>'OLS Model'!B$10*I72</f>
        <v>-2020944.6481346185</v>
      </c>
      <c r="T72" s="9">
        <f>'OLS Model'!B$11*J72</f>
        <v>-637510.65273931006</v>
      </c>
      <c r="U72" s="9">
        <f>'OLS Model'!B$12*K72</f>
        <v>0</v>
      </c>
      <c r="V72" s="9">
        <f>'OLS Model'!B$13*L72</f>
        <v>0</v>
      </c>
      <c r="W72" s="9">
        <f t="shared" si="58"/>
        <v>24034011.521946408</v>
      </c>
    </row>
    <row r="73" spans="1:23" x14ac:dyDescent="0.25">
      <c r="A73">
        <v>2008</v>
      </c>
      <c r="B73">
        <v>12</v>
      </c>
      <c r="C73" s="16">
        <f t="shared" si="56"/>
        <v>39783</v>
      </c>
      <c r="D73" s="1">
        <v>27248631</v>
      </c>
      <c r="E73" s="5">
        <f t="shared" ref="E73:F73" si="65">E61</f>
        <v>529.33000000000004</v>
      </c>
      <c r="F73" s="5">
        <f t="shared" si="65"/>
        <v>0</v>
      </c>
      <c r="G73">
        <v>31</v>
      </c>
      <c r="H73">
        <v>6670.1</v>
      </c>
      <c r="I73">
        <f t="shared" si="61"/>
        <v>72</v>
      </c>
      <c r="J73">
        <f t="shared" si="4"/>
        <v>0</v>
      </c>
      <c r="K73">
        <v>0</v>
      </c>
      <c r="L73">
        <v>0</v>
      </c>
      <c r="N73" s="9">
        <f>'OLS Model'!B$5</f>
        <v>-22232979.723383799</v>
      </c>
      <c r="O73" s="9">
        <f>'OLS Model'!B$6*E73</f>
        <v>4174182.4064143868</v>
      </c>
      <c r="P73" s="9">
        <f>'OLS Model'!B$7*F73</f>
        <v>0</v>
      </c>
      <c r="Q73" s="9">
        <f>'OLS Model'!B$8*G73</f>
        <v>18359874.751496576</v>
      </c>
      <c r="R73" s="9">
        <f>'OLS Model'!B$9*H73</f>
        <v>28443901.4923479</v>
      </c>
      <c r="S73" s="9">
        <f>'OLS Model'!B$10*I73</f>
        <v>-2049408.657263275</v>
      </c>
      <c r="T73" s="9">
        <f>'OLS Model'!B$11*J73</f>
        <v>0</v>
      </c>
      <c r="U73" s="9">
        <f>'OLS Model'!B$12*K73</f>
        <v>0</v>
      </c>
      <c r="V73" s="9">
        <f>'OLS Model'!B$13*L73</f>
        <v>0</v>
      </c>
      <c r="W73" s="9">
        <f t="shared" si="58"/>
        <v>26695570.269611787</v>
      </c>
    </row>
    <row r="74" spans="1:23" x14ac:dyDescent="0.25">
      <c r="A74">
        <v>2009</v>
      </c>
      <c r="B74">
        <v>1</v>
      </c>
      <c r="C74" s="16">
        <f t="shared" si="56"/>
        <v>39814</v>
      </c>
      <c r="D74" s="1">
        <v>28176601.800000001</v>
      </c>
      <c r="E74" s="5">
        <f t="shared" ref="E74:F74" si="66">E62</f>
        <v>615.94999999999993</v>
      </c>
      <c r="F74" s="5">
        <f t="shared" si="66"/>
        <v>0</v>
      </c>
      <c r="G74">
        <v>31</v>
      </c>
      <c r="H74">
        <v>6572.3</v>
      </c>
      <c r="I74">
        <f t="shared" si="61"/>
        <v>73</v>
      </c>
      <c r="J74">
        <f t="shared" si="4"/>
        <v>0</v>
      </c>
      <c r="K74">
        <v>0</v>
      </c>
      <c r="L74">
        <v>0</v>
      </c>
      <c r="N74" s="9">
        <f>'OLS Model'!B$5</f>
        <v>-22232979.723383799</v>
      </c>
      <c r="O74" s="9">
        <f>'OLS Model'!B$6*E74</f>
        <v>4857249.0756823551</v>
      </c>
      <c r="P74" s="9">
        <f>'OLS Model'!B$7*F74</f>
        <v>0</v>
      </c>
      <c r="Q74" s="9">
        <f>'OLS Model'!B$8*G74</f>
        <v>18359874.751496576</v>
      </c>
      <c r="R74" s="9">
        <f>'OLS Model'!B$9*H74</f>
        <v>28026844.241939116</v>
      </c>
      <c r="S74" s="9">
        <f>'OLS Model'!B$10*I74</f>
        <v>-2077872.6663919317</v>
      </c>
      <c r="T74" s="9">
        <f>'OLS Model'!B$11*J74</f>
        <v>0</v>
      </c>
      <c r="U74" s="9">
        <f>'OLS Model'!B$12*K74</f>
        <v>0</v>
      </c>
      <c r="V74" s="9">
        <f>'OLS Model'!B$13*L74</f>
        <v>0</v>
      </c>
      <c r="W74" s="9">
        <f t="shared" si="58"/>
        <v>26933115.679342318</v>
      </c>
    </row>
    <row r="75" spans="1:23" x14ac:dyDescent="0.25">
      <c r="A75">
        <v>2009</v>
      </c>
      <c r="B75">
        <v>2</v>
      </c>
      <c r="C75" s="16">
        <f t="shared" si="56"/>
        <v>39845</v>
      </c>
      <c r="D75" s="1">
        <v>24278506.899999999</v>
      </c>
      <c r="E75" s="5">
        <f t="shared" ref="E75:F75" si="67">E63</f>
        <v>555.01</v>
      </c>
      <c r="F75" s="5">
        <f t="shared" si="67"/>
        <v>0</v>
      </c>
      <c r="G75">
        <v>28</v>
      </c>
      <c r="H75">
        <v>6499.2</v>
      </c>
      <c r="I75">
        <f t="shared" si="61"/>
        <v>74</v>
      </c>
      <c r="J75">
        <f t="shared" si="4"/>
        <v>0</v>
      </c>
      <c r="K75">
        <v>0</v>
      </c>
      <c r="L75">
        <v>0</v>
      </c>
      <c r="N75" s="9">
        <f>'OLS Model'!B$5</f>
        <v>-22232979.723383799</v>
      </c>
      <c r="O75" s="9">
        <f>'OLS Model'!B$6*E75</f>
        <v>4376689.3570816852</v>
      </c>
      <c r="P75" s="9">
        <f>'OLS Model'!B$7*F75</f>
        <v>0</v>
      </c>
      <c r="Q75" s="9">
        <f>'OLS Model'!B$8*G75</f>
        <v>16583112.678771099</v>
      </c>
      <c r="R75" s="9">
        <f>'OLS Model'!B$9*H75</f>
        <v>27715117.401398398</v>
      </c>
      <c r="S75" s="9">
        <f>'OLS Model'!B$10*I75</f>
        <v>-2106336.6755205882</v>
      </c>
      <c r="T75" s="9">
        <f>'OLS Model'!B$11*J75</f>
        <v>0</v>
      </c>
      <c r="U75" s="9">
        <f>'OLS Model'!B$12*K75</f>
        <v>0</v>
      </c>
      <c r="V75" s="9">
        <f>'OLS Model'!B$13*L75</f>
        <v>0</v>
      </c>
      <c r="W75" s="9">
        <f t="shared" si="58"/>
        <v>24335603.038346794</v>
      </c>
    </row>
    <row r="76" spans="1:23" x14ac:dyDescent="0.25">
      <c r="A76">
        <v>2009</v>
      </c>
      <c r="B76">
        <v>3</v>
      </c>
      <c r="C76" s="16">
        <f t="shared" si="56"/>
        <v>39873</v>
      </c>
      <c r="D76" s="1">
        <v>24782457.600000001</v>
      </c>
      <c r="E76" s="5">
        <f t="shared" ref="E76:F76" si="68">E64</f>
        <v>449.46999999999997</v>
      </c>
      <c r="F76" s="5">
        <f t="shared" si="68"/>
        <v>0</v>
      </c>
      <c r="G76">
        <v>31</v>
      </c>
      <c r="H76">
        <v>6425.4</v>
      </c>
      <c r="I76">
        <f t="shared" si="61"/>
        <v>75</v>
      </c>
      <c r="J76">
        <f t="shared" si="4"/>
        <v>1</v>
      </c>
      <c r="K76">
        <v>0</v>
      </c>
      <c r="L76">
        <v>0</v>
      </c>
      <c r="N76" s="9">
        <f>'OLS Model'!B$5</f>
        <v>-22232979.723383799</v>
      </c>
      <c r="O76" s="9">
        <f>'OLS Model'!B$6*E76</f>
        <v>3544423.6416055658</v>
      </c>
      <c r="P76" s="9">
        <f>'OLS Model'!B$7*F76</f>
        <v>0</v>
      </c>
      <c r="Q76" s="9">
        <f>'OLS Model'!B$8*G76</f>
        <v>18359874.751496576</v>
      </c>
      <c r="R76" s="9">
        <f>'OLS Model'!B$9*H76</f>
        <v>27400405.488513242</v>
      </c>
      <c r="S76" s="9">
        <f>'OLS Model'!B$10*I76</f>
        <v>-2134800.6846492449</v>
      </c>
      <c r="T76" s="9">
        <f>'OLS Model'!B$11*J76</f>
        <v>-637510.65273931006</v>
      </c>
      <c r="U76" s="9">
        <f>'OLS Model'!B$12*K76</f>
        <v>0</v>
      </c>
      <c r="V76" s="9">
        <f>'OLS Model'!B$13*L76</f>
        <v>0</v>
      </c>
      <c r="W76" s="9">
        <f t="shared" si="58"/>
        <v>24299412.820843033</v>
      </c>
    </row>
    <row r="77" spans="1:23" x14ac:dyDescent="0.25">
      <c r="A77">
        <v>2009</v>
      </c>
      <c r="B77">
        <v>4</v>
      </c>
      <c r="C77" s="16">
        <f t="shared" si="56"/>
        <v>39904</v>
      </c>
      <c r="D77" s="1">
        <v>22158416.699999999</v>
      </c>
      <c r="E77" s="5">
        <f t="shared" ref="E77:F77" si="69">E65</f>
        <v>273.67999999999989</v>
      </c>
      <c r="F77" s="5">
        <f t="shared" si="69"/>
        <v>0.13</v>
      </c>
      <c r="G77">
        <v>30</v>
      </c>
      <c r="H77">
        <v>6423.1</v>
      </c>
      <c r="I77">
        <f t="shared" si="61"/>
        <v>76</v>
      </c>
      <c r="J77">
        <f t="shared" si="4"/>
        <v>1</v>
      </c>
      <c r="K77">
        <v>0</v>
      </c>
      <c r="L77">
        <v>0</v>
      </c>
      <c r="N77" s="9">
        <f>'OLS Model'!B$5</f>
        <v>-22232979.723383799</v>
      </c>
      <c r="O77" s="9">
        <f>'OLS Model'!B$6*E77</f>
        <v>2158181.5521271965</v>
      </c>
      <c r="P77" s="9">
        <f>'OLS Model'!B$7*F77</f>
        <v>5527.2194331349192</v>
      </c>
      <c r="Q77" s="9">
        <f>'OLS Model'!B$8*G77</f>
        <v>17767620.727254748</v>
      </c>
      <c r="R77" s="9">
        <f>'OLS Model'!B$9*H77</f>
        <v>27390597.393667232</v>
      </c>
      <c r="S77" s="9">
        <f>'OLS Model'!B$10*I77</f>
        <v>-2163264.6937779016</v>
      </c>
      <c r="T77" s="9">
        <f>'OLS Model'!B$11*J77</f>
        <v>-637510.65273931006</v>
      </c>
      <c r="U77" s="9">
        <f>'OLS Model'!B$12*K77</f>
        <v>0</v>
      </c>
      <c r="V77" s="9">
        <f>'OLS Model'!B$13*L77</f>
        <v>0</v>
      </c>
      <c r="W77" s="9">
        <f t="shared" si="58"/>
        <v>22288171.822581306</v>
      </c>
    </row>
    <row r="78" spans="1:23" x14ac:dyDescent="0.25">
      <c r="A78">
        <v>2009</v>
      </c>
      <c r="B78">
        <v>5</v>
      </c>
      <c r="C78" s="16">
        <f t="shared" si="56"/>
        <v>39934</v>
      </c>
      <c r="D78" s="1">
        <v>21554380.100000001</v>
      </c>
      <c r="E78" s="5">
        <f t="shared" ref="E78:F78" si="70">E66</f>
        <v>121.99999999999997</v>
      </c>
      <c r="F78" s="5">
        <f t="shared" si="70"/>
        <v>14.679999999999998</v>
      </c>
      <c r="G78">
        <v>31</v>
      </c>
      <c r="H78">
        <v>6447.5</v>
      </c>
      <c r="I78">
        <f t="shared" si="61"/>
        <v>77</v>
      </c>
      <c r="J78">
        <f t="shared" si="4"/>
        <v>1</v>
      </c>
      <c r="K78">
        <v>0</v>
      </c>
      <c r="L78">
        <v>0</v>
      </c>
      <c r="N78" s="9">
        <f>'OLS Model'!B$5</f>
        <v>-22232979.723383799</v>
      </c>
      <c r="O78" s="9">
        <f>'OLS Model'!B$6*E78</f>
        <v>962065.73136333667</v>
      </c>
      <c r="P78" s="9">
        <f>'OLS Model'!B$7*F78</f>
        <v>624150.62521862006</v>
      </c>
      <c r="Q78" s="9">
        <f>'OLS Model'!B$8*G78</f>
        <v>18359874.751496576</v>
      </c>
      <c r="R78" s="9">
        <f>'OLS Model'!B$9*H78</f>
        <v>27494648.48681625</v>
      </c>
      <c r="S78" s="9">
        <f>'OLS Model'!B$10*I78</f>
        <v>-2191728.7029065583</v>
      </c>
      <c r="T78" s="9">
        <f>'OLS Model'!B$11*J78</f>
        <v>-637510.65273931006</v>
      </c>
      <c r="U78" s="9">
        <f>'OLS Model'!B$12*K78</f>
        <v>0</v>
      </c>
      <c r="V78" s="9">
        <f>'OLS Model'!B$13*L78</f>
        <v>0</v>
      </c>
      <c r="W78" s="9">
        <f t="shared" si="58"/>
        <v>22378520.515865117</v>
      </c>
    </row>
    <row r="79" spans="1:23" x14ac:dyDescent="0.25">
      <c r="A79">
        <v>2009</v>
      </c>
      <c r="B79">
        <v>6</v>
      </c>
      <c r="C79" s="16">
        <f t="shared" si="56"/>
        <v>39965</v>
      </c>
      <c r="D79" s="1">
        <v>22809700.899999999</v>
      </c>
      <c r="E79" s="5">
        <f t="shared" ref="E79:F79" si="71">E67</f>
        <v>21.729999999999997</v>
      </c>
      <c r="F79" s="5">
        <f t="shared" si="71"/>
        <v>63.629999999999995</v>
      </c>
      <c r="G79">
        <v>30</v>
      </c>
      <c r="H79">
        <v>6497.3</v>
      </c>
      <c r="I79">
        <f t="shared" si="61"/>
        <v>78</v>
      </c>
      <c r="J79">
        <f t="shared" ref="J79:J142" si="72">J67</f>
        <v>0</v>
      </c>
      <c r="K79">
        <v>0</v>
      </c>
      <c r="L79">
        <v>0</v>
      </c>
      <c r="N79" s="9">
        <f>'OLS Model'!B$5</f>
        <v>-22232979.723383799</v>
      </c>
      <c r="O79" s="9">
        <f>'OLS Model'!B$6*E79</f>
        <v>171358.10116824022</v>
      </c>
      <c r="P79" s="9">
        <f>'OLS Model'!B$7*F79</f>
        <v>2705361.32715673</v>
      </c>
      <c r="Q79" s="9">
        <f>'OLS Model'!B$8*G79</f>
        <v>17767620.727254748</v>
      </c>
      <c r="R79" s="9">
        <f>'OLS Model'!B$9*H79</f>
        <v>27707015.062177777</v>
      </c>
      <c r="S79" s="9">
        <f>'OLS Model'!B$10*I79</f>
        <v>-2220192.7120352145</v>
      </c>
      <c r="T79" s="9">
        <f>'OLS Model'!B$11*J79</f>
        <v>0</v>
      </c>
      <c r="U79" s="9">
        <f>'OLS Model'!B$12*K79</f>
        <v>0</v>
      </c>
      <c r="V79" s="9">
        <f>'OLS Model'!B$13*L79</f>
        <v>0</v>
      </c>
      <c r="W79" s="9">
        <f t="shared" si="58"/>
        <v>23898182.782338485</v>
      </c>
    </row>
    <row r="80" spans="1:23" x14ac:dyDescent="0.25">
      <c r="A80">
        <v>2009</v>
      </c>
      <c r="B80">
        <v>7</v>
      </c>
      <c r="C80" s="16">
        <f t="shared" si="56"/>
        <v>39995</v>
      </c>
      <c r="D80" s="1">
        <v>24213473.600000001</v>
      </c>
      <c r="E80" s="5">
        <f t="shared" ref="E80:F80" si="73">E68</f>
        <v>1.4899999999999998</v>
      </c>
      <c r="F80" s="5">
        <f t="shared" si="73"/>
        <v>133.70999999999998</v>
      </c>
      <c r="G80">
        <v>31</v>
      </c>
      <c r="H80">
        <v>6534.5</v>
      </c>
      <c r="I80">
        <f t="shared" si="61"/>
        <v>79</v>
      </c>
      <c r="J80">
        <f t="shared" si="72"/>
        <v>0</v>
      </c>
      <c r="K80">
        <v>0</v>
      </c>
      <c r="L80">
        <v>0</v>
      </c>
      <c r="N80" s="9">
        <f>'OLS Model'!B$5</f>
        <v>-22232979.723383799</v>
      </c>
      <c r="O80" s="9">
        <f>'OLS Model'!B$6*E80</f>
        <v>11749.819178125997</v>
      </c>
      <c r="P80" s="9">
        <f>'OLS Model'!B$7*F80</f>
        <v>5684957.7723420765</v>
      </c>
      <c r="Q80" s="9">
        <f>'OLS Model'!B$8*G80</f>
        <v>18359874.751496576</v>
      </c>
      <c r="R80" s="9">
        <f>'OLS Model'!B$9*H80</f>
        <v>27865650.335339401</v>
      </c>
      <c r="S80" s="9">
        <f>'OLS Model'!B$10*I80</f>
        <v>-2248656.7211638712</v>
      </c>
      <c r="T80" s="9">
        <f>'OLS Model'!B$11*J80</f>
        <v>0</v>
      </c>
      <c r="U80" s="9">
        <f>'OLS Model'!B$12*K80</f>
        <v>0</v>
      </c>
      <c r="V80" s="9">
        <f>'OLS Model'!B$13*L80</f>
        <v>0</v>
      </c>
      <c r="W80" s="9">
        <f t="shared" si="58"/>
        <v>27440596.233808506</v>
      </c>
    </row>
    <row r="81" spans="1:23" x14ac:dyDescent="0.25">
      <c r="A81">
        <v>2009</v>
      </c>
      <c r="B81">
        <v>8</v>
      </c>
      <c r="C81" s="16">
        <f t="shared" si="56"/>
        <v>40026</v>
      </c>
      <c r="D81" s="1">
        <v>26831981</v>
      </c>
      <c r="E81" s="5">
        <f t="shared" ref="E81:F81" si="74">E69</f>
        <v>1.7</v>
      </c>
      <c r="F81" s="5">
        <f t="shared" si="74"/>
        <v>104.28</v>
      </c>
      <c r="G81">
        <v>31</v>
      </c>
      <c r="H81">
        <v>6559.1</v>
      </c>
      <c r="I81">
        <f t="shared" si="61"/>
        <v>80</v>
      </c>
      <c r="J81">
        <f t="shared" si="72"/>
        <v>0</v>
      </c>
      <c r="K81">
        <v>0</v>
      </c>
      <c r="L81">
        <v>0</v>
      </c>
      <c r="N81" s="9">
        <f>'OLS Model'!B$5</f>
        <v>-22232979.723383799</v>
      </c>
      <c r="O81" s="9">
        <f>'OLS Model'!B$6*E81</f>
        <v>13405.833961620268</v>
      </c>
      <c r="P81" s="9">
        <f>'OLS Model'!B$7*F81</f>
        <v>4433680.3268254567</v>
      </c>
      <c r="Q81" s="9">
        <f>'OLS Model'!B$8*G81</f>
        <v>18359874.751496576</v>
      </c>
      <c r="R81" s="9">
        <f>'OLS Model'!B$9*H81</f>
        <v>27970554.306301121</v>
      </c>
      <c r="S81" s="9">
        <f>'OLS Model'!B$10*I81</f>
        <v>-2277120.7302925279</v>
      </c>
      <c r="T81" s="9">
        <f>'OLS Model'!B$11*J81</f>
        <v>0</v>
      </c>
      <c r="U81" s="9">
        <f>'OLS Model'!B$12*K81</f>
        <v>0</v>
      </c>
      <c r="V81" s="9">
        <f>'OLS Model'!B$13*L81</f>
        <v>0</v>
      </c>
      <c r="W81" s="9">
        <f t="shared" si="58"/>
        <v>26267414.764908444</v>
      </c>
    </row>
    <row r="82" spans="1:23" x14ac:dyDescent="0.25">
      <c r="A82">
        <v>2009</v>
      </c>
      <c r="B82">
        <v>9</v>
      </c>
      <c r="C82" s="16">
        <f t="shared" si="56"/>
        <v>40057</v>
      </c>
      <c r="D82" s="1">
        <v>22526996.600000001</v>
      </c>
      <c r="E82" s="5">
        <f t="shared" ref="E82:F82" si="75">E70</f>
        <v>36.64</v>
      </c>
      <c r="F82" s="5">
        <f t="shared" si="75"/>
        <v>46.499999999999986</v>
      </c>
      <c r="G82">
        <v>30</v>
      </c>
      <c r="H82">
        <v>6543.1</v>
      </c>
      <c r="I82">
        <f t="shared" si="61"/>
        <v>81</v>
      </c>
      <c r="J82">
        <f t="shared" si="72"/>
        <v>1</v>
      </c>
      <c r="K82">
        <v>0</v>
      </c>
      <c r="L82">
        <v>0</v>
      </c>
      <c r="N82" s="9">
        <f>'OLS Model'!B$5</f>
        <v>-22232979.723383799</v>
      </c>
      <c r="O82" s="9">
        <f>'OLS Model'!B$6*E82</f>
        <v>288935.15079633333</v>
      </c>
      <c r="P82" s="9">
        <f>'OLS Model'!B$7*F82</f>
        <v>1977043.8741597973</v>
      </c>
      <c r="Q82" s="9">
        <f>'OLS Model'!B$8*G82</f>
        <v>17767620.727254748</v>
      </c>
      <c r="R82" s="9">
        <f>'OLS Model'!B$9*H82</f>
        <v>27902324.081285369</v>
      </c>
      <c r="S82" s="9">
        <f>'OLS Model'!B$10*I82</f>
        <v>-2305584.7394211846</v>
      </c>
      <c r="T82" s="9">
        <f>'OLS Model'!B$11*J82</f>
        <v>-637510.65273931006</v>
      </c>
      <c r="U82" s="9">
        <f>'OLS Model'!B$12*K82</f>
        <v>0</v>
      </c>
      <c r="V82" s="9">
        <f>'OLS Model'!B$13*L82</f>
        <v>0</v>
      </c>
      <c r="W82" s="9">
        <f t="shared" si="58"/>
        <v>22759848.717951953</v>
      </c>
    </row>
    <row r="83" spans="1:23" x14ac:dyDescent="0.25">
      <c r="A83">
        <v>2009</v>
      </c>
      <c r="B83">
        <v>10</v>
      </c>
      <c r="C83" s="16">
        <f t="shared" si="56"/>
        <v>40087</v>
      </c>
      <c r="D83" s="1">
        <v>22778839.100000001</v>
      </c>
      <c r="E83" s="5">
        <f t="shared" ref="E83:F83" si="76">E71</f>
        <v>184.39</v>
      </c>
      <c r="F83" s="5">
        <f t="shared" si="76"/>
        <v>5.3500000000000005</v>
      </c>
      <c r="G83">
        <v>31</v>
      </c>
      <c r="H83">
        <v>6545.5</v>
      </c>
      <c r="I83">
        <f t="shared" si="61"/>
        <v>82</v>
      </c>
      <c r="J83">
        <f t="shared" si="72"/>
        <v>1</v>
      </c>
      <c r="K83">
        <v>0</v>
      </c>
      <c r="L83">
        <v>0</v>
      </c>
      <c r="N83" s="9">
        <f>'OLS Model'!B$5</f>
        <v>-22232979.723383799</v>
      </c>
      <c r="O83" s="9">
        <f>'OLS Model'!B$6*E83</f>
        <v>1454059.8377548007</v>
      </c>
      <c r="P83" s="9">
        <f>'OLS Model'!B$7*F83</f>
        <v>227466.33820978322</v>
      </c>
      <c r="Q83" s="9">
        <f>'OLS Model'!B$8*G83</f>
        <v>18359874.751496576</v>
      </c>
      <c r="R83" s="9">
        <f>'OLS Model'!B$9*H83</f>
        <v>27912558.615037732</v>
      </c>
      <c r="S83" s="9">
        <f>'OLS Model'!B$10*I83</f>
        <v>-2334048.7485498409</v>
      </c>
      <c r="T83" s="9">
        <f>'OLS Model'!B$11*J83</f>
        <v>-637510.65273931006</v>
      </c>
      <c r="U83" s="9">
        <f>'OLS Model'!B$12*K83</f>
        <v>0</v>
      </c>
      <c r="V83" s="9">
        <f>'OLS Model'!B$13*L83</f>
        <v>0</v>
      </c>
      <c r="W83" s="9">
        <f t="shared" si="58"/>
        <v>22749420.417825941</v>
      </c>
    </row>
    <row r="84" spans="1:23" x14ac:dyDescent="0.25">
      <c r="A84">
        <v>2009</v>
      </c>
      <c r="B84">
        <v>11</v>
      </c>
      <c r="C84" s="16">
        <f t="shared" si="56"/>
        <v>40118</v>
      </c>
      <c r="D84" s="1">
        <v>22681845.800000001</v>
      </c>
      <c r="E84" s="5">
        <f t="shared" ref="E84:F84" si="77">E72</f>
        <v>331.49999999999994</v>
      </c>
      <c r="F84" s="5">
        <f t="shared" si="77"/>
        <v>0</v>
      </c>
      <c r="G84">
        <v>30</v>
      </c>
      <c r="H84">
        <v>6539.6</v>
      </c>
      <c r="I84">
        <f t="shared" si="61"/>
        <v>83</v>
      </c>
      <c r="J84">
        <f t="shared" si="72"/>
        <v>1</v>
      </c>
      <c r="K84">
        <v>0</v>
      </c>
      <c r="L84">
        <v>0</v>
      </c>
      <c r="N84" s="9">
        <f>'OLS Model'!B$5</f>
        <v>-22232979.723383799</v>
      </c>
      <c r="O84" s="9">
        <f>'OLS Model'!B$6*E84</f>
        <v>2614137.6225159517</v>
      </c>
      <c r="P84" s="9">
        <f>'OLS Model'!B$7*F84</f>
        <v>0</v>
      </c>
      <c r="Q84" s="9">
        <f>'OLS Model'!B$8*G84</f>
        <v>17767620.727254748</v>
      </c>
      <c r="R84" s="9">
        <f>'OLS Model'!B$9*H84</f>
        <v>27887398.719563175</v>
      </c>
      <c r="S84" s="9">
        <f>'OLS Model'!B$10*I84</f>
        <v>-2362512.7576784976</v>
      </c>
      <c r="T84" s="9">
        <f>'OLS Model'!B$11*J84</f>
        <v>-637510.65273931006</v>
      </c>
      <c r="U84" s="9">
        <f>'OLS Model'!B$12*K84</f>
        <v>0</v>
      </c>
      <c r="V84" s="9">
        <f>'OLS Model'!B$13*L84</f>
        <v>0</v>
      </c>
      <c r="W84" s="9">
        <f t="shared" si="58"/>
        <v>23036153.935532268</v>
      </c>
    </row>
    <row r="85" spans="1:23" x14ac:dyDescent="0.25">
      <c r="A85">
        <v>2009</v>
      </c>
      <c r="B85">
        <v>12</v>
      </c>
      <c r="C85" s="16">
        <f t="shared" si="56"/>
        <v>40148</v>
      </c>
      <c r="D85" s="1">
        <v>26176555.699999999</v>
      </c>
      <c r="E85" s="5">
        <f t="shared" ref="E85:F85" si="78">E73</f>
        <v>529.33000000000004</v>
      </c>
      <c r="F85" s="5">
        <f t="shared" si="78"/>
        <v>0</v>
      </c>
      <c r="G85">
        <v>31</v>
      </c>
      <c r="H85">
        <v>6542.2</v>
      </c>
      <c r="I85">
        <f t="shared" si="61"/>
        <v>84</v>
      </c>
      <c r="J85">
        <f t="shared" si="72"/>
        <v>0</v>
      </c>
      <c r="K85">
        <v>0</v>
      </c>
      <c r="L85">
        <v>0</v>
      </c>
      <c r="N85" s="9">
        <f>'OLS Model'!B$5</f>
        <v>-22232979.723383799</v>
      </c>
      <c r="O85" s="9">
        <f>'OLS Model'!B$6*E85</f>
        <v>4174182.4064143868</v>
      </c>
      <c r="P85" s="9">
        <f>'OLS Model'!B$7*F85</f>
        <v>0</v>
      </c>
      <c r="Q85" s="9">
        <f>'OLS Model'!B$8*G85</f>
        <v>18359874.751496576</v>
      </c>
      <c r="R85" s="9">
        <f>'OLS Model'!B$9*H85</f>
        <v>27898486.131128229</v>
      </c>
      <c r="S85" s="9">
        <f>'OLS Model'!B$10*I85</f>
        <v>-2390976.7668071543</v>
      </c>
      <c r="T85" s="9">
        <f>'OLS Model'!B$11*J85</f>
        <v>0</v>
      </c>
      <c r="U85" s="9">
        <f>'OLS Model'!B$12*K85</f>
        <v>0</v>
      </c>
      <c r="V85" s="9">
        <f>'OLS Model'!B$13*L85</f>
        <v>0</v>
      </c>
      <c r="W85" s="9">
        <f t="shared" si="58"/>
        <v>25808586.798848238</v>
      </c>
    </row>
    <row r="86" spans="1:23" x14ac:dyDescent="0.25">
      <c r="A86">
        <v>2010</v>
      </c>
      <c r="B86">
        <v>1</v>
      </c>
      <c r="C86" s="16">
        <f t="shared" si="56"/>
        <v>40179</v>
      </c>
      <c r="D86" s="1">
        <v>26810992.800000001</v>
      </c>
      <c r="E86" s="5">
        <f t="shared" ref="E86:F86" si="79">E74</f>
        <v>615.94999999999993</v>
      </c>
      <c r="F86" s="5">
        <f t="shared" si="79"/>
        <v>0</v>
      </c>
      <c r="G86">
        <v>31</v>
      </c>
      <c r="H86">
        <v>6502.5</v>
      </c>
      <c r="I86">
        <f t="shared" si="61"/>
        <v>85</v>
      </c>
      <c r="J86">
        <f t="shared" si="72"/>
        <v>0</v>
      </c>
      <c r="K86">
        <v>0</v>
      </c>
      <c r="L86">
        <v>0</v>
      </c>
      <c r="N86" s="9">
        <f>'OLS Model'!B$5</f>
        <v>-22232979.723383799</v>
      </c>
      <c r="O86" s="9">
        <f>'OLS Model'!B$6*E86</f>
        <v>4857249.0756823551</v>
      </c>
      <c r="P86" s="9">
        <f>'OLS Model'!B$7*F86</f>
        <v>0</v>
      </c>
      <c r="Q86" s="9">
        <f>'OLS Model'!B$8*G86</f>
        <v>18359874.751496576</v>
      </c>
      <c r="R86" s="9">
        <f>'OLS Model'!B$9*H86</f>
        <v>27729189.885307897</v>
      </c>
      <c r="S86" s="9">
        <f>'OLS Model'!B$10*I86</f>
        <v>-2419440.775935811</v>
      </c>
      <c r="T86" s="9">
        <f>'OLS Model'!B$11*J86</f>
        <v>0</v>
      </c>
      <c r="U86" s="9">
        <f>'OLS Model'!B$12*K86</f>
        <v>0</v>
      </c>
      <c r="V86" s="9">
        <f>'OLS Model'!B$13*L86</f>
        <v>0</v>
      </c>
      <c r="W86" s="9">
        <f t="shared" si="58"/>
        <v>26293893.21316722</v>
      </c>
    </row>
    <row r="87" spans="1:23" x14ac:dyDescent="0.25">
      <c r="A87">
        <v>2010</v>
      </c>
      <c r="B87">
        <v>2</v>
      </c>
      <c r="C87" s="16">
        <f t="shared" si="56"/>
        <v>40210</v>
      </c>
      <c r="D87" s="1">
        <v>23866440.699999999</v>
      </c>
      <c r="E87" s="5">
        <f t="shared" ref="E87:F87" si="80">E75</f>
        <v>555.01</v>
      </c>
      <c r="F87" s="5">
        <f t="shared" si="80"/>
        <v>0</v>
      </c>
      <c r="G87">
        <v>28</v>
      </c>
      <c r="H87">
        <v>6470.2</v>
      </c>
      <c r="I87">
        <f t="shared" si="61"/>
        <v>86</v>
      </c>
      <c r="J87">
        <f t="shared" si="72"/>
        <v>0</v>
      </c>
      <c r="K87">
        <v>0</v>
      </c>
      <c r="L87">
        <v>0</v>
      </c>
      <c r="N87" s="9">
        <f>'OLS Model'!B$5</f>
        <v>-22232979.723383799</v>
      </c>
      <c r="O87" s="9">
        <f>'OLS Model'!B$6*E87</f>
        <v>4376689.3570816852</v>
      </c>
      <c r="P87" s="9">
        <f>'OLS Model'!B$7*F87</f>
        <v>0</v>
      </c>
      <c r="Q87" s="9">
        <f>'OLS Model'!B$8*G87</f>
        <v>16583112.678771099</v>
      </c>
      <c r="R87" s="9">
        <f>'OLS Model'!B$9*H87</f>
        <v>27591450.118557349</v>
      </c>
      <c r="S87" s="9">
        <f>'OLS Model'!B$10*I87</f>
        <v>-2447904.7850644677</v>
      </c>
      <c r="T87" s="9">
        <f>'OLS Model'!B$11*J87</f>
        <v>0</v>
      </c>
      <c r="U87" s="9">
        <f>'OLS Model'!B$12*K87</f>
        <v>0</v>
      </c>
      <c r="V87" s="9">
        <f>'OLS Model'!B$13*L87</f>
        <v>0</v>
      </c>
      <c r="W87" s="9">
        <f t="shared" si="58"/>
        <v>23870367.645961866</v>
      </c>
    </row>
    <row r="88" spans="1:23" x14ac:dyDescent="0.25">
      <c r="A88">
        <v>2010</v>
      </c>
      <c r="B88">
        <v>3</v>
      </c>
      <c r="C88" s="16">
        <f t="shared" si="56"/>
        <v>40238</v>
      </c>
      <c r="D88" s="1">
        <v>24268317.300000001</v>
      </c>
      <c r="E88" s="5">
        <f t="shared" ref="E88:F88" si="81">E76</f>
        <v>449.46999999999997</v>
      </c>
      <c r="F88" s="5">
        <f t="shared" si="81"/>
        <v>0</v>
      </c>
      <c r="G88">
        <v>31</v>
      </c>
      <c r="H88">
        <v>6448.9</v>
      </c>
      <c r="I88">
        <f t="shared" si="61"/>
        <v>87</v>
      </c>
      <c r="J88">
        <f t="shared" si="72"/>
        <v>1</v>
      </c>
      <c r="K88">
        <v>0</v>
      </c>
      <c r="L88">
        <v>0</v>
      </c>
      <c r="N88" s="9">
        <f>'OLS Model'!B$5</f>
        <v>-22232979.723383799</v>
      </c>
      <c r="O88" s="9">
        <f>'OLS Model'!B$6*E88</f>
        <v>3544423.6416055658</v>
      </c>
      <c r="P88" s="9">
        <f>'OLS Model'!B$7*F88</f>
        <v>0</v>
      </c>
      <c r="Q88" s="9">
        <f>'OLS Model'!B$8*G88</f>
        <v>18359874.751496576</v>
      </c>
      <c r="R88" s="9">
        <f>'OLS Model'!B$9*H88</f>
        <v>27500618.631505128</v>
      </c>
      <c r="S88" s="9">
        <f>'OLS Model'!B$10*I88</f>
        <v>-2476368.7941931239</v>
      </c>
      <c r="T88" s="9">
        <f>'OLS Model'!B$11*J88</f>
        <v>-637510.65273931006</v>
      </c>
      <c r="U88" s="9">
        <f>'OLS Model'!B$12*K88</f>
        <v>0</v>
      </c>
      <c r="V88" s="9">
        <f>'OLS Model'!B$13*L88</f>
        <v>0</v>
      </c>
      <c r="W88" s="9">
        <f t="shared" si="58"/>
        <v>24058057.85429104</v>
      </c>
    </row>
    <row r="89" spans="1:23" x14ac:dyDescent="0.25">
      <c r="A89">
        <v>2010</v>
      </c>
      <c r="B89">
        <v>4</v>
      </c>
      <c r="C89" s="16">
        <f t="shared" si="56"/>
        <v>40269</v>
      </c>
      <c r="D89" s="1">
        <v>21343054.399999999</v>
      </c>
      <c r="E89" s="5">
        <f t="shared" ref="E89:F89" si="82">E77</f>
        <v>273.67999999999989</v>
      </c>
      <c r="F89" s="5">
        <f t="shared" si="82"/>
        <v>0.13</v>
      </c>
      <c r="G89">
        <v>30</v>
      </c>
      <c r="H89">
        <v>6480.4</v>
      </c>
      <c r="I89">
        <f t="shared" si="61"/>
        <v>88</v>
      </c>
      <c r="J89">
        <f t="shared" si="72"/>
        <v>1</v>
      </c>
      <c r="K89">
        <v>0</v>
      </c>
      <c r="L89">
        <v>0</v>
      </c>
      <c r="N89" s="9">
        <f>'OLS Model'!B$5</f>
        <v>-22232979.723383799</v>
      </c>
      <c r="O89" s="9">
        <f>'OLS Model'!B$6*E89</f>
        <v>2158181.5521271965</v>
      </c>
      <c r="P89" s="9">
        <f>'OLS Model'!B$7*F89</f>
        <v>5527.2194331349192</v>
      </c>
      <c r="Q89" s="9">
        <f>'OLS Model'!B$8*G89</f>
        <v>17767620.727254748</v>
      </c>
      <c r="R89" s="9">
        <f>'OLS Model'!B$9*H89</f>
        <v>27634946.88700489</v>
      </c>
      <c r="S89" s="9">
        <f>'OLS Model'!B$10*I89</f>
        <v>-2504832.8033217806</v>
      </c>
      <c r="T89" s="9">
        <f>'OLS Model'!B$11*J89</f>
        <v>-637510.65273931006</v>
      </c>
      <c r="U89" s="9">
        <f>'OLS Model'!B$12*K89</f>
        <v>0</v>
      </c>
      <c r="V89" s="9">
        <f>'OLS Model'!B$13*L89</f>
        <v>0</v>
      </c>
      <c r="W89" s="9">
        <f t="shared" si="58"/>
        <v>22190953.206375085</v>
      </c>
    </row>
    <row r="90" spans="1:23" x14ac:dyDescent="0.25">
      <c r="A90">
        <v>2010</v>
      </c>
      <c r="B90">
        <v>5</v>
      </c>
      <c r="C90" s="16">
        <f t="shared" si="56"/>
        <v>40299</v>
      </c>
      <c r="D90" s="1">
        <v>23010297.600000001</v>
      </c>
      <c r="E90" s="5">
        <f t="shared" ref="E90:F90" si="83">E78</f>
        <v>121.99999999999997</v>
      </c>
      <c r="F90" s="5">
        <f t="shared" si="83"/>
        <v>14.679999999999998</v>
      </c>
      <c r="G90">
        <v>31</v>
      </c>
      <c r="H90">
        <v>6546</v>
      </c>
      <c r="I90">
        <f t="shared" si="61"/>
        <v>89</v>
      </c>
      <c r="J90">
        <f t="shared" si="72"/>
        <v>1</v>
      </c>
      <c r="K90">
        <v>0</v>
      </c>
      <c r="L90">
        <v>0</v>
      </c>
      <c r="N90" s="9">
        <f>'OLS Model'!B$5</f>
        <v>-22232979.723383799</v>
      </c>
      <c r="O90" s="9">
        <f>'OLS Model'!B$6*E90</f>
        <v>962065.73136333667</v>
      </c>
      <c r="P90" s="9">
        <f>'OLS Model'!B$7*F90</f>
        <v>624150.62521862006</v>
      </c>
      <c r="Q90" s="9">
        <f>'OLS Model'!B$8*G90</f>
        <v>18359874.751496576</v>
      </c>
      <c r="R90" s="9">
        <f>'OLS Model'!B$9*H90</f>
        <v>27914690.809569474</v>
      </c>
      <c r="S90" s="9">
        <f>'OLS Model'!B$10*I90</f>
        <v>-2533296.8124504373</v>
      </c>
      <c r="T90" s="9">
        <f>'OLS Model'!B$11*J90</f>
        <v>-637510.65273931006</v>
      </c>
      <c r="U90" s="9">
        <f>'OLS Model'!B$12*K90</f>
        <v>0</v>
      </c>
      <c r="V90" s="9">
        <f>'OLS Model'!B$13*L90</f>
        <v>0</v>
      </c>
      <c r="W90" s="9">
        <f t="shared" si="58"/>
        <v>22456994.72907446</v>
      </c>
    </row>
    <row r="91" spans="1:23" x14ac:dyDescent="0.25">
      <c r="A91">
        <v>2010</v>
      </c>
      <c r="B91">
        <v>6</v>
      </c>
      <c r="C91" s="16">
        <f t="shared" si="56"/>
        <v>40330</v>
      </c>
      <c r="D91" s="1">
        <v>24560033.199999999</v>
      </c>
      <c r="E91" s="5">
        <f t="shared" ref="E91:F91" si="84">E79</f>
        <v>21.729999999999997</v>
      </c>
      <c r="F91" s="5">
        <f t="shared" si="84"/>
        <v>63.629999999999995</v>
      </c>
      <c r="G91">
        <v>30</v>
      </c>
      <c r="H91">
        <v>6648.7</v>
      </c>
      <c r="I91">
        <f t="shared" si="61"/>
        <v>90</v>
      </c>
      <c r="J91">
        <f t="shared" si="72"/>
        <v>0</v>
      </c>
      <c r="K91">
        <v>0</v>
      </c>
      <c r="L91">
        <v>0</v>
      </c>
      <c r="N91" s="9">
        <f>'OLS Model'!B$5</f>
        <v>-22232979.723383799</v>
      </c>
      <c r="O91" s="9">
        <f>'OLS Model'!B$6*E91</f>
        <v>171358.10116824022</v>
      </c>
      <c r="P91" s="9">
        <f>'OLS Model'!B$7*F91</f>
        <v>2705361.32715673</v>
      </c>
      <c r="Q91" s="9">
        <f>'OLS Model'!B$8*G91</f>
        <v>17767620.727254748</v>
      </c>
      <c r="R91" s="9">
        <f>'OLS Model'!B$9*H91</f>
        <v>28352643.56638933</v>
      </c>
      <c r="S91" s="9">
        <f>'OLS Model'!B$10*I91</f>
        <v>-2561760.821579094</v>
      </c>
      <c r="T91" s="9">
        <f>'OLS Model'!B$11*J91</f>
        <v>0</v>
      </c>
      <c r="U91" s="9">
        <f>'OLS Model'!B$12*K91</f>
        <v>0</v>
      </c>
      <c r="V91" s="9">
        <f>'OLS Model'!B$13*L91</f>
        <v>0</v>
      </c>
      <c r="W91" s="9">
        <f t="shared" si="58"/>
        <v>24202243.177006155</v>
      </c>
    </row>
    <row r="92" spans="1:23" x14ac:dyDescent="0.25">
      <c r="A92">
        <v>2010</v>
      </c>
      <c r="B92">
        <v>7</v>
      </c>
      <c r="C92" s="16">
        <f t="shared" si="56"/>
        <v>40360</v>
      </c>
      <c r="D92" s="1">
        <v>28917504.5</v>
      </c>
      <c r="E92" s="5">
        <f t="shared" ref="E92:F92" si="85">E80</f>
        <v>1.4899999999999998</v>
      </c>
      <c r="F92" s="5">
        <f t="shared" si="85"/>
        <v>133.70999999999998</v>
      </c>
      <c r="G92">
        <v>31</v>
      </c>
      <c r="H92">
        <v>6707.8</v>
      </c>
      <c r="I92">
        <f t="shared" si="61"/>
        <v>91</v>
      </c>
      <c r="J92">
        <f t="shared" si="72"/>
        <v>0</v>
      </c>
      <c r="K92">
        <v>0</v>
      </c>
      <c r="L92">
        <v>0</v>
      </c>
      <c r="N92" s="9">
        <f>'OLS Model'!B$5</f>
        <v>-22232979.723383799</v>
      </c>
      <c r="O92" s="9">
        <f>'OLS Model'!B$6*E92</f>
        <v>11749.819178125997</v>
      </c>
      <c r="P92" s="9">
        <f>'OLS Model'!B$7*F92</f>
        <v>5684957.7723420765</v>
      </c>
      <c r="Q92" s="9">
        <f>'OLS Model'!B$8*G92</f>
        <v>18359874.751496576</v>
      </c>
      <c r="R92" s="9">
        <f>'OLS Model'!B$9*H92</f>
        <v>28604668.960041262</v>
      </c>
      <c r="S92" s="9">
        <f>'OLS Model'!B$10*I92</f>
        <v>-2590224.8307077503</v>
      </c>
      <c r="T92" s="9">
        <f>'OLS Model'!B$11*J92</f>
        <v>0</v>
      </c>
      <c r="U92" s="9">
        <f>'OLS Model'!B$12*K92</f>
        <v>0</v>
      </c>
      <c r="V92" s="9">
        <f>'OLS Model'!B$13*L92</f>
        <v>0</v>
      </c>
      <c r="W92" s="9">
        <f t="shared" si="58"/>
        <v>27838046.748966493</v>
      </c>
    </row>
    <row r="93" spans="1:23" x14ac:dyDescent="0.25">
      <c r="A93">
        <v>2010</v>
      </c>
      <c r="B93">
        <v>8</v>
      </c>
      <c r="C93" s="16">
        <f t="shared" si="56"/>
        <v>40391</v>
      </c>
      <c r="D93" s="1">
        <v>28083810.199999999</v>
      </c>
      <c r="E93" s="5">
        <f t="shared" ref="E93:F93" si="86">E81</f>
        <v>1.7</v>
      </c>
      <c r="F93" s="5">
        <f t="shared" si="86"/>
        <v>104.28</v>
      </c>
      <c r="G93">
        <v>31</v>
      </c>
      <c r="H93">
        <v>6731.7</v>
      </c>
      <c r="I93">
        <f t="shared" si="61"/>
        <v>92</v>
      </c>
      <c r="J93">
        <f t="shared" si="72"/>
        <v>0</v>
      </c>
      <c r="K93">
        <v>0</v>
      </c>
      <c r="L93">
        <v>0</v>
      </c>
      <c r="N93" s="9">
        <f>'OLS Model'!B$5</f>
        <v>-22232979.723383799</v>
      </c>
      <c r="O93" s="9">
        <f>'OLS Model'!B$6*E93</f>
        <v>13405.833961620268</v>
      </c>
      <c r="P93" s="9">
        <f>'OLS Model'!B$7*F93</f>
        <v>4433680.3268254567</v>
      </c>
      <c r="Q93" s="9">
        <f>'OLS Model'!B$8*G93</f>
        <v>18359874.751496576</v>
      </c>
      <c r="R93" s="9">
        <f>'OLS Model'!B$9*H93</f>
        <v>28706587.858658541</v>
      </c>
      <c r="S93" s="9">
        <f>'OLS Model'!B$10*I93</f>
        <v>-2618688.839836407</v>
      </c>
      <c r="T93" s="9">
        <f>'OLS Model'!B$11*J93</f>
        <v>0</v>
      </c>
      <c r="U93" s="9">
        <f>'OLS Model'!B$12*K93</f>
        <v>0</v>
      </c>
      <c r="V93" s="9">
        <f>'OLS Model'!B$13*L93</f>
        <v>0</v>
      </c>
      <c r="W93" s="9">
        <f t="shared" si="58"/>
        <v>26661880.207721986</v>
      </c>
    </row>
    <row r="94" spans="1:23" x14ac:dyDescent="0.25">
      <c r="A94">
        <v>2010</v>
      </c>
      <c r="B94">
        <v>9</v>
      </c>
      <c r="C94" s="16">
        <f t="shared" si="56"/>
        <v>40422</v>
      </c>
      <c r="D94" s="1">
        <v>22872345.300000001</v>
      </c>
      <c r="E94" s="5">
        <f t="shared" ref="E94:F94" si="87">E82</f>
        <v>36.64</v>
      </c>
      <c r="F94" s="5">
        <f t="shared" si="87"/>
        <v>46.499999999999986</v>
      </c>
      <c r="G94">
        <v>30</v>
      </c>
      <c r="H94">
        <v>6683.6</v>
      </c>
      <c r="I94">
        <f t="shared" si="61"/>
        <v>93</v>
      </c>
      <c r="J94">
        <f t="shared" si="72"/>
        <v>1</v>
      </c>
      <c r="K94">
        <v>0</v>
      </c>
      <c r="L94">
        <v>0</v>
      </c>
      <c r="N94" s="9">
        <f>'OLS Model'!B$5</f>
        <v>-22232979.723383799</v>
      </c>
      <c r="O94" s="9">
        <f>'OLS Model'!B$6*E94</f>
        <v>288935.15079633333</v>
      </c>
      <c r="P94" s="9">
        <f>'OLS Model'!B$7*F94</f>
        <v>1977043.8741597973</v>
      </c>
      <c r="Q94" s="9">
        <f>'OLS Model'!B$8*G94</f>
        <v>17767620.727254748</v>
      </c>
      <c r="R94" s="9">
        <f>'OLS Model'!B$9*H94</f>
        <v>28501470.744704939</v>
      </c>
      <c r="S94" s="9">
        <f>'OLS Model'!B$10*I94</f>
        <v>-2647152.8489650637</v>
      </c>
      <c r="T94" s="9">
        <f>'OLS Model'!B$11*J94</f>
        <v>-637510.65273931006</v>
      </c>
      <c r="U94" s="9">
        <f>'OLS Model'!B$12*K94</f>
        <v>0</v>
      </c>
      <c r="V94" s="9">
        <f>'OLS Model'!B$13*L94</f>
        <v>0</v>
      </c>
      <c r="W94" s="9">
        <f t="shared" si="58"/>
        <v>23017427.271827646</v>
      </c>
    </row>
    <row r="95" spans="1:23" x14ac:dyDescent="0.25">
      <c r="A95">
        <v>2010</v>
      </c>
      <c r="B95">
        <v>10</v>
      </c>
      <c r="C95" s="16">
        <f t="shared" si="56"/>
        <v>40452</v>
      </c>
      <c r="D95" s="1">
        <v>22409417.899999999</v>
      </c>
      <c r="E95" s="5">
        <f t="shared" ref="E95:F95" si="88">E83</f>
        <v>184.39</v>
      </c>
      <c r="F95" s="5">
        <f t="shared" si="88"/>
        <v>5.3500000000000005</v>
      </c>
      <c r="G95">
        <v>31</v>
      </c>
      <c r="H95">
        <v>6667</v>
      </c>
      <c r="I95">
        <f t="shared" si="61"/>
        <v>94</v>
      </c>
      <c r="J95">
        <f t="shared" si="72"/>
        <v>1</v>
      </c>
      <c r="K95">
        <v>0</v>
      </c>
      <c r="L95">
        <v>0</v>
      </c>
      <c r="N95" s="9">
        <f>'OLS Model'!B$5</f>
        <v>-22232979.723383799</v>
      </c>
      <c r="O95" s="9">
        <f>'OLS Model'!B$6*E95</f>
        <v>1454059.8377548007</v>
      </c>
      <c r="P95" s="9">
        <f>'OLS Model'!B$7*F95</f>
        <v>227466.33820978322</v>
      </c>
      <c r="Q95" s="9">
        <f>'OLS Model'!B$8*G95</f>
        <v>18359874.751496576</v>
      </c>
      <c r="R95" s="9">
        <f>'OLS Model'!B$9*H95</f>
        <v>28430681.886251096</v>
      </c>
      <c r="S95" s="9">
        <f>'OLS Model'!B$10*I95</f>
        <v>-2675616.8580937204</v>
      </c>
      <c r="T95" s="9">
        <f>'OLS Model'!B$11*J95</f>
        <v>-637510.65273931006</v>
      </c>
      <c r="U95" s="9">
        <f>'OLS Model'!B$12*K95</f>
        <v>0</v>
      </c>
      <c r="V95" s="9">
        <f>'OLS Model'!B$13*L95</f>
        <v>0</v>
      </c>
      <c r="W95" s="9">
        <f t="shared" si="58"/>
        <v>22925975.579495426</v>
      </c>
    </row>
    <row r="96" spans="1:23" x14ac:dyDescent="0.25">
      <c r="A96">
        <v>2010</v>
      </c>
      <c r="B96">
        <v>11</v>
      </c>
      <c r="C96" s="16">
        <f t="shared" si="56"/>
        <v>40483</v>
      </c>
      <c r="D96" s="1">
        <v>23099859.100000001</v>
      </c>
      <c r="E96" s="5">
        <f t="shared" ref="E96:F96" si="89">E84</f>
        <v>331.49999999999994</v>
      </c>
      <c r="F96" s="5">
        <f t="shared" si="89"/>
        <v>0</v>
      </c>
      <c r="G96">
        <v>30</v>
      </c>
      <c r="H96">
        <v>6643.7</v>
      </c>
      <c r="I96">
        <f t="shared" si="61"/>
        <v>95</v>
      </c>
      <c r="J96">
        <f t="shared" si="72"/>
        <v>1</v>
      </c>
      <c r="K96">
        <v>0</v>
      </c>
      <c r="L96">
        <v>0</v>
      </c>
      <c r="N96" s="9">
        <f>'OLS Model'!B$5</f>
        <v>-22232979.723383799</v>
      </c>
      <c r="O96" s="9">
        <f>'OLS Model'!B$6*E96</f>
        <v>2614137.6225159517</v>
      </c>
      <c r="P96" s="9">
        <f>'OLS Model'!B$7*F96</f>
        <v>0</v>
      </c>
      <c r="Q96" s="9">
        <f>'OLS Model'!B$8*G96</f>
        <v>17767620.727254748</v>
      </c>
      <c r="R96" s="9">
        <f>'OLS Model'!B$9*H96</f>
        <v>28331321.621071905</v>
      </c>
      <c r="S96" s="9">
        <f>'OLS Model'!B$10*I96</f>
        <v>-2704080.8672223766</v>
      </c>
      <c r="T96" s="9">
        <f>'OLS Model'!B$11*J96</f>
        <v>-637510.65273931006</v>
      </c>
      <c r="U96" s="9">
        <f>'OLS Model'!B$12*K96</f>
        <v>0</v>
      </c>
      <c r="V96" s="9">
        <f>'OLS Model'!B$13*L96</f>
        <v>0</v>
      </c>
      <c r="W96" s="9">
        <f t="shared" si="58"/>
        <v>23138508.727497119</v>
      </c>
    </row>
    <row r="97" spans="1:23" x14ac:dyDescent="0.25">
      <c r="A97">
        <v>2010</v>
      </c>
      <c r="B97">
        <v>12</v>
      </c>
      <c r="C97" s="16">
        <f t="shared" si="56"/>
        <v>40513</v>
      </c>
      <c r="D97" s="1">
        <v>26229120.800000001</v>
      </c>
      <c r="E97" s="5">
        <f t="shared" ref="E97:F97" si="90">E85</f>
        <v>529.33000000000004</v>
      </c>
      <c r="F97" s="5">
        <f t="shared" si="90"/>
        <v>0</v>
      </c>
      <c r="G97">
        <v>31</v>
      </c>
      <c r="H97">
        <v>6658.9</v>
      </c>
      <c r="I97">
        <f t="shared" si="61"/>
        <v>96</v>
      </c>
      <c r="J97">
        <f t="shared" si="72"/>
        <v>0</v>
      </c>
      <c r="K97">
        <v>0</v>
      </c>
      <c r="L97">
        <v>0</v>
      </c>
      <c r="N97" s="9">
        <f>'OLS Model'!B$5</f>
        <v>-22232979.723383799</v>
      </c>
      <c r="O97" s="9">
        <f>'OLS Model'!B$6*E97</f>
        <v>4174182.4064143868</v>
      </c>
      <c r="P97" s="9">
        <f>'OLS Model'!B$7*F97</f>
        <v>0</v>
      </c>
      <c r="Q97" s="9">
        <f>'OLS Model'!B$8*G97</f>
        <v>18359874.751496576</v>
      </c>
      <c r="R97" s="9">
        <f>'OLS Model'!B$9*H97</f>
        <v>28396140.33483687</v>
      </c>
      <c r="S97" s="9">
        <f>'OLS Model'!B$10*I97</f>
        <v>-2732544.8763510333</v>
      </c>
      <c r="T97" s="9">
        <f>'OLS Model'!B$11*J97</f>
        <v>0</v>
      </c>
      <c r="U97" s="9">
        <f>'OLS Model'!B$12*K97</f>
        <v>0</v>
      </c>
      <c r="V97" s="9">
        <f>'OLS Model'!B$13*L97</f>
        <v>0</v>
      </c>
      <c r="W97" s="9">
        <f t="shared" si="58"/>
        <v>25964672.893013</v>
      </c>
    </row>
    <row r="98" spans="1:23" x14ac:dyDescent="0.25">
      <c r="A98">
        <v>2011</v>
      </c>
      <c r="B98">
        <v>1</v>
      </c>
      <c r="C98" s="16">
        <f t="shared" si="56"/>
        <v>40544</v>
      </c>
      <c r="D98" s="1">
        <v>26754133</v>
      </c>
      <c r="E98" s="5">
        <f t="shared" ref="E98:F98" si="91">E86</f>
        <v>615.94999999999993</v>
      </c>
      <c r="F98" s="5">
        <f t="shared" si="91"/>
        <v>0</v>
      </c>
      <c r="G98">
        <v>31</v>
      </c>
      <c r="H98">
        <v>6637.6</v>
      </c>
      <c r="I98">
        <f t="shared" si="61"/>
        <v>97</v>
      </c>
      <c r="J98">
        <f t="shared" si="72"/>
        <v>0</v>
      </c>
      <c r="K98">
        <v>0</v>
      </c>
      <c r="L98">
        <v>0</v>
      </c>
      <c r="N98" s="9">
        <f>'OLS Model'!B$5</f>
        <v>-22232979.723383799</v>
      </c>
      <c r="O98" s="9">
        <f>'OLS Model'!B$6*E98</f>
        <v>4857249.0756823551</v>
      </c>
      <c r="P98" s="9">
        <f>'OLS Model'!B$7*F98</f>
        <v>0</v>
      </c>
      <c r="Q98" s="9">
        <f>'OLS Model'!B$8*G98</f>
        <v>18359874.751496576</v>
      </c>
      <c r="R98" s="9">
        <f>'OLS Model'!B$9*H98</f>
        <v>28305308.847784653</v>
      </c>
      <c r="S98" s="9">
        <f>'OLS Model'!B$10*I98</f>
        <v>-2761008.88547969</v>
      </c>
      <c r="T98" s="9">
        <f>'OLS Model'!B$11*J98</f>
        <v>0</v>
      </c>
      <c r="U98" s="9">
        <f>'OLS Model'!B$12*K98</f>
        <v>0</v>
      </c>
      <c r="V98" s="9">
        <f>'OLS Model'!B$13*L98</f>
        <v>0</v>
      </c>
      <c r="W98" s="9">
        <f t="shared" si="58"/>
        <v>26528444.066100098</v>
      </c>
    </row>
    <row r="99" spans="1:23" x14ac:dyDescent="0.25">
      <c r="A99">
        <v>2011</v>
      </c>
      <c r="B99">
        <v>2</v>
      </c>
      <c r="C99" s="16">
        <f t="shared" si="56"/>
        <v>40575</v>
      </c>
      <c r="D99" s="1">
        <v>23916650.199999999</v>
      </c>
      <c r="E99" s="5">
        <f t="shared" ref="E99:F99" si="92">E87</f>
        <v>555.01</v>
      </c>
      <c r="F99" s="5">
        <f t="shared" si="92"/>
        <v>0</v>
      </c>
      <c r="G99">
        <v>28</v>
      </c>
      <c r="H99">
        <v>6616.7</v>
      </c>
      <c r="I99">
        <f t="shared" si="61"/>
        <v>98</v>
      </c>
      <c r="J99">
        <f t="shared" si="72"/>
        <v>0</v>
      </c>
      <c r="K99">
        <v>0</v>
      </c>
      <c r="L99">
        <v>0</v>
      </c>
      <c r="N99" s="9">
        <f>'OLS Model'!B$5</f>
        <v>-22232979.723383799</v>
      </c>
      <c r="O99" s="9">
        <f>'OLS Model'!B$6*E99</f>
        <v>4376689.3570816852</v>
      </c>
      <c r="P99" s="9">
        <f>'OLS Model'!B$7*F99</f>
        <v>0</v>
      </c>
      <c r="Q99" s="9">
        <f>'OLS Model'!B$8*G99</f>
        <v>16583112.678771099</v>
      </c>
      <c r="R99" s="9">
        <f>'OLS Model'!B$9*H99</f>
        <v>28216183.116357826</v>
      </c>
      <c r="S99" s="9">
        <f>'OLS Model'!B$10*I99</f>
        <v>-2789472.8946083467</v>
      </c>
      <c r="T99" s="9">
        <f>'OLS Model'!B$11*J99</f>
        <v>0</v>
      </c>
      <c r="U99" s="9">
        <f>'OLS Model'!B$12*K99</f>
        <v>0</v>
      </c>
      <c r="V99" s="9">
        <f>'OLS Model'!B$13*L99</f>
        <v>0</v>
      </c>
      <c r="W99" s="9">
        <f t="shared" si="58"/>
        <v>24153532.53421846</v>
      </c>
    </row>
    <row r="100" spans="1:23" x14ac:dyDescent="0.25">
      <c r="A100">
        <v>2011</v>
      </c>
      <c r="B100">
        <v>3</v>
      </c>
      <c r="C100" s="16">
        <f t="shared" si="56"/>
        <v>40603</v>
      </c>
      <c r="D100" s="1">
        <v>25112956.899999999</v>
      </c>
      <c r="E100" s="5">
        <f t="shared" ref="E100:F100" si="93">E88</f>
        <v>449.46999999999997</v>
      </c>
      <c r="F100" s="5">
        <f t="shared" si="93"/>
        <v>0</v>
      </c>
      <c r="G100">
        <v>31</v>
      </c>
      <c r="H100">
        <v>6593.3</v>
      </c>
      <c r="I100">
        <f t="shared" si="61"/>
        <v>99</v>
      </c>
      <c r="J100">
        <f t="shared" si="72"/>
        <v>1</v>
      </c>
      <c r="K100">
        <v>0</v>
      </c>
      <c r="L100">
        <v>0</v>
      </c>
      <c r="N100" s="9">
        <f>'OLS Model'!B$5</f>
        <v>-22232979.723383799</v>
      </c>
      <c r="O100" s="9">
        <f>'OLS Model'!B$6*E100</f>
        <v>3544423.6416055658</v>
      </c>
      <c r="P100" s="9">
        <f>'OLS Model'!B$7*F100</f>
        <v>0</v>
      </c>
      <c r="Q100" s="9">
        <f>'OLS Model'!B$8*G100</f>
        <v>18359874.751496576</v>
      </c>
      <c r="R100" s="9">
        <f>'OLS Model'!B$9*H100</f>
        <v>28116396.412272289</v>
      </c>
      <c r="S100" s="9">
        <f>'OLS Model'!B$10*I100</f>
        <v>-2817936.9037370034</v>
      </c>
      <c r="T100" s="9">
        <f>'OLS Model'!B$11*J100</f>
        <v>-637510.65273931006</v>
      </c>
      <c r="U100" s="9">
        <f>'OLS Model'!B$12*K100</f>
        <v>0</v>
      </c>
      <c r="V100" s="9">
        <f>'OLS Model'!B$13*L100</f>
        <v>0</v>
      </c>
      <c r="W100" s="9">
        <f t="shared" si="58"/>
        <v>24332267.52551432</v>
      </c>
    </row>
    <row r="101" spans="1:23" x14ac:dyDescent="0.25">
      <c r="A101">
        <v>2011</v>
      </c>
      <c r="B101">
        <v>4</v>
      </c>
      <c r="C101" s="16">
        <f t="shared" si="56"/>
        <v>40634</v>
      </c>
      <c r="D101" s="1">
        <v>22170184.399999999</v>
      </c>
      <c r="E101" s="5">
        <f t="shared" ref="E101:F101" si="94">E89</f>
        <v>273.67999999999989</v>
      </c>
      <c r="F101" s="5">
        <f t="shared" si="94"/>
        <v>0.13</v>
      </c>
      <c r="G101">
        <v>30</v>
      </c>
      <c r="H101">
        <v>6625.9</v>
      </c>
      <c r="I101">
        <f t="shared" si="61"/>
        <v>100</v>
      </c>
      <c r="J101">
        <f t="shared" si="72"/>
        <v>1</v>
      </c>
      <c r="K101">
        <v>0</v>
      </c>
      <c r="L101">
        <v>0</v>
      </c>
      <c r="N101" s="9">
        <f>'OLS Model'!B$5</f>
        <v>-22232979.723383799</v>
      </c>
      <c r="O101" s="9">
        <f>'OLS Model'!B$6*E101</f>
        <v>2158181.5521271965</v>
      </c>
      <c r="P101" s="9">
        <f>'OLS Model'!B$7*F101</f>
        <v>5527.2194331349192</v>
      </c>
      <c r="Q101" s="9">
        <f>'OLS Model'!B$8*G101</f>
        <v>17767620.727254748</v>
      </c>
      <c r="R101" s="9">
        <f>'OLS Model'!B$9*H101</f>
        <v>28255415.495741881</v>
      </c>
      <c r="S101" s="9">
        <f>'OLS Model'!B$10*I101</f>
        <v>-2846400.9128656597</v>
      </c>
      <c r="T101" s="9">
        <f>'OLS Model'!B$11*J101</f>
        <v>-637510.65273931006</v>
      </c>
      <c r="U101" s="9">
        <f>'OLS Model'!B$12*K101</f>
        <v>0</v>
      </c>
      <c r="V101" s="9">
        <f>'OLS Model'!B$13*L101</f>
        <v>0</v>
      </c>
      <c r="W101" s="9">
        <f t="shared" si="58"/>
        <v>22469853.705568194</v>
      </c>
    </row>
    <row r="102" spans="1:23" x14ac:dyDescent="0.25">
      <c r="A102">
        <v>2011</v>
      </c>
      <c r="B102">
        <v>5</v>
      </c>
      <c r="C102" s="16">
        <f t="shared" si="56"/>
        <v>40664</v>
      </c>
      <c r="D102" s="1">
        <v>22025936.399999999</v>
      </c>
      <c r="E102" s="5">
        <f t="shared" ref="E102:F102" si="95">E90</f>
        <v>121.99999999999997</v>
      </c>
      <c r="F102" s="5">
        <f t="shared" si="95"/>
        <v>14.679999999999998</v>
      </c>
      <c r="G102">
        <v>31</v>
      </c>
      <c r="H102">
        <v>6690.7</v>
      </c>
      <c r="I102">
        <f t="shared" si="61"/>
        <v>101</v>
      </c>
      <c r="J102">
        <f t="shared" si="72"/>
        <v>1</v>
      </c>
      <c r="K102">
        <v>0</v>
      </c>
      <c r="L102">
        <v>0</v>
      </c>
      <c r="N102" s="9">
        <f>'OLS Model'!B$5</f>
        <v>-22232979.723383799</v>
      </c>
      <c r="O102" s="9">
        <f>'OLS Model'!B$6*E102</f>
        <v>962065.73136333667</v>
      </c>
      <c r="P102" s="9">
        <f>'OLS Model'!B$7*F102</f>
        <v>624150.62521862006</v>
      </c>
      <c r="Q102" s="9">
        <f>'OLS Model'!B$8*G102</f>
        <v>18359874.751496576</v>
      </c>
      <c r="R102" s="9">
        <f>'OLS Model'!B$9*H102</f>
        <v>28531747.907055676</v>
      </c>
      <c r="S102" s="9">
        <f>'OLS Model'!B$10*I102</f>
        <v>-2874864.9219943164</v>
      </c>
      <c r="T102" s="9">
        <f>'OLS Model'!B$11*J102</f>
        <v>-637510.65273931006</v>
      </c>
      <c r="U102" s="9">
        <f>'OLS Model'!B$12*K102</f>
        <v>0</v>
      </c>
      <c r="V102" s="9">
        <f>'OLS Model'!B$13*L102</f>
        <v>0</v>
      </c>
      <c r="W102" s="9">
        <f t="shared" si="58"/>
        <v>22732483.717016783</v>
      </c>
    </row>
    <row r="103" spans="1:23" x14ac:dyDescent="0.25">
      <c r="A103">
        <v>2011</v>
      </c>
      <c r="B103">
        <v>6</v>
      </c>
      <c r="C103" s="16">
        <f t="shared" si="56"/>
        <v>40695</v>
      </c>
      <c r="D103" s="1">
        <v>23510291.600000001</v>
      </c>
      <c r="E103" s="5">
        <f t="shared" ref="E103:F103" si="96">E91</f>
        <v>21.729999999999997</v>
      </c>
      <c r="F103" s="5">
        <f t="shared" si="96"/>
        <v>63.629999999999995</v>
      </c>
      <c r="G103">
        <v>30</v>
      </c>
      <c r="H103">
        <v>6787.8</v>
      </c>
      <c r="I103">
        <f t="shared" si="61"/>
        <v>102</v>
      </c>
      <c r="J103">
        <f t="shared" si="72"/>
        <v>0</v>
      </c>
      <c r="K103">
        <v>0</v>
      </c>
      <c r="L103">
        <v>0</v>
      </c>
      <c r="N103" s="9">
        <f>'OLS Model'!B$5</f>
        <v>-22232979.723383799</v>
      </c>
      <c r="O103" s="9">
        <f>'OLS Model'!B$6*E103</f>
        <v>171358.10116824022</v>
      </c>
      <c r="P103" s="9">
        <f>'OLS Model'!B$7*F103</f>
        <v>2705361.32715673</v>
      </c>
      <c r="Q103" s="9">
        <f>'OLS Model'!B$8*G103</f>
        <v>17767620.727254748</v>
      </c>
      <c r="R103" s="9">
        <f>'OLS Model'!B$9*H103</f>
        <v>28945820.085120022</v>
      </c>
      <c r="S103" s="9">
        <f>'OLS Model'!B$10*I103</f>
        <v>-2903328.9311229731</v>
      </c>
      <c r="T103" s="9">
        <f>'OLS Model'!B$11*J103</f>
        <v>0</v>
      </c>
      <c r="U103" s="9">
        <f>'OLS Model'!B$12*K103</f>
        <v>0</v>
      </c>
      <c r="V103" s="9">
        <f>'OLS Model'!B$13*L103</f>
        <v>0</v>
      </c>
      <c r="W103" s="9">
        <f t="shared" si="58"/>
        <v>24453851.586192969</v>
      </c>
    </row>
    <row r="104" spans="1:23" x14ac:dyDescent="0.25">
      <c r="A104">
        <v>2011</v>
      </c>
      <c r="B104">
        <v>7</v>
      </c>
      <c r="C104" s="16">
        <f t="shared" si="56"/>
        <v>40725</v>
      </c>
      <c r="D104" s="1">
        <v>28730630.199999999</v>
      </c>
      <c r="E104" s="5">
        <f t="shared" ref="E104:F104" si="97">E92</f>
        <v>1.4899999999999998</v>
      </c>
      <c r="F104" s="5">
        <f t="shared" si="97"/>
        <v>133.70999999999998</v>
      </c>
      <c r="G104">
        <v>31</v>
      </c>
      <c r="H104">
        <v>6831.4</v>
      </c>
      <c r="I104">
        <f t="shared" si="61"/>
        <v>103</v>
      </c>
      <c r="J104">
        <f t="shared" si="72"/>
        <v>0</v>
      </c>
      <c r="K104">
        <v>0</v>
      </c>
      <c r="L104">
        <v>0</v>
      </c>
      <c r="N104" s="9">
        <f>'OLS Model'!B$5</f>
        <v>-22232979.723383799</v>
      </c>
      <c r="O104" s="9">
        <f>'OLS Model'!B$6*E104</f>
        <v>11749.819178125997</v>
      </c>
      <c r="P104" s="9">
        <f>'OLS Model'!B$7*F104</f>
        <v>5684957.7723420765</v>
      </c>
      <c r="Q104" s="9">
        <f>'OLS Model'!B$8*G104</f>
        <v>18359874.751496576</v>
      </c>
      <c r="R104" s="9">
        <f>'OLS Model'!B$9*H104</f>
        <v>29131747.448287945</v>
      </c>
      <c r="S104" s="9">
        <f>'OLS Model'!B$10*I104</f>
        <v>-2931792.9402516298</v>
      </c>
      <c r="T104" s="9">
        <f>'OLS Model'!B$11*J104</f>
        <v>0</v>
      </c>
      <c r="U104" s="9">
        <f>'OLS Model'!B$12*K104</f>
        <v>0</v>
      </c>
      <c r="V104" s="9">
        <f>'OLS Model'!B$13*L104</f>
        <v>0</v>
      </c>
      <c r="W104" s="9">
        <f t="shared" si="58"/>
        <v>28023557.127669293</v>
      </c>
    </row>
    <row r="105" spans="1:23" x14ac:dyDescent="0.25">
      <c r="A105">
        <v>2011</v>
      </c>
      <c r="B105">
        <v>8</v>
      </c>
      <c r="C105" s="16">
        <f t="shared" si="56"/>
        <v>40756</v>
      </c>
      <c r="D105" s="1">
        <v>26889917</v>
      </c>
      <c r="E105" s="5">
        <f t="shared" ref="E105:F105" si="98">E93</f>
        <v>1.7</v>
      </c>
      <c r="F105" s="5">
        <f t="shared" si="98"/>
        <v>104.28</v>
      </c>
      <c r="G105">
        <v>31</v>
      </c>
      <c r="H105">
        <v>6845.5</v>
      </c>
      <c r="I105">
        <f t="shared" si="61"/>
        <v>104</v>
      </c>
      <c r="J105">
        <f t="shared" si="72"/>
        <v>0</v>
      </c>
      <c r="K105">
        <v>0</v>
      </c>
      <c r="L105">
        <v>0</v>
      </c>
      <c r="N105" s="9">
        <f>'OLS Model'!B$5</f>
        <v>-22232979.723383799</v>
      </c>
      <c r="O105" s="9">
        <f>'OLS Model'!B$6*E105</f>
        <v>13405.833961620268</v>
      </c>
      <c r="P105" s="9">
        <f>'OLS Model'!B$7*F105</f>
        <v>4433680.3268254567</v>
      </c>
      <c r="Q105" s="9">
        <f>'OLS Model'!B$8*G105</f>
        <v>18359874.751496576</v>
      </c>
      <c r="R105" s="9">
        <f>'OLS Model'!B$9*H105</f>
        <v>29191875.334083077</v>
      </c>
      <c r="S105" s="9">
        <f>'OLS Model'!B$10*I105</f>
        <v>-2960256.949380286</v>
      </c>
      <c r="T105" s="9">
        <f>'OLS Model'!B$11*J105</f>
        <v>0</v>
      </c>
      <c r="U105" s="9">
        <f>'OLS Model'!B$12*K105</f>
        <v>0</v>
      </c>
      <c r="V105" s="9">
        <f>'OLS Model'!B$13*L105</f>
        <v>0</v>
      </c>
      <c r="W105" s="9">
        <f t="shared" si="58"/>
        <v>26805599.573602643</v>
      </c>
    </row>
    <row r="106" spans="1:23" x14ac:dyDescent="0.25">
      <c r="A106">
        <v>2011</v>
      </c>
      <c r="B106">
        <v>9</v>
      </c>
      <c r="C106" s="16">
        <f t="shared" si="56"/>
        <v>40787</v>
      </c>
      <c r="D106" s="1">
        <v>23087927.399999999</v>
      </c>
      <c r="E106" s="5">
        <f t="shared" ref="E106:F106" si="99">E94</f>
        <v>36.64</v>
      </c>
      <c r="F106" s="5">
        <f t="shared" si="99"/>
        <v>46.499999999999986</v>
      </c>
      <c r="G106">
        <v>30</v>
      </c>
      <c r="H106">
        <v>6799.8</v>
      </c>
      <c r="I106">
        <f t="shared" si="61"/>
        <v>105</v>
      </c>
      <c r="J106">
        <f t="shared" si="72"/>
        <v>1</v>
      </c>
      <c r="K106">
        <v>0</v>
      </c>
      <c r="L106">
        <v>0</v>
      </c>
      <c r="N106" s="9">
        <f>'OLS Model'!B$5</f>
        <v>-22232979.723383799</v>
      </c>
      <c r="O106" s="9">
        <f>'OLS Model'!B$6*E106</f>
        <v>288935.15079633333</v>
      </c>
      <c r="P106" s="9">
        <f>'OLS Model'!B$7*F106</f>
        <v>1977043.8741597973</v>
      </c>
      <c r="Q106" s="9">
        <f>'OLS Model'!B$8*G106</f>
        <v>17767620.727254748</v>
      </c>
      <c r="R106" s="9">
        <f>'OLS Model'!B$9*H106</f>
        <v>28996992.753881838</v>
      </c>
      <c r="S106" s="9">
        <f>'OLS Model'!B$10*I106</f>
        <v>-2988720.9585089427</v>
      </c>
      <c r="T106" s="9">
        <f>'OLS Model'!B$11*J106</f>
        <v>-637510.65273931006</v>
      </c>
      <c r="U106" s="9">
        <f>'OLS Model'!B$12*K106</f>
        <v>0</v>
      </c>
      <c r="V106" s="9">
        <f>'OLS Model'!B$13*L106</f>
        <v>0</v>
      </c>
      <c r="W106" s="9">
        <f t="shared" si="58"/>
        <v>23171381.171460666</v>
      </c>
    </row>
    <row r="107" spans="1:23" x14ac:dyDescent="0.25">
      <c r="A107">
        <v>2011</v>
      </c>
      <c r="B107">
        <v>10</v>
      </c>
      <c r="C107" s="16">
        <f t="shared" si="56"/>
        <v>40817</v>
      </c>
      <c r="D107" s="1">
        <v>22204246.199999999</v>
      </c>
      <c r="E107" s="5">
        <f t="shared" ref="E107:F107" si="100">E95</f>
        <v>184.39</v>
      </c>
      <c r="F107" s="5">
        <f t="shared" si="100"/>
        <v>5.3500000000000005</v>
      </c>
      <c r="G107">
        <v>31</v>
      </c>
      <c r="H107">
        <v>6773.1</v>
      </c>
      <c r="I107">
        <f t="shared" si="61"/>
        <v>106</v>
      </c>
      <c r="J107">
        <f t="shared" si="72"/>
        <v>1</v>
      </c>
      <c r="K107">
        <v>0</v>
      </c>
      <c r="L107">
        <v>0</v>
      </c>
      <c r="N107" s="9">
        <f>'OLS Model'!B$5</f>
        <v>-22232979.723383799</v>
      </c>
      <c r="O107" s="9">
        <f>'OLS Model'!B$6*E107</f>
        <v>1454059.8377548007</v>
      </c>
      <c r="P107" s="9">
        <f>'OLS Model'!B$7*F107</f>
        <v>227466.33820978322</v>
      </c>
      <c r="Q107" s="9">
        <f>'OLS Model'!B$8*G107</f>
        <v>18359874.751496576</v>
      </c>
      <c r="R107" s="9">
        <f>'OLS Model'!B$9*H107</f>
        <v>28883133.565886803</v>
      </c>
      <c r="S107" s="9">
        <f>'OLS Model'!B$10*I107</f>
        <v>-3017184.9676375994</v>
      </c>
      <c r="T107" s="9">
        <f>'OLS Model'!B$11*J107</f>
        <v>-637510.65273931006</v>
      </c>
      <c r="U107" s="9">
        <f>'OLS Model'!B$12*K107</f>
        <v>0</v>
      </c>
      <c r="V107" s="9">
        <f>'OLS Model'!B$13*L107</f>
        <v>0</v>
      </c>
      <c r="W107" s="9">
        <f t="shared" si="58"/>
        <v>23036859.149587255</v>
      </c>
    </row>
    <row r="108" spans="1:23" x14ac:dyDescent="0.25">
      <c r="A108">
        <v>2011</v>
      </c>
      <c r="B108">
        <v>11</v>
      </c>
      <c r="C108" s="16">
        <f t="shared" si="56"/>
        <v>40848</v>
      </c>
      <c r="D108" s="1">
        <v>22232614.300000001</v>
      </c>
      <c r="E108" s="5">
        <f t="shared" ref="E108:F108" si="101">E96</f>
        <v>331.49999999999994</v>
      </c>
      <c r="F108" s="5">
        <f t="shared" si="101"/>
        <v>0</v>
      </c>
      <c r="G108">
        <v>30</v>
      </c>
      <c r="H108">
        <v>6744.9</v>
      </c>
      <c r="I108">
        <f t="shared" si="61"/>
        <v>107</v>
      </c>
      <c r="J108">
        <f t="shared" si="72"/>
        <v>1</v>
      </c>
      <c r="K108">
        <v>0</v>
      </c>
      <c r="L108">
        <v>0</v>
      </c>
      <c r="N108" s="9">
        <f>'OLS Model'!B$5</f>
        <v>-22232979.723383799</v>
      </c>
      <c r="O108" s="9">
        <f>'OLS Model'!B$6*E108</f>
        <v>2614137.6225159517</v>
      </c>
      <c r="P108" s="9">
        <f>'OLS Model'!B$7*F108</f>
        <v>0</v>
      </c>
      <c r="Q108" s="9">
        <f>'OLS Model'!B$8*G108</f>
        <v>17767620.727254748</v>
      </c>
      <c r="R108" s="9">
        <f>'OLS Model'!B$9*H108</f>
        <v>28762877.794296537</v>
      </c>
      <c r="S108" s="9">
        <f>'OLS Model'!B$10*I108</f>
        <v>-3045648.9767662561</v>
      </c>
      <c r="T108" s="9">
        <f>'OLS Model'!B$11*J108</f>
        <v>-637510.65273931006</v>
      </c>
      <c r="U108" s="9">
        <f>'OLS Model'!B$12*K108</f>
        <v>0</v>
      </c>
      <c r="V108" s="9">
        <f>'OLS Model'!B$13*L108</f>
        <v>0</v>
      </c>
      <c r="W108" s="9">
        <f t="shared" si="58"/>
        <v>23228496.791177873</v>
      </c>
    </row>
    <row r="109" spans="1:23" x14ac:dyDescent="0.25">
      <c r="A109">
        <v>2011</v>
      </c>
      <c r="B109">
        <v>12</v>
      </c>
      <c r="C109" s="16">
        <f t="shared" si="56"/>
        <v>40878</v>
      </c>
      <c r="D109" s="1">
        <v>23823799.399999999</v>
      </c>
      <c r="E109" s="5">
        <f t="shared" ref="E109:F109" si="102">E97</f>
        <v>529.33000000000004</v>
      </c>
      <c r="F109" s="5">
        <f t="shared" si="102"/>
        <v>0</v>
      </c>
      <c r="G109">
        <v>31</v>
      </c>
      <c r="H109">
        <v>6744.4</v>
      </c>
      <c r="I109">
        <f t="shared" si="61"/>
        <v>108</v>
      </c>
      <c r="J109">
        <f t="shared" si="72"/>
        <v>0</v>
      </c>
      <c r="K109">
        <v>0</v>
      </c>
      <c r="L109">
        <v>0</v>
      </c>
      <c r="N109" s="9">
        <f>'OLS Model'!B$5</f>
        <v>-22232979.723383799</v>
      </c>
      <c r="O109" s="9">
        <f>'OLS Model'!B$6*E109</f>
        <v>4174182.4064143868</v>
      </c>
      <c r="P109" s="9">
        <f>'OLS Model'!B$7*F109</f>
        <v>0</v>
      </c>
      <c r="Q109" s="9">
        <f>'OLS Model'!B$8*G109</f>
        <v>18359874.751496576</v>
      </c>
      <c r="R109" s="9">
        <f>'OLS Model'!B$9*H109</f>
        <v>28760745.599764794</v>
      </c>
      <c r="S109" s="9">
        <f>'OLS Model'!B$10*I109</f>
        <v>-3074112.9858949129</v>
      </c>
      <c r="T109" s="9">
        <f>'OLS Model'!B$11*J109</f>
        <v>0</v>
      </c>
      <c r="U109" s="9">
        <f>'OLS Model'!B$12*K109</f>
        <v>0</v>
      </c>
      <c r="V109" s="9">
        <f>'OLS Model'!B$13*L109</f>
        <v>0</v>
      </c>
      <c r="W109" s="9">
        <f t="shared" si="58"/>
        <v>25987710.048397042</v>
      </c>
    </row>
    <row r="110" spans="1:23" x14ac:dyDescent="0.25">
      <c r="A110">
        <v>2012</v>
      </c>
      <c r="B110">
        <v>1</v>
      </c>
      <c r="C110" s="16">
        <f t="shared" si="56"/>
        <v>40909</v>
      </c>
      <c r="D110" s="1">
        <v>24355483.399999999</v>
      </c>
      <c r="E110" s="5">
        <f t="shared" ref="E110:F110" si="103">E98</f>
        <v>615.94999999999993</v>
      </c>
      <c r="F110" s="5">
        <f t="shared" si="103"/>
        <v>0</v>
      </c>
      <c r="G110">
        <v>31</v>
      </c>
      <c r="H110">
        <v>6708.6</v>
      </c>
      <c r="I110">
        <f t="shared" si="61"/>
        <v>109</v>
      </c>
      <c r="J110">
        <f t="shared" si="72"/>
        <v>0</v>
      </c>
      <c r="K110">
        <v>0</v>
      </c>
      <c r="L110">
        <v>1</v>
      </c>
      <c r="N110" s="9">
        <f>'OLS Model'!B$5</f>
        <v>-22232979.723383799</v>
      </c>
      <c r="O110" s="9">
        <f>'OLS Model'!B$6*E110</f>
        <v>4857249.0756823551</v>
      </c>
      <c r="P110" s="9">
        <f>'OLS Model'!B$7*F110</f>
        <v>0</v>
      </c>
      <c r="Q110" s="9">
        <f>'OLS Model'!B$8*G110</f>
        <v>18359874.751496576</v>
      </c>
      <c r="R110" s="9">
        <f>'OLS Model'!B$9*H110</f>
        <v>28608080.471292052</v>
      </c>
      <c r="S110" s="9">
        <f>'OLS Model'!B$10*I110</f>
        <v>-3102576.9950235691</v>
      </c>
      <c r="T110" s="9">
        <f>'OLS Model'!B$11*J110</f>
        <v>0</v>
      </c>
      <c r="U110" s="9">
        <f>'OLS Model'!B$12*K110</f>
        <v>0</v>
      </c>
      <c r="V110" s="9">
        <f>'OLS Model'!B$13*L110</f>
        <v>-1416736.2037794699</v>
      </c>
      <c r="W110" s="9">
        <f t="shared" si="58"/>
        <v>25072911.376284149</v>
      </c>
    </row>
    <row r="111" spans="1:23" x14ac:dyDescent="0.25">
      <c r="A111">
        <v>2012</v>
      </c>
      <c r="B111">
        <v>2</v>
      </c>
      <c r="C111" s="16">
        <f t="shared" si="56"/>
        <v>40940</v>
      </c>
      <c r="D111" s="1">
        <v>22280811.399999999</v>
      </c>
      <c r="E111" s="5">
        <f t="shared" ref="E111:F111" si="104">E99</f>
        <v>555.01</v>
      </c>
      <c r="F111" s="5">
        <f t="shared" si="104"/>
        <v>0</v>
      </c>
      <c r="G111">
        <v>29</v>
      </c>
      <c r="H111">
        <v>6675.7</v>
      </c>
      <c r="I111">
        <f t="shared" si="61"/>
        <v>110</v>
      </c>
      <c r="J111">
        <f t="shared" si="72"/>
        <v>0</v>
      </c>
      <c r="K111">
        <v>0</v>
      </c>
      <c r="L111">
        <v>1</v>
      </c>
      <c r="N111" s="9">
        <f>'OLS Model'!B$5</f>
        <v>-22232979.723383799</v>
      </c>
      <c r="O111" s="9">
        <f>'OLS Model'!B$6*E111</f>
        <v>4376689.3570816852</v>
      </c>
      <c r="P111" s="9">
        <f>'OLS Model'!B$7*F111</f>
        <v>0</v>
      </c>
      <c r="Q111" s="9">
        <f>'OLS Model'!B$8*G111</f>
        <v>17175366.703012925</v>
      </c>
      <c r="R111" s="9">
        <f>'OLS Model'!B$9*H111</f>
        <v>28467782.071103409</v>
      </c>
      <c r="S111" s="9">
        <f>'OLS Model'!B$10*I111</f>
        <v>-3131041.0041522258</v>
      </c>
      <c r="T111" s="9">
        <f>'OLS Model'!B$11*J111</f>
        <v>0</v>
      </c>
      <c r="U111" s="9">
        <f>'OLS Model'!B$12*K111</f>
        <v>0</v>
      </c>
      <c r="V111" s="9">
        <f>'OLS Model'!B$13*L111</f>
        <v>-1416736.2037794699</v>
      </c>
      <c r="W111" s="9">
        <f t="shared" si="58"/>
        <v>23239081.199882522</v>
      </c>
    </row>
    <row r="112" spans="1:23" x14ac:dyDescent="0.25">
      <c r="A112">
        <v>2012</v>
      </c>
      <c r="B112">
        <v>3</v>
      </c>
      <c r="C112" s="16">
        <f t="shared" si="56"/>
        <v>40969</v>
      </c>
      <c r="D112" s="1">
        <v>22016131</v>
      </c>
      <c r="E112" s="5">
        <f t="shared" ref="E112:F112" si="105">E100</f>
        <v>449.46999999999997</v>
      </c>
      <c r="F112" s="5">
        <f t="shared" si="105"/>
        <v>0</v>
      </c>
      <c r="G112">
        <v>31</v>
      </c>
      <c r="H112">
        <v>6656.4</v>
      </c>
      <c r="I112">
        <f t="shared" si="61"/>
        <v>111</v>
      </c>
      <c r="J112">
        <f t="shared" si="72"/>
        <v>1</v>
      </c>
      <c r="K112">
        <v>0</v>
      </c>
      <c r="L112">
        <v>1</v>
      </c>
      <c r="N112" s="9">
        <f>'OLS Model'!B$5</f>
        <v>-22232979.723383799</v>
      </c>
      <c r="O112" s="9">
        <f>'OLS Model'!B$6*E112</f>
        <v>3544423.6416055658</v>
      </c>
      <c r="P112" s="9">
        <f>'OLS Model'!B$7*F112</f>
        <v>0</v>
      </c>
      <c r="Q112" s="9">
        <f>'OLS Model'!B$8*G112</f>
        <v>18359874.751496576</v>
      </c>
      <c r="R112" s="9">
        <f>'OLS Model'!B$9*H112</f>
        <v>28385479.362178158</v>
      </c>
      <c r="S112" s="9">
        <f>'OLS Model'!B$10*I112</f>
        <v>-3159505.0132808825</v>
      </c>
      <c r="T112" s="9">
        <f>'OLS Model'!B$11*J112</f>
        <v>-637510.65273931006</v>
      </c>
      <c r="U112" s="9">
        <f>'OLS Model'!B$12*K112</f>
        <v>0</v>
      </c>
      <c r="V112" s="9">
        <f>'OLS Model'!B$13*L112</f>
        <v>-1416736.2037794699</v>
      </c>
      <c r="W112" s="9">
        <f t="shared" si="58"/>
        <v>22843046.162096839</v>
      </c>
    </row>
    <row r="113" spans="1:23" x14ac:dyDescent="0.25">
      <c r="A113">
        <v>2012</v>
      </c>
      <c r="B113">
        <v>4</v>
      </c>
      <c r="C113" s="16">
        <f t="shared" si="56"/>
        <v>41000</v>
      </c>
      <c r="D113" s="1">
        <v>20653278.100000001</v>
      </c>
      <c r="E113" s="5">
        <f t="shared" ref="E113:F113" si="106">E101</f>
        <v>273.67999999999989</v>
      </c>
      <c r="F113" s="5">
        <f t="shared" si="106"/>
        <v>0.13</v>
      </c>
      <c r="G113">
        <v>30</v>
      </c>
      <c r="H113">
        <v>6690.9</v>
      </c>
      <c r="I113">
        <f t="shared" si="61"/>
        <v>112</v>
      </c>
      <c r="J113">
        <f t="shared" si="72"/>
        <v>1</v>
      </c>
      <c r="K113">
        <v>0</v>
      </c>
      <c r="L113">
        <v>1</v>
      </c>
      <c r="N113" s="9">
        <f>'OLS Model'!B$5</f>
        <v>-22232979.723383799</v>
      </c>
      <c r="O113" s="9">
        <f>'OLS Model'!B$6*E113</f>
        <v>2158181.5521271965</v>
      </c>
      <c r="P113" s="9">
        <f>'OLS Model'!B$7*F113</f>
        <v>5527.2194331349192</v>
      </c>
      <c r="Q113" s="9">
        <f>'OLS Model'!B$8*G113</f>
        <v>17767620.727254748</v>
      </c>
      <c r="R113" s="9">
        <f>'OLS Model'!B$9*H113</f>
        <v>28532600.784868374</v>
      </c>
      <c r="S113" s="9">
        <f>'OLS Model'!B$10*I113</f>
        <v>-3187969.0224095392</v>
      </c>
      <c r="T113" s="9">
        <f>'OLS Model'!B$11*J113</f>
        <v>-637510.65273931006</v>
      </c>
      <c r="U113" s="9">
        <f>'OLS Model'!B$12*K113</f>
        <v>0</v>
      </c>
      <c r="V113" s="9">
        <f>'OLS Model'!B$13*L113</f>
        <v>-1416736.2037794699</v>
      </c>
      <c r="W113" s="9">
        <f t="shared" si="58"/>
        <v>20988734.681371339</v>
      </c>
    </row>
    <row r="114" spans="1:23" x14ac:dyDescent="0.25">
      <c r="A114">
        <v>2012</v>
      </c>
      <c r="B114">
        <v>5</v>
      </c>
      <c r="C114" s="16">
        <f t="shared" si="56"/>
        <v>41030</v>
      </c>
      <c r="D114" s="1">
        <v>21633235.800000001</v>
      </c>
      <c r="E114" s="5">
        <f t="shared" ref="E114:F114" si="107">E102</f>
        <v>121.99999999999997</v>
      </c>
      <c r="F114" s="5">
        <f t="shared" si="107"/>
        <v>14.679999999999998</v>
      </c>
      <c r="G114">
        <v>31</v>
      </c>
      <c r="H114">
        <v>6746.3</v>
      </c>
      <c r="I114">
        <f t="shared" si="61"/>
        <v>113</v>
      </c>
      <c r="J114">
        <f t="shared" si="72"/>
        <v>1</v>
      </c>
      <c r="K114">
        <v>0</v>
      </c>
      <c r="L114">
        <v>1</v>
      </c>
      <c r="N114" s="9">
        <f>'OLS Model'!B$5</f>
        <v>-22232979.723383799</v>
      </c>
      <c r="O114" s="9">
        <f>'OLS Model'!B$6*E114</f>
        <v>962065.73136333667</v>
      </c>
      <c r="P114" s="9">
        <f>'OLS Model'!B$7*F114</f>
        <v>624150.62521862006</v>
      </c>
      <c r="Q114" s="9">
        <f>'OLS Model'!B$8*G114</f>
        <v>18359874.751496576</v>
      </c>
      <c r="R114" s="9">
        <f>'OLS Model'!B$9*H114</f>
        <v>28768847.938985419</v>
      </c>
      <c r="S114" s="9">
        <f>'OLS Model'!B$10*I114</f>
        <v>-3216433.0315381954</v>
      </c>
      <c r="T114" s="9">
        <f>'OLS Model'!B$11*J114</f>
        <v>-637510.65273931006</v>
      </c>
      <c r="U114" s="9">
        <f>'OLS Model'!B$12*K114</f>
        <v>0</v>
      </c>
      <c r="V114" s="9">
        <f>'OLS Model'!B$13*L114</f>
        <v>-1416736.2037794699</v>
      </c>
      <c r="W114" s="9">
        <f t="shared" si="58"/>
        <v>21211279.435623176</v>
      </c>
    </row>
    <row r="115" spans="1:23" x14ac:dyDescent="0.25">
      <c r="A115">
        <v>2012</v>
      </c>
      <c r="B115">
        <v>6</v>
      </c>
      <c r="C115" s="16">
        <f t="shared" si="56"/>
        <v>41061</v>
      </c>
      <c r="D115" s="1">
        <v>23352284.100000001</v>
      </c>
      <c r="E115" s="5">
        <f t="shared" ref="E115:F115" si="108">E103</f>
        <v>21.729999999999997</v>
      </c>
      <c r="F115" s="5">
        <f t="shared" si="108"/>
        <v>63.629999999999995</v>
      </c>
      <c r="G115">
        <v>30</v>
      </c>
      <c r="H115">
        <v>6818.1</v>
      </c>
      <c r="I115">
        <f t="shared" si="61"/>
        <v>114</v>
      </c>
      <c r="J115">
        <f t="shared" si="72"/>
        <v>0</v>
      </c>
      <c r="K115">
        <v>0</v>
      </c>
      <c r="L115">
        <v>1</v>
      </c>
      <c r="N115" s="9">
        <f>'OLS Model'!B$5</f>
        <v>-22232979.723383799</v>
      </c>
      <c r="O115" s="9">
        <f>'OLS Model'!B$6*E115</f>
        <v>171358.10116824022</v>
      </c>
      <c r="P115" s="9">
        <f>'OLS Model'!B$7*F115</f>
        <v>2705361.32715673</v>
      </c>
      <c r="Q115" s="9">
        <f>'OLS Model'!B$8*G115</f>
        <v>17767620.727254748</v>
      </c>
      <c r="R115" s="9">
        <f>'OLS Model'!B$9*H115</f>
        <v>29075031.073743604</v>
      </c>
      <c r="S115" s="9">
        <f>'OLS Model'!B$10*I115</f>
        <v>-3244897.0406668521</v>
      </c>
      <c r="T115" s="9">
        <f>'OLS Model'!B$11*J115</f>
        <v>0</v>
      </c>
      <c r="U115" s="9">
        <f>'OLS Model'!B$12*K115</f>
        <v>0</v>
      </c>
      <c r="V115" s="9">
        <f>'OLS Model'!B$13*L115</f>
        <v>-1416736.2037794699</v>
      </c>
      <c r="W115" s="9">
        <f t="shared" si="58"/>
        <v>22824758.261493202</v>
      </c>
    </row>
    <row r="116" spans="1:23" x14ac:dyDescent="0.25">
      <c r="A116">
        <v>2012</v>
      </c>
      <c r="B116">
        <v>7</v>
      </c>
      <c r="C116" s="16">
        <f t="shared" si="56"/>
        <v>41091</v>
      </c>
      <c r="D116" s="1">
        <v>28164075.199999999</v>
      </c>
      <c r="E116" s="5">
        <f t="shared" ref="E116:F116" si="109">E104</f>
        <v>1.4899999999999998</v>
      </c>
      <c r="F116" s="5">
        <f t="shared" si="109"/>
        <v>133.70999999999998</v>
      </c>
      <c r="G116">
        <v>31</v>
      </c>
      <c r="H116">
        <v>6859</v>
      </c>
      <c r="I116">
        <f t="shared" si="61"/>
        <v>115</v>
      </c>
      <c r="J116">
        <f t="shared" si="72"/>
        <v>0</v>
      </c>
      <c r="K116">
        <v>0</v>
      </c>
      <c r="L116">
        <v>1</v>
      </c>
      <c r="N116" s="9">
        <f>'OLS Model'!B$5</f>
        <v>-22232979.723383799</v>
      </c>
      <c r="O116" s="9">
        <f>'OLS Model'!B$6*E116</f>
        <v>11749.819178125997</v>
      </c>
      <c r="P116" s="9">
        <f>'OLS Model'!B$7*F116</f>
        <v>5684957.7723420765</v>
      </c>
      <c r="Q116" s="9">
        <f>'OLS Model'!B$8*G116</f>
        <v>18359874.751496576</v>
      </c>
      <c r="R116" s="9">
        <f>'OLS Model'!B$9*H116</f>
        <v>29249444.58644012</v>
      </c>
      <c r="S116" s="9">
        <f>'OLS Model'!B$10*I116</f>
        <v>-3273361.0497955089</v>
      </c>
      <c r="T116" s="9">
        <f>'OLS Model'!B$11*J116</f>
        <v>0</v>
      </c>
      <c r="U116" s="9">
        <f>'OLS Model'!B$12*K116</f>
        <v>0</v>
      </c>
      <c r="V116" s="9">
        <f>'OLS Model'!B$13*L116</f>
        <v>-1416736.2037794699</v>
      </c>
      <c r="W116" s="9">
        <f t="shared" si="58"/>
        <v>26382949.952498119</v>
      </c>
    </row>
    <row r="117" spans="1:23" x14ac:dyDescent="0.25">
      <c r="A117">
        <v>2012</v>
      </c>
      <c r="B117">
        <v>8</v>
      </c>
      <c r="C117" s="16">
        <f t="shared" si="56"/>
        <v>41122</v>
      </c>
      <c r="D117" s="1">
        <v>26123824</v>
      </c>
      <c r="E117" s="5">
        <f t="shared" ref="E117:F117" si="110">E105</f>
        <v>1.7</v>
      </c>
      <c r="F117" s="5">
        <f t="shared" si="110"/>
        <v>104.28</v>
      </c>
      <c r="G117">
        <v>31</v>
      </c>
      <c r="H117">
        <v>6869</v>
      </c>
      <c r="I117">
        <f t="shared" si="61"/>
        <v>116</v>
      </c>
      <c r="J117">
        <f t="shared" si="72"/>
        <v>0</v>
      </c>
      <c r="K117">
        <v>0</v>
      </c>
      <c r="L117">
        <v>1</v>
      </c>
      <c r="N117" s="9">
        <f>'OLS Model'!B$5</f>
        <v>-22232979.723383799</v>
      </c>
      <c r="O117" s="9">
        <f>'OLS Model'!B$6*E117</f>
        <v>13405.833961620268</v>
      </c>
      <c r="P117" s="9">
        <f>'OLS Model'!B$7*F117</f>
        <v>4433680.3268254567</v>
      </c>
      <c r="Q117" s="9">
        <f>'OLS Model'!B$8*G117</f>
        <v>18359874.751496576</v>
      </c>
      <c r="R117" s="9">
        <f>'OLS Model'!B$9*H117</f>
        <v>29292088.477074962</v>
      </c>
      <c r="S117" s="9">
        <f>'OLS Model'!B$10*I117</f>
        <v>-3301825.0589241656</v>
      </c>
      <c r="T117" s="9">
        <f>'OLS Model'!B$11*J117</f>
        <v>0</v>
      </c>
      <c r="U117" s="9">
        <f>'OLS Model'!B$12*K117</f>
        <v>0</v>
      </c>
      <c r="V117" s="9">
        <f>'OLS Model'!B$13*L117</f>
        <v>-1416736.2037794699</v>
      </c>
      <c r="W117" s="9">
        <f t="shared" si="58"/>
        <v>25147508.40327118</v>
      </c>
    </row>
    <row r="118" spans="1:23" x14ac:dyDescent="0.25">
      <c r="A118">
        <v>2012</v>
      </c>
      <c r="B118">
        <v>9</v>
      </c>
      <c r="C118" s="16">
        <f t="shared" si="56"/>
        <v>41153</v>
      </c>
      <c r="D118" s="1">
        <v>22008632.699999999</v>
      </c>
      <c r="E118" s="5">
        <f t="shared" ref="E118:F118" si="111">E106</f>
        <v>36.64</v>
      </c>
      <c r="F118" s="5">
        <f t="shared" si="111"/>
        <v>46.499999999999986</v>
      </c>
      <c r="G118">
        <v>30</v>
      </c>
      <c r="H118">
        <v>6833.6</v>
      </c>
      <c r="I118">
        <f t="shared" si="61"/>
        <v>117</v>
      </c>
      <c r="J118">
        <f t="shared" si="72"/>
        <v>1</v>
      </c>
      <c r="K118">
        <v>0</v>
      </c>
      <c r="L118">
        <v>1</v>
      </c>
      <c r="N118" s="9">
        <f>'OLS Model'!B$5</f>
        <v>-22232979.723383799</v>
      </c>
      <c r="O118" s="9">
        <f>'OLS Model'!B$6*E118</f>
        <v>288935.15079633333</v>
      </c>
      <c r="P118" s="9">
        <f>'OLS Model'!B$7*F118</f>
        <v>1977043.8741597973</v>
      </c>
      <c r="Q118" s="9">
        <f>'OLS Model'!B$8*G118</f>
        <v>17767620.727254748</v>
      </c>
      <c r="R118" s="9">
        <f>'OLS Model'!B$9*H118</f>
        <v>29141129.104227614</v>
      </c>
      <c r="S118" s="9">
        <f>'OLS Model'!B$10*I118</f>
        <v>-3330289.0680528218</v>
      </c>
      <c r="T118" s="9">
        <f>'OLS Model'!B$11*J118</f>
        <v>-637510.65273931006</v>
      </c>
      <c r="U118" s="9">
        <f>'OLS Model'!B$12*K118</f>
        <v>0</v>
      </c>
      <c r="V118" s="9">
        <f>'OLS Model'!B$13*L118</f>
        <v>-1416736.2037794699</v>
      </c>
      <c r="W118" s="9">
        <f t="shared" si="58"/>
        <v>21557213.208483092</v>
      </c>
    </row>
    <row r="119" spans="1:23" x14ac:dyDescent="0.25">
      <c r="A119">
        <v>2012</v>
      </c>
      <c r="B119">
        <v>10</v>
      </c>
      <c r="C119" s="16">
        <f t="shared" si="56"/>
        <v>41183</v>
      </c>
      <c r="D119" s="1">
        <v>21249261.399999999</v>
      </c>
      <c r="E119" s="5">
        <f t="shared" ref="E119:F119" si="112">E107</f>
        <v>184.39</v>
      </c>
      <c r="F119" s="5">
        <f t="shared" si="112"/>
        <v>5.3500000000000005</v>
      </c>
      <c r="G119">
        <v>31</v>
      </c>
      <c r="H119">
        <v>6814.8</v>
      </c>
      <c r="I119">
        <f t="shared" si="61"/>
        <v>118</v>
      </c>
      <c r="J119">
        <f t="shared" si="72"/>
        <v>1</v>
      </c>
      <c r="K119">
        <v>0</v>
      </c>
      <c r="L119">
        <v>1</v>
      </c>
      <c r="N119" s="9">
        <f>'OLS Model'!B$5</f>
        <v>-22232979.723383799</v>
      </c>
      <c r="O119" s="9">
        <f>'OLS Model'!B$6*E119</f>
        <v>1454059.8377548007</v>
      </c>
      <c r="P119" s="9">
        <f>'OLS Model'!B$7*F119</f>
        <v>227466.33820978322</v>
      </c>
      <c r="Q119" s="9">
        <f>'OLS Model'!B$8*G119</f>
        <v>18359874.751496576</v>
      </c>
      <c r="R119" s="9">
        <f>'OLS Model'!B$9*H119</f>
        <v>29060958.589834105</v>
      </c>
      <c r="S119" s="9">
        <f>'OLS Model'!B$10*I119</f>
        <v>-3358753.0771814785</v>
      </c>
      <c r="T119" s="9">
        <f>'OLS Model'!B$11*J119</f>
        <v>-637510.65273931006</v>
      </c>
      <c r="U119" s="9">
        <f>'OLS Model'!B$12*K119</f>
        <v>0</v>
      </c>
      <c r="V119" s="9">
        <f>'OLS Model'!B$13*L119</f>
        <v>-1416736.2037794699</v>
      </c>
      <c r="W119" s="9">
        <f t="shared" si="58"/>
        <v>21456379.860211208</v>
      </c>
    </row>
    <row r="120" spans="1:23" x14ac:dyDescent="0.25">
      <c r="A120">
        <v>2012</v>
      </c>
      <c r="B120">
        <v>11</v>
      </c>
      <c r="C120" s="16">
        <f t="shared" si="56"/>
        <v>41214</v>
      </c>
      <c r="D120" s="1">
        <v>22212185</v>
      </c>
      <c r="E120" s="5">
        <f t="shared" ref="E120:F120" si="113">E108</f>
        <v>331.49999999999994</v>
      </c>
      <c r="F120" s="5">
        <f t="shared" si="113"/>
        <v>0</v>
      </c>
      <c r="G120">
        <v>30</v>
      </c>
      <c r="H120">
        <v>6810.2</v>
      </c>
      <c r="I120">
        <f t="shared" si="61"/>
        <v>119</v>
      </c>
      <c r="J120">
        <f t="shared" si="72"/>
        <v>1</v>
      </c>
      <c r="K120">
        <v>0</v>
      </c>
      <c r="L120">
        <v>1</v>
      </c>
      <c r="N120" s="9">
        <f>'OLS Model'!B$5</f>
        <v>-22232979.723383799</v>
      </c>
      <c r="O120" s="9">
        <f>'OLS Model'!B$6*E120</f>
        <v>2614137.6225159517</v>
      </c>
      <c r="P120" s="9">
        <f>'OLS Model'!B$7*F120</f>
        <v>0</v>
      </c>
      <c r="Q120" s="9">
        <f>'OLS Model'!B$8*G120</f>
        <v>17767620.727254748</v>
      </c>
      <c r="R120" s="9">
        <f>'OLS Model'!B$9*H120</f>
        <v>29041342.400142074</v>
      </c>
      <c r="S120" s="9">
        <f>'OLS Model'!B$10*I120</f>
        <v>-3387217.0863101352</v>
      </c>
      <c r="T120" s="9">
        <f>'OLS Model'!B$11*J120</f>
        <v>-637510.65273931006</v>
      </c>
      <c r="U120" s="9">
        <f>'OLS Model'!B$12*K120</f>
        <v>0</v>
      </c>
      <c r="V120" s="9">
        <f>'OLS Model'!B$13*L120</f>
        <v>-1416736.2037794699</v>
      </c>
      <c r="W120" s="9">
        <f t="shared" si="58"/>
        <v>21748657.083700057</v>
      </c>
    </row>
    <row r="121" spans="1:23" x14ac:dyDescent="0.25">
      <c r="A121">
        <v>2012</v>
      </c>
      <c r="B121">
        <v>12</v>
      </c>
      <c r="C121" s="16">
        <f t="shared" si="56"/>
        <v>41244</v>
      </c>
      <c r="D121" s="1">
        <v>22908523.699999999</v>
      </c>
      <c r="E121" s="5">
        <f t="shared" ref="E121:F121" si="114">E109</f>
        <v>529.33000000000004</v>
      </c>
      <c r="F121" s="5">
        <f t="shared" si="114"/>
        <v>0</v>
      </c>
      <c r="G121">
        <v>31</v>
      </c>
      <c r="H121">
        <v>6826.8</v>
      </c>
      <c r="I121">
        <f t="shared" si="61"/>
        <v>120</v>
      </c>
      <c r="J121">
        <f t="shared" si="72"/>
        <v>0</v>
      </c>
      <c r="K121">
        <v>0</v>
      </c>
      <c r="L121">
        <v>1</v>
      </c>
      <c r="N121" s="9">
        <f>'OLS Model'!B$5</f>
        <v>-22232979.723383799</v>
      </c>
      <c r="O121" s="9">
        <f>'OLS Model'!B$6*E121</f>
        <v>4174182.4064143868</v>
      </c>
      <c r="P121" s="9">
        <f>'OLS Model'!B$7*F121</f>
        <v>0</v>
      </c>
      <c r="Q121" s="9">
        <f>'OLS Model'!B$8*G121</f>
        <v>18359874.751496576</v>
      </c>
      <c r="R121" s="9">
        <f>'OLS Model'!B$9*H121</f>
        <v>29112131.258595917</v>
      </c>
      <c r="S121" s="9">
        <f>'OLS Model'!B$10*I121</f>
        <v>-3415681.0954387919</v>
      </c>
      <c r="T121" s="9">
        <f>'OLS Model'!B$11*J121</f>
        <v>0</v>
      </c>
      <c r="U121" s="9">
        <f>'OLS Model'!B$12*K121</f>
        <v>0</v>
      </c>
      <c r="V121" s="9">
        <f>'OLS Model'!B$13*L121</f>
        <v>-1416736.2037794699</v>
      </c>
      <c r="W121" s="9">
        <f t="shared" si="58"/>
        <v>24580791.393904816</v>
      </c>
    </row>
    <row r="122" spans="1:23" x14ac:dyDescent="0.25">
      <c r="A122">
        <v>2013</v>
      </c>
      <c r="B122">
        <v>1</v>
      </c>
      <c r="C122" s="16">
        <f t="shared" si="56"/>
        <v>41275</v>
      </c>
      <c r="D122" s="1">
        <v>24293680.899999999</v>
      </c>
      <c r="E122" s="5">
        <f t="shared" ref="E122:F122" si="115">E110</f>
        <v>615.94999999999993</v>
      </c>
      <c r="F122" s="5">
        <f t="shared" si="115"/>
        <v>0</v>
      </c>
      <c r="G122">
        <v>31</v>
      </c>
      <c r="H122">
        <v>6799.1</v>
      </c>
      <c r="I122">
        <f t="shared" si="61"/>
        <v>121</v>
      </c>
      <c r="J122">
        <f t="shared" si="72"/>
        <v>0</v>
      </c>
      <c r="K122">
        <v>1</v>
      </c>
      <c r="L122">
        <v>1</v>
      </c>
      <c r="N122" s="9">
        <f>'OLS Model'!B$5</f>
        <v>-22232979.723383799</v>
      </c>
      <c r="O122" s="9">
        <f>'OLS Model'!B$6*E122</f>
        <v>4857249.0756823551</v>
      </c>
      <c r="P122" s="9">
        <f>'OLS Model'!B$7*F122</f>
        <v>0</v>
      </c>
      <c r="Q122" s="9">
        <f>'OLS Model'!B$8*G122</f>
        <v>18359874.751496576</v>
      </c>
      <c r="R122" s="9">
        <f>'OLS Model'!B$9*H122</f>
        <v>28994007.681537397</v>
      </c>
      <c r="S122" s="9">
        <f>'OLS Model'!B$10*I122</f>
        <v>-3444145.1045674486</v>
      </c>
      <c r="T122" s="9">
        <f>'OLS Model'!B$11*J122</f>
        <v>0</v>
      </c>
      <c r="U122" s="9">
        <f>'OLS Model'!B$12*K122</f>
        <v>-776755.11917467101</v>
      </c>
      <c r="V122" s="9">
        <f>'OLS Model'!B$13*L122</f>
        <v>-1416736.2037794699</v>
      </c>
      <c r="W122" s="9">
        <f t="shared" si="58"/>
        <v>24340515.357810941</v>
      </c>
    </row>
    <row r="123" spans="1:23" x14ac:dyDescent="0.25">
      <c r="A123">
        <v>2013</v>
      </c>
      <c r="B123">
        <v>2</v>
      </c>
      <c r="C123" s="16">
        <f t="shared" si="56"/>
        <v>41306</v>
      </c>
      <c r="D123" s="1">
        <v>21801413.699999999</v>
      </c>
      <c r="E123" s="5">
        <f t="shared" ref="E123:F123" si="116">E111</f>
        <v>555.01</v>
      </c>
      <c r="F123" s="5">
        <f t="shared" si="116"/>
        <v>0</v>
      </c>
      <c r="G123">
        <v>28</v>
      </c>
      <c r="H123">
        <v>6778.5</v>
      </c>
      <c r="I123">
        <f t="shared" si="61"/>
        <v>122</v>
      </c>
      <c r="J123">
        <f t="shared" si="72"/>
        <v>0</v>
      </c>
      <c r="K123">
        <v>1</v>
      </c>
      <c r="L123">
        <v>1</v>
      </c>
      <c r="N123" s="9">
        <f>'OLS Model'!B$5</f>
        <v>-22232979.723383799</v>
      </c>
      <c r="O123" s="9">
        <f>'OLS Model'!B$6*E123</f>
        <v>4376689.3570816852</v>
      </c>
      <c r="P123" s="9">
        <f>'OLS Model'!B$7*F123</f>
        <v>0</v>
      </c>
      <c r="Q123" s="9">
        <f>'OLS Model'!B$8*G123</f>
        <v>16583112.678771099</v>
      </c>
      <c r="R123" s="9">
        <f>'OLS Model'!B$9*H123</f>
        <v>28906161.266829617</v>
      </c>
      <c r="S123" s="9">
        <f>'OLS Model'!B$10*I123</f>
        <v>-3472609.1136961048</v>
      </c>
      <c r="T123" s="9">
        <f>'OLS Model'!B$11*J123</f>
        <v>0</v>
      </c>
      <c r="U123" s="9">
        <f>'OLS Model'!B$12*K123</f>
        <v>-776755.11917467101</v>
      </c>
      <c r="V123" s="9">
        <f>'OLS Model'!B$13*L123</f>
        <v>-1416736.2037794699</v>
      </c>
      <c r="W123" s="9">
        <f t="shared" si="58"/>
        <v>21966883.142648354</v>
      </c>
    </row>
    <row r="124" spans="1:23" x14ac:dyDescent="0.25">
      <c r="A124">
        <v>2013</v>
      </c>
      <c r="B124">
        <v>3</v>
      </c>
      <c r="C124" s="16">
        <f t="shared" si="56"/>
        <v>41334</v>
      </c>
      <c r="D124" s="1">
        <v>22487293.199999999</v>
      </c>
      <c r="E124" s="5">
        <f t="shared" ref="E124:F124" si="117">E112</f>
        <v>449.46999999999997</v>
      </c>
      <c r="F124" s="5">
        <f t="shared" si="117"/>
        <v>0</v>
      </c>
      <c r="G124">
        <v>31</v>
      </c>
      <c r="H124">
        <v>6743.9</v>
      </c>
      <c r="I124">
        <f t="shared" si="61"/>
        <v>123</v>
      </c>
      <c r="J124">
        <f t="shared" si="72"/>
        <v>1</v>
      </c>
      <c r="K124">
        <v>1</v>
      </c>
      <c r="L124">
        <v>1</v>
      </c>
      <c r="N124" s="9">
        <f>'OLS Model'!B$5</f>
        <v>-22232979.723383799</v>
      </c>
      <c r="O124" s="9">
        <f>'OLS Model'!B$6*E124</f>
        <v>3544423.6416055658</v>
      </c>
      <c r="P124" s="9">
        <f>'OLS Model'!B$7*F124</f>
        <v>0</v>
      </c>
      <c r="Q124" s="9">
        <f>'OLS Model'!B$8*G124</f>
        <v>18359874.751496576</v>
      </c>
      <c r="R124" s="9">
        <f>'OLS Model'!B$9*H124</f>
        <v>28758613.405233052</v>
      </c>
      <c r="S124" s="9">
        <f>'OLS Model'!B$10*I124</f>
        <v>-3501073.1228247616</v>
      </c>
      <c r="T124" s="9">
        <f>'OLS Model'!B$11*J124</f>
        <v>-637510.65273931006</v>
      </c>
      <c r="U124" s="9">
        <f>'OLS Model'!B$12*K124</f>
        <v>-776755.11917467101</v>
      </c>
      <c r="V124" s="9">
        <f>'OLS Model'!B$13*L124</f>
        <v>-1416736.2037794699</v>
      </c>
      <c r="W124" s="9">
        <f t="shared" si="58"/>
        <v>22097856.976433184</v>
      </c>
    </row>
    <row r="125" spans="1:23" x14ac:dyDescent="0.25">
      <c r="A125">
        <v>2013</v>
      </c>
      <c r="B125">
        <v>4</v>
      </c>
      <c r="C125" s="16">
        <f t="shared" si="56"/>
        <v>41365</v>
      </c>
      <c r="D125" s="1">
        <v>19898605.600000001</v>
      </c>
      <c r="E125" s="5">
        <f t="shared" ref="E125:F125" si="118">E113</f>
        <v>273.67999999999989</v>
      </c>
      <c r="F125" s="5">
        <f t="shared" si="118"/>
        <v>0.13</v>
      </c>
      <c r="G125">
        <v>30</v>
      </c>
      <c r="H125">
        <v>6770.9</v>
      </c>
      <c r="I125">
        <f t="shared" si="61"/>
        <v>124</v>
      </c>
      <c r="J125">
        <f t="shared" si="72"/>
        <v>1</v>
      </c>
      <c r="K125">
        <v>1</v>
      </c>
      <c r="L125">
        <v>1</v>
      </c>
      <c r="N125" s="9">
        <f>'OLS Model'!B$5</f>
        <v>-22232979.723383799</v>
      </c>
      <c r="O125" s="9">
        <f>'OLS Model'!B$6*E125</f>
        <v>2158181.5521271965</v>
      </c>
      <c r="P125" s="9">
        <f>'OLS Model'!B$7*F125</f>
        <v>5527.2194331349192</v>
      </c>
      <c r="Q125" s="9">
        <f>'OLS Model'!B$8*G125</f>
        <v>17767620.727254748</v>
      </c>
      <c r="R125" s="9">
        <f>'OLS Model'!B$9*H125</f>
        <v>28873751.909947135</v>
      </c>
      <c r="S125" s="9">
        <f>'OLS Model'!B$10*I125</f>
        <v>-3529537.1319534183</v>
      </c>
      <c r="T125" s="9">
        <f>'OLS Model'!B$11*J125</f>
        <v>-637510.65273931006</v>
      </c>
      <c r="U125" s="9">
        <f>'OLS Model'!B$12*K125</f>
        <v>-776755.11917467101</v>
      </c>
      <c r="V125" s="9">
        <f>'OLS Model'!B$13*L125</f>
        <v>-1416736.2037794699</v>
      </c>
      <c r="W125" s="9">
        <f t="shared" si="58"/>
        <v>20211562.57773155</v>
      </c>
    </row>
    <row r="126" spans="1:23" x14ac:dyDescent="0.25">
      <c r="A126">
        <v>2013</v>
      </c>
      <c r="B126">
        <v>5</v>
      </c>
      <c r="C126" s="16">
        <f t="shared" si="56"/>
        <v>41395</v>
      </c>
      <c r="D126" s="1">
        <v>20070876.199999999</v>
      </c>
      <c r="E126" s="5">
        <f t="shared" ref="E126:F126" si="119">E114</f>
        <v>121.99999999999997</v>
      </c>
      <c r="F126" s="5">
        <f t="shared" si="119"/>
        <v>14.679999999999998</v>
      </c>
      <c r="G126">
        <v>31</v>
      </c>
      <c r="H126">
        <v>6833.1</v>
      </c>
      <c r="I126">
        <f t="shared" si="61"/>
        <v>125</v>
      </c>
      <c r="J126">
        <f t="shared" si="72"/>
        <v>1</v>
      </c>
      <c r="K126">
        <v>1</v>
      </c>
      <c r="L126">
        <v>1</v>
      </c>
      <c r="N126" s="9">
        <f>'OLS Model'!B$5</f>
        <v>-22232979.723383799</v>
      </c>
      <c r="O126" s="9">
        <f>'OLS Model'!B$6*E126</f>
        <v>962065.73136333667</v>
      </c>
      <c r="P126" s="9">
        <f>'OLS Model'!B$7*F126</f>
        <v>624150.62521862006</v>
      </c>
      <c r="Q126" s="9">
        <f>'OLS Model'!B$8*G126</f>
        <v>18359874.751496576</v>
      </c>
      <c r="R126" s="9">
        <f>'OLS Model'!B$9*H126</f>
        <v>29138996.909695871</v>
      </c>
      <c r="S126" s="9">
        <f>'OLS Model'!B$10*I126</f>
        <v>-3558001.141082075</v>
      </c>
      <c r="T126" s="9">
        <f>'OLS Model'!B$11*J126</f>
        <v>-637510.65273931006</v>
      </c>
      <c r="U126" s="9">
        <f>'OLS Model'!B$12*K126</f>
        <v>-776755.11917467101</v>
      </c>
      <c r="V126" s="9">
        <f>'OLS Model'!B$13*L126</f>
        <v>-1416736.2037794699</v>
      </c>
      <c r="W126" s="9">
        <f t="shared" si="58"/>
        <v>20463105.17761508</v>
      </c>
    </row>
    <row r="127" spans="1:23" x14ac:dyDescent="0.25">
      <c r="A127">
        <v>2013</v>
      </c>
      <c r="B127">
        <v>6</v>
      </c>
      <c r="C127" s="16">
        <f t="shared" si="56"/>
        <v>41426</v>
      </c>
      <c r="D127" s="1">
        <v>20881564.100000001</v>
      </c>
      <c r="E127" s="5">
        <f t="shared" ref="E127:F127" si="120">E115</f>
        <v>21.729999999999997</v>
      </c>
      <c r="F127" s="5">
        <f t="shared" si="120"/>
        <v>63.629999999999995</v>
      </c>
      <c r="G127">
        <v>30</v>
      </c>
      <c r="H127">
        <v>6923.8</v>
      </c>
      <c r="I127">
        <f t="shared" si="61"/>
        <v>126</v>
      </c>
      <c r="J127">
        <f t="shared" si="72"/>
        <v>0</v>
      </c>
      <c r="K127">
        <v>1</v>
      </c>
      <c r="L127">
        <v>1</v>
      </c>
      <c r="N127" s="9">
        <f>'OLS Model'!B$5</f>
        <v>-22232979.723383799</v>
      </c>
      <c r="O127" s="9">
        <f>'OLS Model'!B$6*E127</f>
        <v>171358.10116824022</v>
      </c>
      <c r="P127" s="9">
        <f>'OLS Model'!B$7*F127</f>
        <v>2705361.32715673</v>
      </c>
      <c r="Q127" s="9">
        <f>'OLS Model'!B$8*G127</f>
        <v>17767620.727254748</v>
      </c>
      <c r="R127" s="9">
        <f>'OLS Model'!B$9*H127</f>
        <v>29525776.997753914</v>
      </c>
      <c r="S127" s="9">
        <f>'OLS Model'!B$10*I127</f>
        <v>-3586465.1502107312</v>
      </c>
      <c r="T127" s="9">
        <f>'OLS Model'!B$11*J127</f>
        <v>0</v>
      </c>
      <c r="U127" s="9">
        <f>'OLS Model'!B$12*K127</f>
        <v>-776755.11917467101</v>
      </c>
      <c r="V127" s="9">
        <f>'OLS Model'!B$13*L127</f>
        <v>-1416736.2037794699</v>
      </c>
      <c r="W127" s="9">
        <f t="shared" si="58"/>
        <v>22157180.956784964</v>
      </c>
    </row>
    <row r="128" spans="1:23" x14ac:dyDescent="0.25">
      <c r="A128">
        <v>2013</v>
      </c>
      <c r="B128">
        <v>7</v>
      </c>
      <c r="C128" s="16">
        <f t="shared" si="56"/>
        <v>41456</v>
      </c>
      <c r="D128" s="1">
        <v>25576402.5</v>
      </c>
      <c r="E128" s="5">
        <f t="shared" ref="E128:F128" si="121">E116</f>
        <v>1.4899999999999998</v>
      </c>
      <c r="F128" s="5">
        <f t="shared" si="121"/>
        <v>133.70999999999998</v>
      </c>
      <c r="G128">
        <v>31</v>
      </c>
      <c r="H128">
        <v>6974.4</v>
      </c>
      <c r="I128">
        <f t="shared" si="61"/>
        <v>127</v>
      </c>
      <c r="J128">
        <f t="shared" si="72"/>
        <v>0</v>
      </c>
      <c r="K128">
        <v>1</v>
      </c>
      <c r="L128">
        <v>1</v>
      </c>
      <c r="N128" s="9">
        <f>'OLS Model'!B$5</f>
        <v>-22232979.723383799</v>
      </c>
      <c r="O128" s="9">
        <f>'OLS Model'!B$6*E128</f>
        <v>11749.819178125997</v>
      </c>
      <c r="P128" s="9">
        <f>'OLS Model'!B$7*F128</f>
        <v>5684957.7723420765</v>
      </c>
      <c r="Q128" s="9">
        <f>'OLS Model'!B$8*G128</f>
        <v>18359874.751496576</v>
      </c>
      <c r="R128" s="9">
        <f>'OLS Model'!B$9*H128</f>
        <v>29741555.084366228</v>
      </c>
      <c r="S128" s="9">
        <f>'OLS Model'!B$10*I128</f>
        <v>-3614929.1593393879</v>
      </c>
      <c r="T128" s="9">
        <f>'OLS Model'!B$11*J128</f>
        <v>0</v>
      </c>
      <c r="U128" s="9">
        <f>'OLS Model'!B$12*K128</f>
        <v>-776755.11917467101</v>
      </c>
      <c r="V128" s="9">
        <f>'OLS Model'!B$13*L128</f>
        <v>-1416736.2037794699</v>
      </c>
      <c r="W128" s="9">
        <f t="shared" si="58"/>
        <v>25756737.221705679</v>
      </c>
    </row>
    <row r="129" spans="1:23" x14ac:dyDescent="0.25">
      <c r="A129">
        <v>2013</v>
      </c>
      <c r="B129">
        <v>8</v>
      </c>
      <c r="C129" s="16">
        <f t="shared" si="56"/>
        <v>41487</v>
      </c>
      <c r="D129" s="1">
        <v>23414297.199999999</v>
      </c>
      <c r="E129" s="5">
        <f t="shared" ref="E129:F129" si="122">E117</f>
        <v>1.7</v>
      </c>
      <c r="F129" s="5">
        <f t="shared" si="122"/>
        <v>104.28</v>
      </c>
      <c r="G129">
        <v>31</v>
      </c>
      <c r="H129">
        <v>6990.2</v>
      </c>
      <c r="I129">
        <f t="shared" si="61"/>
        <v>128</v>
      </c>
      <c r="J129">
        <f t="shared" si="72"/>
        <v>0</v>
      </c>
      <c r="K129">
        <v>1</v>
      </c>
      <c r="L129">
        <v>1</v>
      </c>
      <c r="N129" s="9">
        <f>'OLS Model'!B$5</f>
        <v>-22232979.723383799</v>
      </c>
      <c r="O129" s="9">
        <f>'OLS Model'!B$6*E129</f>
        <v>13405.833961620268</v>
      </c>
      <c r="P129" s="9">
        <f>'OLS Model'!B$7*F129</f>
        <v>4433680.3268254567</v>
      </c>
      <c r="Q129" s="9">
        <f>'OLS Model'!B$8*G129</f>
        <v>18359874.751496576</v>
      </c>
      <c r="R129" s="9">
        <f>'OLS Model'!B$9*H129</f>
        <v>29808932.431569282</v>
      </c>
      <c r="S129" s="9">
        <f>'OLS Model'!B$10*I129</f>
        <v>-3643393.1684680446</v>
      </c>
      <c r="T129" s="9">
        <f>'OLS Model'!B$11*J129</f>
        <v>0</v>
      </c>
      <c r="U129" s="9">
        <f>'OLS Model'!B$12*K129</f>
        <v>-776755.11917467101</v>
      </c>
      <c r="V129" s="9">
        <f>'OLS Model'!B$13*L129</f>
        <v>-1416736.2037794699</v>
      </c>
      <c r="W129" s="9">
        <f t="shared" si="58"/>
        <v>24546029.12904695</v>
      </c>
    </row>
    <row r="130" spans="1:23" x14ac:dyDescent="0.25">
      <c r="A130">
        <v>2013</v>
      </c>
      <c r="B130">
        <v>9</v>
      </c>
      <c r="C130" s="16">
        <f t="shared" si="56"/>
        <v>41518</v>
      </c>
      <c r="D130" s="1">
        <v>20207623.100000001</v>
      </c>
      <c r="E130" s="5">
        <f t="shared" ref="E130:F130" si="123">E118</f>
        <v>36.64</v>
      </c>
      <c r="F130" s="5">
        <f t="shared" si="123"/>
        <v>46.499999999999986</v>
      </c>
      <c r="G130">
        <v>30</v>
      </c>
      <c r="H130">
        <v>6957.2</v>
      </c>
      <c r="I130">
        <f t="shared" si="61"/>
        <v>129</v>
      </c>
      <c r="J130">
        <f t="shared" si="72"/>
        <v>1</v>
      </c>
      <c r="K130">
        <v>1</v>
      </c>
      <c r="L130">
        <v>1</v>
      </c>
      <c r="N130" s="9">
        <f>'OLS Model'!B$5</f>
        <v>-22232979.723383799</v>
      </c>
      <c r="O130" s="9">
        <f>'OLS Model'!B$6*E130</f>
        <v>288935.15079633333</v>
      </c>
      <c r="P130" s="9">
        <f>'OLS Model'!B$7*F130</f>
        <v>1977043.8741597973</v>
      </c>
      <c r="Q130" s="9">
        <f>'OLS Model'!B$8*G130</f>
        <v>17767620.727254748</v>
      </c>
      <c r="R130" s="9">
        <f>'OLS Model'!B$9*H130</f>
        <v>29668207.592474293</v>
      </c>
      <c r="S130" s="9">
        <f>'OLS Model'!B$10*I130</f>
        <v>-3671857.1775967013</v>
      </c>
      <c r="T130" s="9">
        <f>'OLS Model'!B$11*J130</f>
        <v>-637510.65273931006</v>
      </c>
      <c r="U130" s="9">
        <f>'OLS Model'!B$12*K130</f>
        <v>-776755.11917467101</v>
      </c>
      <c r="V130" s="9">
        <f>'OLS Model'!B$13*L130</f>
        <v>-1416736.2037794699</v>
      </c>
      <c r="W130" s="9">
        <f t="shared" si="58"/>
        <v>20965968.468011223</v>
      </c>
    </row>
    <row r="131" spans="1:23" x14ac:dyDescent="0.25">
      <c r="A131">
        <v>2013</v>
      </c>
      <c r="B131">
        <v>10</v>
      </c>
      <c r="C131" s="16">
        <f t="shared" ref="C131:C169" si="124">DATE(A131,B131,1)</f>
        <v>41548</v>
      </c>
      <c r="D131" s="1">
        <v>20204546.399999999</v>
      </c>
      <c r="E131" s="5">
        <f t="shared" ref="E131:F131" si="125">E119</f>
        <v>184.39</v>
      </c>
      <c r="F131" s="5">
        <f t="shared" si="125"/>
        <v>5.3500000000000005</v>
      </c>
      <c r="G131">
        <v>31</v>
      </c>
      <c r="H131">
        <v>6939.5</v>
      </c>
      <c r="I131">
        <f t="shared" si="61"/>
        <v>130</v>
      </c>
      <c r="J131">
        <f t="shared" si="72"/>
        <v>1</v>
      </c>
      <c r="K131">
        <v>1</v>
      </c>
      <c r="L131">
        <v>1</v>
      </c>
      <c r="N131" s="9">
        <f>'OLS Model'!B$5</f>
        <v>-22232979.723383799</v>
      </c>
      <c r="O131" s="9">
        <f>'OLS Model'!B$6*E131</f>
        <v>1454059.8377548007</v>
      </c>
      <c r="P131" s="9">
        <f>'OLS Model'!B$7*F131</f>
        <v>227466.33820978322</v>
      </c>
      <c r="Q131" s="9">
        <f>'OLS Model'!B$8*G131</f>
        <v>18359874.751496576</v>
      </c>
      <c r="R131" s="9">
        <f>'OLS Model'!B$9*H131</f>
        <v>29592727.906050619</v>
      </c>
      <c r="S131" s="9">
        <f>'OLS Model'!B$10*I131</f>
        <v>-3700321.186725358</v>
      </c>
      <c r="T131" s="9">
        <f>'OLS Model'!B$11*J131</f>
        <v>-637510.65273931006</v>
      </c>
      <c r="U131" s="9">
        <f>'OLS Model'!B$12*K131</f>
        <v>-776755.11917467101</v>
      </c>
      <c r="V131" s="9">
        <f>'OLS Model'!B$13*L131</f>
        <v>-1416736.2037794699</v>
      </c>
      <c r="W131" s="9">
        <f t="shared" ref="W131:W169" si="126">SUM(N131:V131)</f>
        <v>20869825.947709169</v>
      </c>
    </row>
    <row r="132" spans="1:23" x14ac:dyDescent="0.25">
      <c r="A132">
        <v>2013</v>
      </c>
      <c r="B132">
        <v>11</v>
      </c>
      <c r="C132" s="16">
        <f t="shared" si="124"/>
        <v>41579</v>
      </c>
      <c r="D132" s="1">
        <v>21407681.800000001</v>
      </c>
      <c r="E132" s="5">
        <f t="shared" ref="E132:F132" si="127">E120</f>
        <v>331.49999999999994</v>
      </c>
      <c r="F132" s="5">
        <f t="shared" si="127"/>
        <v>0</v>
      </c>
      <c r="G132">
        <v>30</v>
      </c>
      <c r="H132">
        <v>6910.3</v>
      </c>
      <c r="I132">
        <f t="shared" si="61"/>
        <v>131</v>
      </c>
      <c r="J132">
        <f t="shared" si="72"/>
        <v>1</v>
      </c>
      <c r="K132">
        <v>1</v>
      </c>
      <c r="L132">
        <v>1</v>
      </c>
      <c r="N132" s="9">
        <f>'OLS Model'!B$5</f>
        <v>-22232979.723383799</v>
      </c>
      <c r="O132" s="9">
        <f>'OLS Model'!B$6*E132</f>
        <v>2614137.6225159517</v>
      </c>
      <c r="P132" s="9">
        <f>'OLS Model'!B$7*F132</f>
        <v>0</v>
      </c>
      <c r="Q132" s="9">
        <f>'OLS Model'!B$8*G132</f>
        <v>17767620.727254748</v>
      </c>
      <c r="R132" s="9">
        <f>'OLS Model'!B$9*H132</f>
        <v>29468207.745396875</v>
      </c>
      <c r="S132" s="9">
        <f>'OLS Model'!B$10*I132</f>
        <v>-3728785.1958540143</v>
      </c>
      <c r="T132" s="9">
        <f>'OLS Model'!B$11*J132</f>
        <v>-637510.65273931006</v>
      </c>
      <c r="U132" s="9">
        <f>'OLS Model'!B$12*K132</f>
        <v>-776755.11917467101</v>
      </c>
      <c r="V132" s="9">
        <f>'OLS Model'!B$13*L132</f>
        <v>-1416736.2037794699</v>
      </c>
      <c r="W132" s="9">
        <f t="shared" si="126"/>
        <v>21057199.200236309</v>
      </c>
    </row>
    <row r="133" spans="1:23" x14ac:dyDescent="0.25">
      <c r="A133">
        <v>2013</v>
      </c>
      <c r="B133">
        <v>12</v>
      </c>
      <c r="C133" s="16">
        <f t="shared" si="124"/>
        <v>41609</v>
      </c>
      <c r="D133" s="1">
        <v>23836136.399999999</v>
      </c>
      <c r="E133" s="5">
        <f t="shared" ref="E133:F133" si="128">E121</f>
        <v>529.33000000000004</v>
      </c>
      <c r="F133" s="5">
        <f t="shared" si="128"/>
        <v>0</v>
      </c>
      <c r="G133">
        <v>31</v>
      </c>
      <c r="H133">
        <v>6892.9</v>
      </c>
      <c r="I133">
        <f t="shared" ref="I133:I169" si="129">I132+1</f>
        <v>132</v>
      </c>
      <c r="J133">
        <f t="shared" si="72"/>
        <v>0</v>
      </c>
      <c r="K133">
        <v>1</v>
      </c>
      <c r="L133">
        <v>1</v>
      </c>
      <c r="N133" s="9">
        <f>'OLS Model'!B$5</f>
        <v>-22232979.723383799</v>
      </c>
      <c r="O133" s="9">
        <f>'OLS Model'!B$6*E133</f>
        <v>4174182.4064143868</v>
      </c>
      <c r="P133" s="9">
        <f>'OLS Model'!B$7*F133</f>
        <v>0</v>
      </c>
      <c r="Q133" s="9">
        <f>'OLS Model'!B$8*G133</f>
        <v>18359874.751496576</v>
      </c>
      <c r="R133" s="9">
        <f>'OLS Model'!B$9*H133</f>
        <v>29394007.375692241</v>
      </c>
      <c r="S133" s="9">
        <f>'OLS Model'!B$10*I133</f>
        <v>-3757249.204982671</v>
      </c>
      <c r="T133" s="9">
        <f>'OLS Model'!B$11*J133</f>
        <v>0</v>
      </c>
      <c r="U133" s="9">
        <f>'OLS Model'!B$12*K133</f>
        <v>-776755.11917467101</v>
      </c>
      <c r="V133" s="9">
        <f>'OLS Model'!B$13*L133</f>
        <v>-1416736.2037794699</v>
      </c>
      <c r="W133" s="9">
        <f t="shared" si="126"/>
        <v>23744344.282282591</v>
      </c>
    </row>
    <row r="134" spans="1:23" x14ac:dyDescent="0.25">
      <c r="A134">
        <v>2014</v>
      </c>
      <c r="B134">
        <f>B122</f>
        <v>1</v>
      </c>
      <c r="C134" s="16">
        <f t="shared" si="124"/>
        <v>41640</v>
      </c>
      <c r="D134" s="1">
        <v>23836136.399999999</v>
      </c>
      <c r="E134" s="5">
        <f t="shared" ref="E134:F134" si="130">E122</f>
        <v>615.94999999999993</v>
      </c>
      <c r="F134" s="5">
        <f t="shared" si="130"/>
        <v>0</v>
      </c>
      <c r="G134">
        <f>G122</f>
        <v>31</v>
      </c>
      <c r="H134">
        <v>6849</v>
      </c>
      <c r="I134">
        <f t="shared" si="129"/>
        <v>133</v>
      </c>
      <c r="J134">
        <f t="shared" si="72"/>
        <v>0</v>
      </c>
      <c r="K134">
        <v>1</v>
      </c>
      <c r="L134">
        <v>1</v>
      </c>
      <c r="N134" s="9">
        <f>'OLS Model'!B$5</f>
        <v>-22232979.723383799</v>
      </c>
      <c r="O134" s="9">
        <f>'OLS Model'!B$6*E134</f>
        <v>4857249.0756823551</v>
      </c>
      <c r="P134" s="9">
        <f>'OLS Model'!B$7*F134</f>
        <v>0</v>
      </c>
      <c r="Q134" s="9">
        <f>'OLS Model'!B$8*G134</f>
        <v>18359874.751496576</v>
      </c>
      <c r="R134" s="9">
        <f>'OLS Model'!B$9*H134</f>
        <v>29206800.695805274</v>
      </c>
      <c r="S134" s="9">
        <f>'OLS Model'!B$10*I134</f>
        <v>-3785713.2141113277</v>
      </c>
      <c r="T134" s="9">
        <f>'OLS Model'!B$11*J134</f>
        <v>0</v>
      </c>
      <c r="U134" s="9">
        <f>'OLS Model'!B$12*K134</f>
        <v>-776755.11917467101</v>
      </c>
      <c r="V134" s="9">
        <f>'OLS Model'!B$13*L134</f>
        <v>-1416736.2037794699</v>
      </c>
      <c r="W134" s="9">
        <f t="shared" si="126"/>
        <v>24211740.262534939</v>
      </c>
    </row>
    <row r="135" spans="1:23" x14ac:dyDescent="0.25">
      <c r="A135">
        <v>2014</v>
      </c>
      <c r="B135">
        <f t="shared" ref="B135:B169" si="131">B123</f>
        <v>2</v>
      </c>
      <c r="C135" s="16">
        <f t="shared" si="124"/>
        <v>41671</v>
      </c>
      <c r="D135" s="1">
        <v>23836136.399999999</v>
      </c>
      <c r="E135" s="5">
        <f t="shared" ref="E135:G135" si="132">E123</f>
        <v>555.01</v>
      </c>
      <c r="F135" s="5">
        <f t="shared" si="132"/>
        <v>0</v>
      </c>
      <c r="G135">
        <f t="shared" si="132"/>
        <v>28</v>
      </c>
      <c r="H135">
        <v>6810.5</v>
      </c>
      <c r="I135">
        <f t="shared" si="129"/>
        <v>134</v>
      </c>
      <c r="J135">
        <f t="shared" si="72"/>
        <v>0</v>
      </c>
      <c r="K135">
        <v>1</v>
      </c>
      <c r="L135">
        <v>1</v>
      </c>
      <c r="N135" s="9">
        <f>'OLS Model'!B$5</f>
        <v>-22232979.723383799</v>
      </c>
      <c r="O135" s="9">
        <f>'OLS Model'!B$6*E135</f>
        <v>4376689.3570816852</v>
      </c>
      <c r="P135" s="9">
        <f>'OLS Model'!B$7*F135</f>
        <v>0</v>
      </c>
      <c r="Q135" s="9">
        <f>'OLS Model'!B$8*G135</f>
        <v>16583112.678771099</v>
      </c>
      <c r="R135" s="9">
        <f>'OLS Model'!B$9*H135</f>
        <v>29042621.716861121</v>
      </c>
      <c r="S135" s="9">
        <f>'OLS Model'!B$10*I135</f>
        <v>-3814177.2232399844</v>
      </c>
      <c r="T135" s="9">
        <f>'OLS Model'!B$11*J135</f>
        <v>0</v>
      </c>
      <c r="U135" s="9">
        <f>'OLS Model'!B$12*K135</f>
        <v>-776755.11917467101</v>
      </c>
      <c r="V135" s="9">
        <f>'OLS Model'!B$13*L135</f>
        <v>-1416736.2037794699</v>
      </c>
      <c r="W135" s="9">
        <f t="shared" si="126"/>
        <v>21761775.48313598</v>
      </c>
    </row>
    <row r="136" spans="1:23" x14ac:dyDescent="0.25">
      <c r="A136">
        <v>2014</v>
      </c>
      <c r="B136">
        <f t="shared" si="131"/>
        <v>3</v>
      </c>
      <c r="C136" s="16">
        <f t="shared" si="124"/>
        <v>41699</v>
      </c>
      <c r="D136" s="1">
        <v>23836136.399999999</v>
      </c>
      <c r="E136" s="5">
        <f t="shared" ref="E136:G136" si="133">E124</f>
        <v>449.46999999999997</v>
      </c>
      <c r="F136" s="5">
        <f t="shared" si="133"/>
        <v>0</v>
      </c>
      <c r="G136">
        <f t="shared" si="133"/>
        <v>31</v>
      </c>
      <c r="H136">
        <v>6791.3</v>
      </c>
      <c r="I136">
        <f t="shared" si="129"/>
        <v>135</v>
      </c>
      <c r="J136">
        <f t="shared" si="72"/>
        <v>1</v>
      </c>
      <c r="K136">
        <v>1</v>
      </c>
      <c r="L136">
        <v>1</v>
      </c>
      <c r="N136" s="9">
        <f>'OLS Model'!B$5</f>
        <v>-22232979.723383799</v>
      </c>
      <c r="O136" s="9">
        <f>'OLS Model'!B$6*E136</f>
        <v>3544423.6416055658</v>
      </c>
      <c r="P136" s="9">
        <f>'OLS Model'!B$7*F136</f>
        <v>0</v>
      </c>
      <c r="Q136" s="9">
        <f>'OLS Model'!B$8*G136</f>
        <v>18359874.751496576</v>
      </c>
      <c r="R136" s="9">
        <f>'OLS Model'!B$9*H136</f>
        <v>28960745.44684222</v>
      </c>
      <c r="S136" s="9">
        <f>'OLS Model'!B$10*I136</f>
        <v>-3842641.2323686406</v>
      </c>
      <c r="T136" s="9">
        <f>'OLS Model'!B$11*J136</f>
        <v>-637510.65273931006</v>
      </c>
      <c r="U136" s="9">
        <f>'OLS Model'!B$12*K136</f>
        <v>-776755.11917467101</v>
      </c>
      <c r="V136" s="9">
        <f>'OLS Model'!B$13*L136</f>
        <v>-1416736.2037794699</v>
      </c>
      <c r="W136" s="9">
        <f t="shared" si="126"/>
        <v>21958420.908498473</v>
      </c>
    </row>
    <row r="137" spans="1:23" x14ac:dyDescent="0.25">
      <c r="A137">
        <v>2014</v>
      </c>
      <c r="B137">
        <f t="shared" si="131"/>
        <v>4</v>
      </c>
      <c r="C137" s="16">
        <f t="shared" si="124"/>
        <v>41730</v>
      </c>
      <c r="D137" s="1">
        <v>23836136.399999999</v>
      </c>
      <c r="E137" s="5">
        <f t="shared" ref="E137:G137" si="134">E125</f>
        <v>273.67999999999989</v>
      </c>
      <c r="F137" s="5">
        <f t="shared" si="134"/>
        <v>0.13</v>
      </c>
      <c r="G137">
        <f t="shared" si="134"/>
        <v>30</v>
      </c>
      <c r="H137">
        <v>6826.6</v>
      </c>
      <c r="I137">
        <f t="shared" si="129"/>
        <v>136</v>
      </c>
      <c r="J137">
        <f t="shared" si="72"/>
        <v>1</v>
      </c>
      <c r="K137">
        <v>1</v>
      </c>
      <c r="L137">
        <v>1</v>
      </c>
      <c r="N137" s="9">
        <f>'OLS Model'!B$5</f>
        <v>-22232979.723383799</v>
      </c>
      <c r="O137" s="9">
        <f>'OLS Model'!B$6*E137</f>
        <v>2158181.5521271965</v>
      </c>
      <c r="P137" s="9">
        <f>'OLS Model'!B$7*F137</f>
        <v>5527.2194331349192</v>
      </c>
      <c r="Q137" s="9">
        <f>'OLS Model'!B$8*G137</f>
        <v>17767620.727254748</v>
      </c>
      <c r="R137" s="9">
        <f>'OLS Model'!B$9*H137</f>
        <v>29111278.380783223</v>
      </c>
      <c r="S137" s="9">
        <f>'OLS Model'!B$10*I137</f>
        <v>-3871105.2414972973</v>
      </c>
      <c r="T137" s="9">
        <f>'OLS Model'!B$11*J137</f>
        <v>-637510.65273931006</v>
      </c>
      <c r="U137" s="9">
        <f>'OLS Model'!B$12*K137</f>
        <v>-776755.11917467101</v>
      </c>
      <c r="V137" s="9">
        <f>'OLS Model'!B$13*L137</f>
        <v>-1416736.2037794699</v>
      </c>
      <c r="W137" s="9">
        <f t="shared" si="126"/>
        <v>20107520.939023759</v>
      </c>
    </row>
    <row r="138" spans="1:23" x14ac:dyDescent="0.25">
      <c r="A138">
        <v>2014</v>
      </c>
      <c r="B138">
        <f t="shared" si="131"/>
        <v>5</v>
      </c>
      <c r="C138" s="16">
        <f t="shared" si="124"/>
        <v>41760</v>
      </c>
      <c r="D138" s="1">
        <v>23836136.399999999</v>
      </c>
      <c r="E138" s="5">
        <f t="shared" ref="E138:G138" si="135">E126</f>
        <v>121.99999999999997</v>
      </c>
      <c r="F138" s="5">
        <f t="shared" si="135"/>
        <v>14.679999999999998</v>
      </c>
      <c r="G138">
        <f t="shared" si="135"/>
        <v>31</v>
      </c>
      <c r="H138">
        <v>6892</v>
      </c>
      <c r="I138">
        <f t="shared" si="129"/>
        <v>137</v>
      </c>
      <c r="J138">
        <f t="shared" si="72"/>
        <v>1</v>
      </c>
      <c r="K138">
        <v>1</v>
      </c>
      <c r="L138">
        <v>1</v>
      </c>
      <c r="N138" s="9">
        <f>'OLS Model'!B$5</f>
        <v>-22232979.723383799</v>
      </c>
      <c r="O138" s="9">
        <f>'OLS Model'!B$6*E138</f>
        <v>962065.73136333667</v>
      </c>
      <c r="P138" s="9">
        <f>'OLS Model'!B$7*F138</f>
        <v>624150.62521862006</v>
      </c>
      <c r="Q138" s="9">
        <f>'OLS Model'!B$8*G138</f>
        <v>18359874.751496576</v>
      </c>
      <c r="R138" s="9">
        <f>'OLS Model'!B$9*H138</f>
        <v>29390169.425535105</v>
      </c>
      <c r="S138" s="9">
        <f>'OLS Model'!B$10*I138</f>
        <v>-3899569.250625954</v>
      </c>
      <c r="T138" s="9">
        <f>'OLS Model'!B$11*J138</f>
        <v>-637510.65273931006</v>
      </c>
      <c r="U138" s="9">
        <f>'OLS Model'!B$12*K138</f>
        <v>-776755.11917467101</v>
      </c>
      <c r="V138" s="9">
        <f>'OLS Model'!B$13*L138</f>
        <v>-1416736.2037794699</v>
      </c>
      <c r="W138" s="9">
        <f t="shared" si="126"/>
        <v>20372709.583910435</v>
      </c>
    </row>
    <row r="139" spans="1:23" x14ac:dyDescent="0.25">
      <c r="A139">
        <v>2014</v>
      </c>
      <c r="B139">
        <f t="shared" si="131"/>
        <v>6</v>
      </c>
      <c r="C139" s="16">
        <f t="shared" si="124"/>
        <v>41791</v>
      </c>
      <c r="D139" s="1">
        <v>23836136.399999999</v>
      </c>
      <c r="E139" s="5">
        <f t="shared" ref="E139:G139" si="136">E127</f>
        <v>21.729999999999997</v>
      </c>
      <c r="F139" s="5">
        <f t="shared" si="136"/>
        <v>63.629999999999995</v>
      </c>
      <c r="G139">
        <f t="shared" si="136"/>
        <v>30</v>
      </c>
      <c r="H139">
        <v>6969</v>
      </c>
      <c r="I139">
        <f t="shared" si="129"/>
        <v>138</v>
      </c>
      <c r="J139">
        <f t="shared" si="72"/>
        <v>0</v>
      </c>
      <c r="K139">
        <v>1</v>
      </c>
      <c r="L139">
        <v>1</v>
      </c>
      <c r="N139" s="9">
        <f>'OLS Model'!B$5</f>
        <v>-22232979.723383799</v>
      </c>
      <c r="O139" s="9">
        <f>'OLS Model'!B$6*E139</f>
        <v>171358.10116824022</v>
      </c>
      <c r="P139" s="9">
        <f>'OLS Model'!B$7*F139</f>
        <v>2705361.32715673</v>
      </c>
      <c r="Q139" s="9">
        <f>'OLS Model'!B$8*G139</f>
        <v>17767620.727254748</v>
      </c>
      <c r="R139" s="9">
        <f>'OLS Model'!B$9*H139</f>
        <v>29718527.38342341</v>
      </c>
      <c r="S139" s="9">
        <f>'OLS Model'!B$10*I139</f>
        <v>-3928033.2597546107</v>
      </c>
      <c r="T139" s="9">
        <f>'OLS Model'!B$11*J139</f>
        <v>0</v>
      </c>
      <c r="U139" s="9">
        <f>'OLS Model'!B$12*K139</f>
        <v>-776755.11917467101</v>
      </c>
      <c r="V139" s="9">
        <f>'OLS Model'!B$13*L139</f>
        <v>-1416736.2037794699</v>
      </c>
      <c r="W139" s="9">
        <f t="shared" si="126"/>
        <v>22008363.232910581</v>
      </c>
    </row>
    <row r="140" spans="1:23" x14ac:dyDescent="0.25">
      <c r="A140">
        <v>2014</v>
      </c>
      <c r="B140">
        <f t="shared" si="131"/>
        <v>7</v>
      </c>
      <c r="C140" s="16">
        <f t="shared" si="124"/>
        <v>41821</v>
      </c>
      <c r="D140" s="1">
        <v>23836136.399999999</v>
      </c>
      <c r="E140" s="5">
        <f t="shared" ref="E140:G140" si="137">E128</f>
        <v>1.4899999999999998</v>
      </c>
      <c r="F140" s="5">
        <f t="shared" si="137"/>
        <v>133.70999999999998</v>
      </c>
      <c r="G140">
        <f t="shared" si="137"/>
        <v>31</v>
      </c>
      <c r="H140">
        <v>7018.6</v>
      </c>
      <c r="I140">
        <f t="shared" si="129"/>
        <v>139</v>
      </c>
      <c r="J140">
        <f t="shared" si="72"/>
        <v>0</v>
      </c>
      <c r="K140">
        <v>1</v>
      </c>
      <c r="L140">
        <v>1</v>
      </c>
      <c r="N140" s="9">
        <f>'OLS Model'!B$5</f>
        <v>-22232979.723383799</v>
      </c>
      <c r="O140" s="9">
        <f>'OLS Model'!B$6*E140</f>
        <v>11749.819178125997</v>
      </c>
      <c r="P140" s="9">
        <f>'OLS Model'!B$7*F140</f>
        <v>5684957.7723420765</v>
      </c>
      <c r="Q140" s="9">
        <f>'OLS Model'!B$8*G140</f>
        <v>18359874.751496576</v>
      </c>
      <c r="R140" s="9">
        <f>'OLS Model'!B$9*H140</f>
        <v>29930041.080972243</v>
      </c>
      <c r="S140" s="9">
        <f>'OLS Model'!B$10*I140</f>
        <v>-3956497.2688832674</v>
      </c>
      <c r="T140" s="9">
        <f>'OLS Model'!B$11*J140</f>
        <v>0</v>
      </c>
      <c r="U140" s="9">
        <f>'OLS Model'!B$12*K140</f>
        <v>-776755.11917467101</v>
      </c>
      <c r="V140" s="9">
        <f>'OLS Model'!B$13*L140</f>
        <v>-1416736.2037794699</v>
      </c>
      <c r="W140" s="9">
        <f t="shared" si="126"/>
        <v>25603655.108767815</v>
      </c>
    </row>
    <row r="141" spans="1:23" x14ac:dyDescent="0.25">
      <c r="A141">
        <v>2014</v>
      </c>
      <c r="B141">
        <f t="shared" si="131"/>
        <v>8</v>
      </c>
      <c r="C141" s="16">
        <f t="shared" si="124"/>
        <v>41852</v>
      </c>
      <c r="D141" s="1">
        <v>23836136.399999999</v>
      </c>
      <c r="E141" s="5">
        <f t="shared" ref="E141:G141" si="138">E129</f>
        <v>1.7</v>
      </c>
      <c r="F141" s="5">
        <f t="shared" si="138"/>
        <v>104.28</v>
      </c>
      <c r="G141">
        <f t="shared" si="138"/>
        <v>31</v>
      </c>
      <c r="H141">
        <v>7026.2</v>
      </c>
      <c r="I141">
        <f t="shared" si="129"/>
        <v>140</v>
      </c>
      <c r="J141">
        <f t="shared" si="72"/>
        <v>0</v>
      </c>
      <c r="K141">
        <v>1</v>
      </c>
      <c r="L141">
        <v>1</v>
      </c>
      <c r="N141" s="9">
        <f>'OLS Model'!B$5</f>
        <v>-22232979.723383799</v>
      </c>
      <c r="O141" s="9">
        <f>'OLS Model'!B$6*E141</f>
        <v>13405.833961620268</v>
      </c>
      <c r="P141" s="9">
        <f>'OLS Model'!B$7*F141</f>
        <v>4433680.3268254567</v>
      </c>
      <c r="Q141" s="9">
        <f>'OLS Model'!B$8*G141</f>
        <v>18359874.751496576</v>
      </c>
      <c r="R141" s="9">
        <f>'OLS Model'!B$9*H141</f>
        <v>29962450.437854726</v>
      </c>
      <c r="S141" s="9">
        <f>'OLS Model'!B$10*I141</f>
        <v>-3984961.2780119237</v>
      </c>
      <c r="T141" s="9">
        <f>'OLS Model'!B$11*J141</f>
        <v>0</v>
      </c>
      <c r="U141" s="9">
        <f>'OLS Model'!B$12*K141</f>
        <v>-776755.11917467101</v>
      </c>
      <c r="V141" s="9">
        <f>'OLS Model'!B$13*L141</f>
        <v>-1416736.2037794699</v>
      </c>
      <c r="W141" s="9">
        <f t="shared" si="126"/>
        <v>24357979.025788516</v>
      </c>
    </row>
    <row r="142" spans="1:23" x14ac:dyDescent="0.25">
      <c r="A142">
        <v>2014</v>
      </c>
      <c r="B142">
        <f t="shared" si="131"/>
        <v>9</v>
      </c>
      <c r="C142" s="16">
        <f t="shared" si="124"/>
        <v>41883</v>
      </c>
      <c r="D142" s="1">
        <v>23836136.399999999</v>
      </c>
      <c r="E142" s="5">
        <f t="shared" ref="E142:G142" si="139">E130</f>
        <v>36.64</v>
      </c>
      <c r="F142" s="5">
        <f t="shared" si="139"/>
        <v>46.499999999999986</v>
      </c>
      <c r="G142">
        <f t="shared" si="139"/>
        <v>30</v>
      </c>
      <c r="H142">
        <v>7002.7</v>
      </c>
      <c r="I142">
        <f t="shared" si="129"/>
        <v>141</v>
      </c>
      <c r="J142">
        <f t="shared" si="72"/>
        <v>1</v>
      </c>
      <c r="K142">
        <v>1</v>
      </c>
      <c r="L142">
        <v>1</v>
      </c>
      <c r="N142" s="9">
        <f>'OLS Model'!B$5</f>
        <v>-22232979.723383799</v>
      </c>
      <c r="O142" s="9">
        <f>'OLS Model'!B$6*E142</f>
        <v>288935.15079633333</v>
      </c>
      <c r="P142" s="9">
        <f>'OLS Model'!B$7*F142</f>
        <v>1977043.8741597973</v>
      </c>
      <c r="Q142" s="9">
        <f>'OLS Model'!B$8*G142</f>
        <v>17767620.727254748</v>
      </c>
      <c r="R142" s="9">
        <f>'OLS Model'!B$9*H142</f>
        <v>29862237.29486284</v>
      </c>
      <c r="S142" s="9">
        <f>'OLS Model'!B$10*I142</f>
        <v>-4013425.2871405804</v>
      </c>
      <c r="T142" s="9">
        <f>'OLS Model'!B$11*J142</f>
        <v>-637510.65273931006</v>
      </c>
      <c r="U142" s="9">
        <f>'OLS Model'!B$12*K142</f>
        <v>-776755.11917467101</v>
      </c>
      <c r="V142" s="9">
        <f>'OLS Model'!B$13*L142</f>
        <v>-1416736.2037794699</v>
      </c>
      <c r="W142" s="9">
        <f t="shared" si="126"/>
        <v>20818430.060855888</v>
      </c>
    </row>
    <row r="143" spans="1:23" x14ac:dyDescent="0.25">
      <c r="A143">
        <v>2014</v>
      </c>
      <c r="B143">
        <f t="shared" si="131"/>
        <v>10</v>
      </c>
      <c r="C143" s="16">
        <f t="shared" si="124"/>
        <v>41913</v>
      </c>
      <c r="D143" s="1">
        <v>23836136.399999999</v>
      </c>
      <c r="E143" s="5">
        <f t="shared" ref="E143:G143" si="140">E131</f>
        <v>184.39</v>
      </c>
      <c r="F143" s="5">
        <f t="shared" si="140"/>
        <v>5.3500000000000005</v>
      </c>
      <c r="G143">
        <f t="shared" si="140"/>
        <v>31</v>
      </c>
      <c r="H143">
        <f>H131*(1+Employment!$F$2)</f>
        <v>6986.341625</v>
      </c>
      <c r="I143">
        <f t="shared" si="129"/>
        <v>142</v>
      </c>
      <c r="J143">
        <f t="shared" ref="J143:J169" si="141">J131</f>
        <v>1</v>
      </c>
      <c r="K143">
        <v>1</v>
      </c>
      <c r="L143">
        <v>1</v>
      </c>
      <c r="N143" s="9">
        <f>'OLS Model'!B$5</f>
        <v>-22232979.723383799</v>
      </c>
      <c r="O143" s="9">
        <f>'OLS Model'!B$6*E143</f>
        <v>1454059.8377548007</v>
      </c>
      <c r="P143" s="9">
        <f>'OLS Model'!B$7*F143</f>
        <v>227466.33820978322</v>
      </c>
      <c r="Q143" s="9">
        <f>'OLS Model'!B$8*G143</f>
        <v>18359874.751496576</v>
      </c>
      <c r="R143" s="9">
        <f>'OLS Model'!B$9*H143</f>
        <v>29792478.81941646</v>
      </c>
      <c r="S143" s="9">
        <f>'OLS Model'!B$10*I143</f>
        <v>-4041889.2962692371</v>
      </c>
      <c r="T143" s="9">
        <f>'OLS Model'!B$11*J143</f>
        <v>-637510.65273931006</v>
      </c>
      <c r="U143" s="9">
        <f>'OLS Model'!B$12*K143</f>
        <v>-776755.11917467101</v>
      </c>
      <c r="V143" s="9">
        <f>'OLS Model'!B$13*L143</f>
        <v>-1416736.2037794699</v>
      </c>
      <c r="W143" s="9">
        <f t="shared" si="126"/>
        <v>20728008.751531132</v>
      </c>
    </row>
    <row r="144" spans="1:23" x14ac:dyDescent="0.25">
      <c r="A144">
        <v>2014</v>
      </c>
      <c r="B144">
        <f t="shared" si="131"/>
        <v>11</v>
      </c>
      <c r="C144" s="16">
        <f t="shared" si="124"/>
        <v>41944</v>
      </c>
      <c r="D144" s="1">
        <v>23836136.399999999</v>
      </c>
      <c r="E144" s="5">
        <f t="shared" ref="E144:G144" si="142">E132</f>
        <v>331.49999999999994</v>
      </c>
      <c r="F144" s="5">
        <f t="shared" si="142"/>
        <v>0</v>
      </c>
      <c r="G144">
        <f t="shared" si="142"/>
        <v>30</v>
      </c>
      <c r="H144">
        <f>H132*(1+Employment!$F$2)</f>
        <v>6956.9445250000008</v>
      </c>
      <c r="I144">
        <f t="shared" si="129"/>
        <v>143</v>
      </c>
      <c r="J144">
        <f t="shared" si="141"/>
        <v>1</v>
      </c>
      <c r="K144">
        <v>1</v>
      </c>
      <c r="L144">
        <v>1</v>
      </c>
      <c r="N144" s="9">
        <f>'OLS Model'!B$5</f>
        <v>-22232979.723383799</v>
      </c>
      <c r="O144" s="9">
        <f>'OLS Model'!B$6*E144</f>
        <v>2614137.6225159517</v>
      </c>
      <c r="P144" s="9">
        <f>'OLS Model'!B$7*F144</f>
        <v>0</v>
      </c>
      <c r="Q144" s="9">
        <f>'OLS Model'!B$8*G144</f>
        <v>17767620.727254748</v>
      </c>
      <c r="R144" s="9">
        <f>'OLS Model'!B$9*H144</f>
        <v>29667118.147678304</v>
      </c>
      <c r="S144" s="9">
        <f>'OLS Model'!B$10*I144</f>
        <v>-4070353.3053978938</v>
      </c>
      <c r="T144" s="9">
        <f>'OLS Model'!B$11*J144</f>
        <v>-637510.65273931006</v>
      </c>
      <c r="U144" s="9">
        <f>'OLS Model'!B$12*K144</f>
        <v>-776755.11917467101</v>
      </c>
      <c r="V144" s="9">
        <f>'OLS Model'!B$13*L144</f>
        <v>-1416736.2037794699</v>
      </c>
      <c r="W144" s="9">
        <f t="shared" si="126"/>
        <v>20914541.49297386</v>
      </c>
    </row>
    <row r="145" spans="1:23" x14ac:dyDescent="0.25">
      <c r="A145">
        <v>2014</v>
      </c>
      <c r="B145">
        <f t="shared" si="131"/>
        <v>12</v>
      </c>
      <c r="C145" s="16">
        <f t="shared" si="124"/>
        <v>41974</v>
      </c>
      <c r="D145" s="1">
        <v>23836136.399999999</v>
      </c>
      <c r="E145" s="5">
        <f t="shared" ref="E145:G145" si="143">E133</f>
        <v>529.33000000000004</v>
      </c>
      <c r="F145" s="5">
        <f t="shared" si="143"/>
        <v>0</v>
      </c>
      <c r="G145">
        <f t="shared" si="143"/>
        <v>31</v>
      </c>
      <c r="H145">
        <f>H133*(1+Employment!$F$2)</f>
        <v>6939.4270749999996</v>
      </c>
      <c r="I145">
        <f t="shared" si="129"/>
        <v>144</v>
      </c>
      <c r="J145">
        <f t="shared" si="141"/>
        <v>0</v>
      </c>
      <c r="K145">
        <v>1</v>
      </c>
      <c r="L145">
        <v>1</v>
      </c>
      <c r="N145" s="9">
        <f>'OLS Model'!B$5</f>
        <v>-22232979.723383799</v>
      </c>
      <c r="O145" s="9">
        <f>'OLS Model'!B$6*E145</f>
        <v>4174182.4064143868</v>
      </c>
      <c r="P145" s="9">
        <f>'OLS Model'!B$7*F145</f>
        <v>0</v>
      </c>
      <c r="Q145" s="9">
        <f>'OLS Model'!B$8*G145</f>
        <v>18359874.751496576</v>
      </c>
      <c r="R145" s="9">
        <f>'OLS Model'!B$9*H145</f>
        <v>29592416.925478164</v>
      </c>
      <c r="S145" s="9">
        <f>'OLS Model'!B$10*I145</f>
        <v>-4098817.31452655</v>
      </c>
      <c r="T145" s="9">
        <f>'OLS Model'!B$11*J145</f>
        <v>0</v>
      </c>
      <c r="U145" s="9">
        <f>'OLS Model'!B$12*K145</f>
        <v>-776755.11917467101</v>
      </c>
      <c r="V145" s="9">
        <f>'OLS Model'!B$13*L145</f>
        <v>-1416736.2037794699</v>
      </c>
      <c r="W145" s="9">
        <f t="shared" si="126"/>
        <v>23601185.722524635</v>
      </c>
    </row>
    <row r="146" spans="1:23" x14ac:dyDescent="0.25">
      <c r="A146">
        <v>2015</v>
      </c>
      <c r="B146">
        <f t="shared" si="131"/>
        <v>1</v>
      </c>
      <c r="C146" s="16">
        <f t="shared" si="124"/>
        <v>42005</v>
      </c>
      <c r="D146" s="1">
        <v>23836136.399999999</v>
      </c>
      <c r="E146" s="5">
        <f t="shared" ref="E146:G146" si="144">E134</f>
        <v>615.94999999999993</v>
      </c>
      <c r="F146" s="5">
        <f t="shared" si="144"/>
        <v>0</v>
      </c>
      <c r="G146">
        <f t="shared" si="144"/>
        <v>31</v>
      </c>
      <c r="H146">
        <f>H134*(1+Employment!$F$3)</f>
        <v>6922.6267500000004</v>
      </c>
      <c r="I146">
        <f t="shared" si="129"/>
        <v>145</v>
      </c>
      <c r="J146">
        <f t="shared" si="141"/>
        <v>0</v>
      </c>
      <c r="K146">
        <v>1</v>
      </c>
      <c r="L146">
        <v>1</v>
      </c>
      <c r="N146" s="9">
        <f>'OLS Model'!B$5</f>
        <v>-22232979.723383799</v>
      </c>
      <c r="O146" s="9">
        <f>'OLS Model'!B$6*E146</f>
        <v>4857249.0756823551</v>
      </c>
      <c r="P146" s="9">
        <f>'OLS Model'!B$7*F146</f>
        <v>0</v>
      </c>
      <c r="Q146" s="9">
        <f>'OLS Model'!B$8*G146</f>
        <v>18359874.751496576</v>
      </c>
      <c r="R146" s="9">
        <f>'OLS Model'!B$9*H146</f>
        <v>29520773.803285182</v>
      </c>
      <c r="S146" s="9">
        <f>'OLS Model'!B$10*I146</f>
        <v>-4127281.3236552067</v>
      </c>
      <c r="T146" s="9">
        <f>'OLS Model'!B$11*J146</f>
        <v>0</v>
      </c>
      <c r="U146" s="9">
        <f>'OLS Model'!B$12*K146</f>
        <v>-776755.11917467101</v>
      </c>
      <c r="V146" s="9">
        <f>'OLS Model'!B$13*L146</f>
        <v>-1416736.2037794699</v>
      </c>
      <c r="W146" s="9">
        <f t="shared" si="126"/>
        <v>24184145.260470968</v>
      </c>
    </row>
    <row r="147" spans="1:23" x14ac:dyDescent="0.25">
      <c r="A147">
        <v>2015</v>
      </c>
      <c r="B147">
        <f t="shared" si="131"/>
        <v>2</v>
      </c>
      <c r="C147" s="16">
        <f t="shared" si="124"/>
        <v>42036</v>
      </c>
      <c r="D147" s="1">
        <v>23836136.399999999</v>
      </c>
      <c r="E147" s="5">
        <f t="shared" ref="E147:G147" si="145">E135</f>
        <v>555.01</v>
      </c>
      <c r="F147" s="5">
        <f t="shared" si="145"/>
        <v>0</v>
      </c>
      <c r="G147">
        <f t="shared" si="145"/>
        <v>28</v>
      </c>
      <c r="H147">
        <f>H135*(1+Employment!$F$3)</f>
        <v>6883.7128750000002</v>
      </c>
      <c r="I147">
        <f t="shared" si="129"/>
        <v>146</v>
      </c>
      <c r="J147">
        <f t="shared" si="141"/>
        <v>0</v>
      </c>
      <c r="K147">
        <v>1</v>
      </c>
      <c r="L147">
        <v>1</v>
      </c>
      <c r="N147" s="9">
        <f>'OLS Model'!B$5</f>
        <v>-22232979.723383799</v>
      </c>
      <c r="O147" s="9">
        <f>'OLS Model'!B$6*E147</f>
        <v>4376689.3570816852</v>
      </c>
      <c r="P147" s="9">
        <f>'OLS Model'!B$7*F147</f>
        <v>0</v>
      </c>
      <c r="Q147" s="9">
        <f>'OLS Model'!B$8*G147</f>
        <v>16583112.678771099</v>
      </c>
      <c r="R147" s="9">
        <f>'OLS Model'!B$9*H147</f>
        <v>29354829.900317378</v>
      </c>
      <c r="S147" s="9">
        <f>'OLS Model'!B$10*I147</f>
        <v>-4155745.3327838634</v>
      </c>
      <c r="T147" s="9">
        <f>'OLS Model'!B$11*J147</f>
        <v>0</v>
      </c>
      <c r="U147" s="9">
        <f>'OLS Model'!B$12*K147</f>
        <v>-776755.11917467101</v>
      </c>
      <c r="V147" s="9">
        <f>'OLS Model'!B$13*L147</f>
        <v>-1416736.2037794699</v>
      </c>
      <c r="W147" s="9">
        <f t="shared" si="126"/>
        <v>21732415.557048358</v>
      </c>
    </row>
    <row r="148" spans="1:23" x14ac:dyDescent="0.25">
      <c r="A148">
        <v>2015</v>
      </c>
      <c r="B148">
        <f t="shared" si="131"/>
        <v>3</v>
      </c>
      <c r="C148" s="16">
        <f t="shared" si="124"/>
        <v>42064</v>
      </c>
      <c r="D148" s="1">
        <v>23836136.399999999</v>
      </c>
      <c r="E148" s="5">
        <f t="shared" ref="E148:G148" si="146">E136</f>
        <v>449.46999999999997</v>
      </c>
      <c r="F148" s="5">
        <f t="shared" si="146"/>
        <v>0</v>
      </c>
      <c r="G148">
        <f t="shared" si="146"/>
        <v>31</v>
      </c>
      <c r="H148">
        <f>H136*(1+Employment!$F$3)</f>
        <v>6864.3064750000003</v>
      </c>
      <c r="I148">
        <f t="shared" si="129"/>
        <v>147</v>
      </c>
      <c r="J148">
        <f t="shared" si="141"/>
        <v>1</v>
      </c>
      <c r="K148">
        <v>1</v>
      </c>
      <c r="L148">
        <v>1</v>
      </c>
      <c r="N148" s="9">
        <f>'OLS Model'!B$5</f>
        <v>-22232979.723383799</v>
      </c>
      <c r="O148" s="9">
        <f>'OLS Model'!B$6*E148</f>
        <v>3544423.6416055658</v>
      </c>
      <c r="P148" s="9">
        <f>'OLS Model'!B$7*F148</f>
        <v>0</v>
      </c>
      <c r="Q148" s="9">
        <f>'OLS Model'!B$8*G148</f>
        <v>18359874.751496576</v>
      </c>
      <c r="R148" s="9">
        <f>'OLS Model'!B$9*H148</f>
        <v>29272073.460395772</v>
      </c>
      <c r="S148" s="9">
        <f>'OLS Model'!B$10*I148</f>
        <v>-4184209.3419125201</v>
      </c>
      <c r="T148" s="9">
        <f>'OLS Model'!B$11*J148</f>
        <v>-637510.65273931006</v>
      </c>
      <c r="U148" s="9">
        <f>'OLS Model'!B$12*K148</f>
        <v>-776755.11917467101</v>
      </c>
      <c r="V148" s="9">
        <f>'OLS Model'!B$13*L148</f>
        <v>-1416736.2037794699</v>
      </c>
      <c r="W148" s="9">
        <f t="shared" si="126"/>
        <v>21928180.812508147</v>
      </c>
    </row>
    <row r="149" spans="1:23" x14ac:dyDescent="0.25">
      <c r="A149">
        <v>2015</v>
      </c>
      <c r="B149">
        <f t="shared" si="131"/>
        <v>4</v>
      </c>
      <c r="C149" s="16">
        <f t="shared" si="124"/>
        <v>42095</v>
      </c>
      <c r="D149" s="1">
        <v>23836136.399999999</v>
      </c>
      <c r="E149" s="5">
        <f t="shared" ref="E149:G149" si="147">E137</f>
        <v>273.67999999999989</v>
      </c>
      <c r="F149" s="5">
        <f t="shared" si="147"/>
        <v>0.13</v>
      </c>
      <c r="G149">
        <f t="shared" si="147"/>
        <v>30</v>
      </c>
      <c r="H149">
        <f>H137*(1+Employment!$F$3)</f>
        <v>6899.9859500000002</v>
      </c>
      <c r="I149">
        <f t="shared" si="129"/>
        <v>148</v>
      </c>
      <c r="J149">
        <f t="shared" si="141"/>
        <v>1</v>
      </c>
      <c r="K149">
        <v>1</v>
      </c>
      <c r="L149">
        <v>1</v>
      </c>
      <c r="N149" s="9">
        <f>'OLS Model'!B$5</f>
        <v>-22232979.723383799</v>
      </c>
      <c r="O149" s="9">
        <f>'OLS Model'!B$6*E149</f>
        <v>2158181.5521271965</v>
      </c>
      <c r="P149" s="9">
        <f>'OLS Model'!B$7*F149</f>
        <v>5527.2194331349192</v>
      </c>
      <c r="Q149" s="9">
        <f>'OLS Model'!B$8*G149</f>
        <v>17767620.727254748</v>
      </c>
      <c r="R149" s="9">
        <f>'OLS Model'!B$9*H149</f>
        <v>29424224.623376641</v>
      </c>
      <c r="S149" s="9">
        <f>'OLS Model'!B$10*I149</f>
        <v>-4212673.3510411764</v>
      </c>
      <c r="T149" s="9">
        <f>'OLS Model'!B$11*J149</f>
        <v>-637510.65273931006</v>
      </c>
      <c r="U149" s="9">
        <f>'OLS Model'!B$12*K149</f>
        <v>-776755.11917467101</v>
      </c>
      <c r="V149" s="9">
        <f>'OLS Model'!B$13*L149</f>
        <v>-1416736.2037794699</v>
      </c>
      <c r="W149" s="9">
        <f t="shared" si="126"/>
        <v>20078899.072073299</v>
      </c>
    </row>
    <row r="150" spans="1:23" x14ac:dyDescent="0.25">
      <c r="A150">
        <v>2015</v>
      </c>
      <c r="B150">
        <f t="shared" si="131"/>
        <v>5</v>
      </c>
      <c r="C150" s="16">
        <f t="shared" si="124"/>
        <v>42125</v>
      </c>
      <c r="D150" s="1">
        <v>23836136.399999999</v>
      </c>
      <c r="E150" s="5">
        <f t="shared" ref="E150:G150" si="148">E138</f>
        <v>121.99999999999997</v>
      </c>
      <c r="F150" s="5">
        <f t="shared" si="148"/>
        <v>14.679999999999998</v>
      </c>
      <c r="G150">
        <f t="shared" si="148"/>
        <v>31</v>
      </c>
      <c r="H150">
        <f>H138*(1+Employment!$F$3)</f>
        <v>6966.0889999999999</v>
      </c>
      <c r="I150">
        <f t="shared" si="129"/>
        <v>149</v>
      </c>
      <c r="J150">
        <f t="shared" si="141"/>
        <v>1</v>
      </c>
      <c r="K150">
        <v>1</v>
      </c>
      <c r="L150">
        <v>1</v>
      </c>
      <c r="N150" s="9">
        <f>'OLS Model'!B$5</f>
        <v>-22232979.723383799</v>
      </c>
      <c r="O150" s="9">
        <f>'OLS Model'!B$6*E150</f>
        <v>962065.73136333667</v>
      </c>
      <c r="P150" s="9">
        <f>'OLS Model'!B$7*F150</f>
        <v>624150.62521862006</v>
      </c>
      <c r="Q150" s="9">
        <f>'OLS Model'!B$8*G150</f>
        <v>18359874.751496576</v>
      </c>
      <c r="R150" s="9">
        <f>'OLS Model'!B$9*H150</f>
        <v>29706113.74685961</v>
      </c>
      <c r="S150" s="9">
        <f>'OLS Model'!B$10*I150</f>
        <v>-4241137.3601698335</v>
      </c>
      <c r="T150" s="9">
        <f>'OLS Model'!B$11*J150</f>
        <v>-637510.65273931006</v>
      </c>
      <c r="U150" s="9">
        <f>'OLS Model'!B$12*K150</f>
        <v>-776755.11917467101</v>
      </c>
      <c r="V150" s="9">
        <f>'OLS Model'!B$13*L150</f>
        <v>-1416736.2037794699</v>
      </c>
      <c r="W150" s="9">
        <f t="shared" si="126"/>
        <v>20347085.795691058</v>
      </c>
    </row>
    <row r="151" spans="1:23" x14ac:dyDescent="0.25">
      <c r="A151">
        <v>2015</v>
      </c>
      <c r="B151">
        <f t="shared" si="131"/>
        <v>6</v>
      </c>
      <c r="C151" s="16">
        <f t="shared" si="124"/>
        <v>42156</v>
      </c>
      <c r="D151" s="1">
        <v>23836136.399999999</v>
      </c>
      <c r="E151" s="5">
        <f t="shared" ref="E151:G151" si="149">E139</f>
        <v>21.729999999999997</v>
      </c>
      <c r="F151" s="5">
        <f t="shared" si="149"/>
        <v>63.629999999999995</v>
      </c>
      <c r="G151">
        <f t="shared" si="149"/>
        <v>30</v>
      </c>
      <c r="H151">
        <f>H139*(1+Employment!$F$3)</f>
        <v>7043.9167500000003</v>
      </c>
      <c r="I151">
        <f t="shared" si="129"/>
        <v>150</v>
      </c>
      <c r="J151">
        <f t="shared" si="141"/>
        <v>0</v>
      </c>
      <c r="K151">
        <v>1</v>
      </c>
      <c r="L151">
        <v>1</v>
      </c>
      <c r="N151" s="9">
        <f>'OLS Model'!B$5</f>
        <v>-22232979.723383799</v>
      </c>
      <c r="O151" s="9">
        <f>'OLS Model'!B$6*E151</f>
        <v>171358.10116824022</v>
      </c>
      <c r="P151" s="9">
        <f>'OLS Model'!B$7*F151</f>
        <v>2705361.32715673</v>
      </c>
      <c r="Q151" s="9">
        <f>'OLS Model'!B$8*G151</f>
        <v>17767620.727254748</v>
      </c>
      <c r="R151" s="9">
        <f>'OLS Model'!B$9*H151</f>
        <v>30038001.552795216</v>
      </c>
      <c r="S151" s="9">
        <f>'OLS Model'!B$10*I151</f>
        <v>-4269601.3692984898</v>
      </c>
      <c r="T151" s="9">
        <f>'OLS Model'!B$11*J151</f>
        <v>0</v>
      </c>
      <c r="U151" s="9">
        <f>'OLS Model'!B$12*K151</f>
        <v>-776755.11917467101</v>
      </c>
      <c r="V151" s="9">
        <f>'OLS Model'!B$13*L151</f>
        <v>-1416736.2037794699</v>
      </c>
      <c r="W151" s="9">
        <f t="shared" si="126"/>
        <v>21986269.292738505</v>
      </c>
    </row>
    <row r="152" spans="1:23" x14ac:dyDescent="0.25">
      <c r="A152">
        <v>2015</v>
      </c>
      <c r="B152">
        <f t="shared" si="131"/>
        <v>7</v>
      </c>
      <c r="C152" s="16">
        <f t="shared" si="124"/>
        <v>42186</v>
      </c>
      <c r="D152" s="1">
        <v>23836136.399999999</v>
      </c>
      <c r="E152" s="5">
        <f t="shared" ref="E152:G152" si="150">E140</f>
        <v>1.4899999999999998</v>
      </c>
      <c r="F152" s="5">
        <f t="shared" si="150"/>
        <v>133.70999999999998</v>
      </c>
      <c r="G152">
        <f t="shared" si="150"/>
        <v>31</v>
      </c>
      <c r="H152">
        <f>H140*(1+Employment!$F$3)</f>
        <v>7094.0499500000005</v>
      </c>
      <c r="I152">
        <f t="shared" si="129"/>
        <v>151</v>
      </c>
      <c r="J152">
        <f t="shared" si="141"/>
        <v>0</v>
      </c>
      <c r="K152">
        <v>1</v>
      </c>
      <c r="L152">
        <v>1</v>
      </c>
      <c r="N152" s="9">
        <f>'OLS Model'!B$5</f>
        <v>-22232979.723383799</v>
      </c>
      <c r="O152" s="9">
        <f>'OLS Model'!B$6*E152</f>
        <v>11749.819178125997</v>
      </c>
      <c r="P152" s="9">
        <f>'OLS Model'!B$7*F152</f>
        <v>5684957.7723420765</v>
      </c>
      <c r="Q152" s="9">
        <f>'OLS Model'!B$8*G152</f>
        <v>18359874.751496576</v>
      </c>
      <c r="R152" s="9">
        <f>'OLS Model'!B$9*H152</f>
        <v>30251789.022592697</v>
      </c>
      <c r="S152" s="9">
        <f>'OLS Model'!B$10*I152</f>
        <v>-4298065.378427146</v>
      </c>
      <c r="T152" s="9">
        <f>'OLS Model'!B$11*J152</f>
        <v>0</v>
      </c>
      <c r="U152" s="9">
        <f>'OLS Model'!B$12*K152</f>
        <v>-776755.11917467101</v>
      </c>
      <c r="V152" s="9">
        <f>'OLS Model'!B$13*L152</f>
        <v>-1416736.2037794699</v>
      </c>
      <c r="W152" s="9">
        <f t="shared" si="126"/>
        <v>25583834.940844387</v>
      </c>
    </row>
    <row r="153" spans="1:23" x14ac:dyDescent="0.25">
      <c r="A153">
        <v>2015</v>
      </c>
      <c r="B153">
        <f t="shared" si="131"/>
        <v>8</v>
      </c>
      <c r="C153" s="16">
        <f t="shared" si="124"/>
        <v>42217</v>
      </c>
      <c r="D153" s="1">
        <v>23836136.399999999</v>
      </c>
      <c r="E153" s="5">
        <f t="shared" ref="E153:G153" si="151">E141</f>
        <v>1.7</v>
      </c>
      <c r="F153" s="5">
        <f t="shared" si="151"/>
        <v>104.28</v>
      </c>
      <c r="G153">
        <f t="shared" si="151"/>
        <v>31</v>
      </c>
      <c r="H153">
        <f>H141*(1+Employment!$F$3)</f>
        <v>7101.7316499999997</v>
      </c>
      <c r="I153">
        <f t="shared" si="129"/>
        <v>152</v>
      </c>
      <c r="J153">
        <f t="shared" si="141"/>
        <v>0</v>
      </c>
      <c r="K153">
        <v>1</v>
      </c>
      <c r="L153">
        <v>1</v>
      </c>
      <c r="N153" s="9">
        <f>'OLS Model'!B$5</f>
        <v>-22232979.723383799</v>
      </c>
      <c r="O153" s="9">
        <f>'OLS Model'!B$6*E153</f>
        <v>13405.833961620268</v>
      </c>
      <c r="P153" s="9">
        <f>'OLS Model'!B$7*F153</f>
        <v>4433680.3268254567</v>
      </c>
      <c r="Q153" s="9">
        <f>'OLS Model'!B$8*G153</f>
        <v>18359874.751496576</v>
      </c>
      <c r="R153" s="9">
        <f>'OLS Model'!B$9*H153</f>
        <v>30284546.780061662</v>
      </c>
      <c r="S153" s="9">
        <f>'OLS Model'!B$10*I153</f>
        <v>-4326529.3875558032</v>
      </c>
      <c r="T153" s="9">
        <f>'OLS Model'!B$11*J153</f>
        <v>0</v>
      </c>
      <c r="U153" s="9">
        <f>'OLS Model'!B$12*K153</f>
        <v>-776755.11917467101</v>
      </c>
      <c r="V153" s="9">
        <f>'OLS Model'!B$13*L153</f>
        <v>-1416736.2037794699</v>
      </c>
      <c r="W153" s="9">
        <f t="shared" si="126"/>
        <v>24338507.25845157</v>
      </c>
    </row>
    <row r="154" spans="1:23" x14ac:dyDescent="0.25">
      <c r="A154">
        <v>2015</v>
      </c>
      <c r="B154">
        <f t="shared" si="131"/>
        <v>9</v>
      </c>
      <c r="C154" s="16">
        <f t="shared" si="124"/>
        <v>42248</v>
      </c>
      <c r="D154" s="1">
        <v>23836136.399999999</v>
      </c>
      <c r="E154" s="5">
        <f t="shared" ref="E154:G154" si="152">E142</f>
        <v>36.64</v>
      </c>
      <c r="F154" s="5">
        <f t="shared" si="152"/>
        <v>46.499999999999986</v>
      </c>
      <c r="G154">
        <f t="shared" si="152"/>
        <v>30</v>
      </c>
      <c r="H154">
        <f>H142*(1+Employment!$F$3)</f>
        <v>7077.9790249999996</v>
      </c>
      <c r="I154">
        <f t="shared" si="129"/>
        <v>153</v>
      </c>
      <c r="J154">
        <f t="shared" si="141"/>
        <v>1</v>
      </c>
      <c r="K154">
        <v>1</v>
      </c>
      <c r="L154">
        <v>1</v>
      </c>
      <c r="N154" s="9">
        <f>'OLS Model'!B$5</f>
        <v>-22232979.723383799</v>
      </c>
      <c r="O154" s="9">
        <f>'OLS Model'!B$6*E154</f>
        <v>288935.15079633333</v>
      </c>
      <c r="P154" s="9">
        <f>'OLS Model'!B$7*F154</f>
        <v>1977043.8741597973</v>
      </c>
      <c r="Q154" s="9">
        <f>'OLS Model'!B$8*G154</f>
        <v>17767620.727254748</v>
      </c>
      <c r="R154" s="9">
        <f>'OLS Model'!B$9*H154</f>
        <v>30183256.345782612</v>
      </c>
      <c r="S154" s="9">
        <f>'OLS Model'!B$10*I154</f>
        <v>-4354993.3966844594</v>
      </c>
      <c r="T154" s="9">
        <f>'OLS Model'!B$11*J154</f>
        <v>-637510.65273931006</v>
      </c>
      <c r="U154" s="9">
        <f>'OLS Model'!B$12*K154</f>
        <v>-776755.11917467101</v>
      </c>
      <c r="V154" s="9">
        <f>'OLS Model'!B$13*L154</f>
        <v>-1416736.2037794699</v>
      </c>
      <c r="W154" s="9">
        <f t="shared" si="126"/>
        <v>20797881.00223178</v>
      </c>
    </row>
    <row r="155" spans="1:23" x14ac:dyDescent="0.25">
      <c r="A155">
        <v>2015</v>
      </c>
      <c r="B155">
        <f t="shared" si="131"/>
        <v>10</v>
      </c>
      <c r="C155" s="16">
        <f t="shared" si="124"/>
        <v>42278</v>
      </c>
      <c r="D155" s="1">
        <v>23836136.399999999</v>
      </c>
      <c r="E155" s="5">
        <f t="shared" ref="E155:G155" si="153">E143</f>
        <v>184.39</v>
      </c>
      <c r="F155" s="5">
        <f t="shared" si="153"/>
        <v>5.3500000000000005</v>
      </c>
      <c r="G155">
        <f t="shared" si="153"/>
        <v>31</v>
      </c>
      <c r="H155">
        <f>H143*(1+Employment!$F$3)</f>
        <v>7061.44479746875</v>
      </c>
      <c r="I155">
        <f t="shared" si="129"/>
        <v>154</v>
      </c>
      <c r="J155">
        <f t="shared" si="141"/>
        <v>1</v>
      </c>
      <c r="K155">
        <v>1</v>
      </c>
      <c r="L155">
        <v>1</v>
      </c>
      <c r="N155" s="9">
        <f>'OLS Model'!B$5</f>
        <v>-22232979.723383799</v>
      </c>
      <c r="O155" s="9">
        <f>'OLS Model'!B$6*E155</f>
        <v>1454059.8377548007</v>
      </c>
      <c r="P155" s="9">
        <f>'OLS Model'!B$7*F155</f>
        <v>227466.33820978322</v>
      </c>
      <c r="Q155" s="9">
        <f>'OLS Model'!B$8*G155</f>
        <v>18359874.751496576</v>
      </c>
      <c r="R155" s="9">
        <f>'OLS Model'!B$9*H155</f>
        <v>30112747.966725189</v>
      </c>
      <c r="S155" s="9">
        <f>'OLS Model'!B$10*I155</f>
        <v>-4383457.4058131166</v>
      </c>
      <c r="T155" s="9">
        <f>'OLS Model'!B$11*J155</f>
        <v>-637510.65273931006</v>
      </c>
      <c r="U155" s="9">
        <f>'OLS Model'!B$12*K155</f>
        <v>-776755.11917467101</v>
      </c>
      <c r="V155" s="9">
        <f>'OLS Model'!B$13*L155</f>
        <v>-1416736.2037794699</v>
      </c>
      <c r="W155" s="9">
        <f t="shared" si="126"/>
        <v>20706709.789295983</v>
      </c>
    </row>
    <row r="156" spans="1:23" x14ac:dyDescent="0.25">
      <c r="A156">
        <v>2015</v>
      </c>
      <c r="B156">
        <f t="shared" si="131"/>
        <v>11</v>
      </c>
      <c r="C156" s="16">
        <f t="shared" si="124"/>
        <v>42309</v>
      </c>
      <c r="D156" s="1">
        <v>23836136.399999999</v>
      </c>
      <c r="E156" s="5">
        <f t="shared" ref="E156:G156" si="154">E144</f>
        <v>331.49999999999994</v>
      </c>
      <c r="F156" s="5">
        <f t="shared" si="154"/>
        <v>0</v>
      </c>
      <c r="G156">
        <f t="shared" si="154"/>
        <v>30</v>
      </c>
      <c r="H156">
        <f>H144*(1+Employment!$F$3)</f>
        <v>7031.7316786437514</v>
      </c>
      <c r="I156">
        <f t="shared" si="129"/>
        <v>155</v>
      </c>
      <c r="J156">
        <f t="shared" si="141"/>
        <v>1</v>
      </c>
      <c r="K156">
        <v>1</v>
      </c>
      <c r="L156">
        <v>1</v>
      </c>
      <c r="N156" s="9">
        <f>'OLS Model'!B$5</f>
        <v>-22232979.723383799</v>
      </c>
      <c r="O156" s="9">
        <f>'OLS Model'!B$6*E156</f>
        <v>2614137.6225159517</v>
      </c>
      <c r="P156" s="9">
        <f>'OLS Model'!B$7*F156</f>
        <v>0</v>
      </c>
      <c r="Q156" s="9">
        <f>'OLS Model'!B$8*G156</f>
        <v>17767620.727254748</v>
      </c>
      <c r="R156" s="9">
        <f>'OLS Model'!B$9*H156</f>
        <v>29986039.667765848</v>
      </c>
      <c r="S156" s="9">
        <f>'OLS Model'!B$10*I156</f>
        <v>-4411921.4149417728</v>
      </c>
      <c r="T156" s="9">
        <f>'OLS Model'!B$11*J156</f>
        <v>-637510.65273931006</v>
      </c>
      <c r="U156" s="9">
        <f>'OLS Model'!B$12*K156</f>
        <v>-776755.11917467101</v>
      </c>
      <c r="V156" s="9">
        <f>'OLS Model'!B$13*L156</f>
        <v>-1416736.2037794699</v>
      </c>
      <c r="W156" s="9">
        <f t="shared" si="126"/>
        <v>20891894.903517526</v>
      </c>
    </row>
    <row r="157" spans="1:23" x14ac:dyDescent="0.25">
      <c r="A157">
        <v>2015</v>
      </c>
      <c r="B157">
        <f t="shared" si="131"/>
        <v>12</v>
      </c>
      <c r="C157" s="16">
        <f t="shared" si="124"/>
        <v>42339</v>
      </c>
      <c r="D157" s="1">
        <v>23836136.399999999</v>
      </c>
      <c r="E157" s="5">
        <f t="shared" ref="E157:G157" si="155">E145</f>
        <v>529.33000000000004</v>
      </c>
      <c r="F157" s="5">
        <f t="shared" si="155"/>
        <v>0</v>
      </c>
      <c r="G157">
        <f t="shared" si="155"/>
        <v>31</v>
      </c>
      <c r="H157">
        <f>H145*(1+Employment!$F$3)</f>
        <v>7014.02591605625</v>
      </c>
      <c r="I157">
        <f t="shared" si="129"/>
        <v>156</v>
      </c>
      <c r="J157">
        <f t="shared" si="141"/>
        <v>0</v>
      </c>
      <c r="K157">
        <v>1</v>
      </c>
      <c r="L157">
        <v>1</v>
      </c>
      <c r="N157" s="9">
        <f>'OLS Model'!B$5</f>
        <v>-22232979.723383799</v>
      </c>
      <c r="O157" s="9">
        <f>'OLS Model'!B$6*E157</f>
        <v>4174182.4064143868</v>
      </c>
      <c r="P157" s="9">
        <f>'OLS Model'!B$7*F157</f>
        <v>0</v>
      </c>
      <c r="Q157" s="9">
        <f>'OLS Model'!B$8*G157</f>
        <v>18359874.751496576</v>
      </c>
      <c r="R157" s="9">
        <f>'OLS Model'!B$9*H157</f>
        <v>29910535.407427054</v>
      </c>
      <c r="S157" s="9">
        <f>'OLS Model'!B$10*I157</f>
        <v>-4440385.4240704291</v>
      </c>
      <c r="T157" s="9">
        <f>'OLS Model'!B$11*J157</f>
        <v>0</v>
      </c>
      <c r="U157" s="9">
        <f>'OLS Model'!B$12*K157</f>
        <v>-776755.11917467101</v>
      </c>
      <c r="V157" s="9">
        <f>'OLS Model'!B$13*L157</f>
        <v>-1416736.2037794699</v>
      </c>
      <c r="W157" s="9">
        <f t="shared" si="126"/>
        <v>23577736.094929647</v>
      </c>
    </row>
    <row r="158" spans="1:23" x14ac:dyDescent="0.25">
      <c r="A158">
        <v>2016</v>
      </c>
      <c r="B158">
        <f t="shared" si="131"/>
        <v>1</v>
      </c>
      <c r="C158" s="16">
        <f t="shared" si="124"/>
        <v>42370</v>
      </c>
      <c r="D158" s="1">
        <v>23836136.399999999</v>
      </c>
      <c r="E158" s="5">
        <f t="shared" ref="E158:G158" si="156">E146</f>
        <v>615.94999999999993</v>
      </c>
      <c r="F158" s="5">
        <f t="shared" si="156"/>
        <v>0</v>
      </c>
      <c r="G158">
        <f t="shared" si="156"/>
        <v>31</v>
      </c>
      <c r="H158">
        <f>H146*(1+Employment!$F$4)</f>
        <v>6998.7756442499995</v>
      </c>
      <c r="I158">
        <f t="shared" si="129"/>
        <v>157</v>
      </c>
      <c r="J158">
        <f t="shared" si="141"/>
        <v>0</v>
      </c>
      <c r="K158">
        <v>1</v>
      </c>
      <c r="L158">
        <v>1</v>
      </c>
      <c r="N158" s="9">
        <f>'OLS Model'!B$5</f>
        <v>-22232979.723383799</v>
      </c>
      <c r="O158" s="9">
        <f>'OLS Model'!B$6*E158</f>
        <v>4857249.0756823551</v>
      </c>
      <c r="P158" s="9">
        <f>'OLS Model'!B$7*F158</f>
        <v>0</v>
      </c>
      <c r="Q158" s="9">
        <f>'OLS Model'!B$8*G158</f>
        <v>18359874.751496576</v>
      </c>
      <c r="R158" s="9">
        <f>'OLS Model'!B$9*H158</f>
        <v>29845502.315121315</v>
      </c>
      <c r="S158" s="9">
        <f>'OLS Model'!B$10*I158</f>
        <v>-4468849.4331990862</v>
      </c>
      <c r="T158" s="9">
        <f>'OLS Model'!B$11*J158</f>
        <v>0</v>
      </c>
      <c r="U158" s="9">
        <f>'OLS Model'!B$12*K158</f>
        <v>-776755.11917467101</v>
      </c>
      <c r="V158" s="9">
        <f>'OLS Model'!B$13*L158</f>
        <v>-1416736.2037794699</v>
      </c>
      <c r="W158" s="9">
        <f t="shared" si="126"/>
        <v>24167305.662763223</v>
      </c>
    </row>
    <row r="159" spans="1:23" x14ac:dyDescent="0.25">
      <c r="A159">
        <v>2016</v>
      </c>
      <c r="B159">
        <f t="shared" si="131"/>
        <v>2</v>
      </c>
      <c r="C159" s="16">
        <f t="shared" si="124"/>
        <v>42401</v>
      </c>
      <c r="D159" s="1">
        <v>23836136.399999999</v>
      </c>
      <c r="E159" s="5">
        <f t="shared" ref="E159:F159" si="157">E147</f>
        <v>555.01</v>
      </c>
      <c r="F159" s="5">
        <f t="shared" si="157"/>
        <v>0</v>
      </c>
      <c r="G159">
        <v>29</v>
      </c>
      <c r="H159">
        <f>H147*(1+Employment!$F$4)</f>
        <v>6959.4337166249998</v>
      </c>
      <c r="I159">
        <f t="shared" si="129"/>
        <v>158</v>
      </c>
      <c r="J159">
        <f t="shared" si="141"/>
        <v>0</v>
      </c>
      <c r="K159">
        <v>1</v>
      </c>
      <c r="L159">
        <v>1</v>
      </c>
      <c r="N159" s="9">
        <f>'OLS Model'!B$5</f>
        <v>-22232979.723383799</v>
      </c>
      <c r="O159" s="9">
        <f>'OLS Model'!B$6*E159</f>
        <v>4376689.3570816852</v>
      </c>
      <c r="P159" s="9">
        <f>'OLS Model'!B$7*F159</f>
        <v>0</v>
      </c>
      <c r="Q159" s="9">
        <f>'OLS Model'!B$8*G159</f>
        <v>17175366.703012925</v>
      </c>
      <c r="R159" s="9">
        <f>'OLS Model'!B$9*H159</f>
        <v>29677733.029220868</v>
      </c>
      <c r="S159" s="9">
        <f>'OLS Model'!B$10*I159</f>
        <v>-4497313.4423277425</v>
      </c>
      <c r="T159" s="9">
        <f>'OLS Model'!B$11*J159</f>
        <v>0</v>
      </c>
      <c r="U159" s="9">
        <f>'OLS Model'!B$12*K159</f>
        <v>-776755.11917467101</v>
      </c>
      <c r="V159" s="9">
        <f>'OLS Model'!B$13*L159</f>
        <v>-1416736.2037794699</v>
      </c>
      <c r="W159" s="9">
        <f t="shared" si="126"/>
        <v>22306004.600649796</v>
      </c>
    </row>
    <row r="160" spans="1:23" x14ac:dyDescent="0.25">
      <c r="A160">
        <v>2016</v>
      </c>
      <c r="B160">
        <f t="shared" si="131"/>
        <v>3</v>
      </c>
      <c r="C160" s="16">
        <f t="shared" si="124"/>
        <v>42430</v>
      </c>
      <c r="D160" s="1">
        <v>23836136.399999999</v>
      </c>
      <c r="E160" s="5">
        <f t="shared" ref="E160:G160" si="158">E148</f>
        <v>449.46999999999997</v>
      </c>
      <c r="F160" s="5">
        <f t="shared" si="158"/>
        <v>0</v>
      </c>
      <c r="G160">
        <f t="shared" si="158"/>
        <v>31</v>
      </c>
      <c r="H160">
        <f>H148*(1+Employment!$F$4)</f>
        <v>6939.8138462249999</v>
      </c>
      <c r="I160">
        <f t="shared" si="129"/>
        <v>159</v>
      </c>
      <c r="J160">
        <f t="shared" si="141"/>
        <v>1</v>
      </c>
      <c r="K160">
        <v>1</v>
      </c>
      <c r="L160">
        <v>1</v>
      </c>
      <c r="N160" s="9">
        <f>'OLS Model'!B$5</f>
        <v>-22232979.723383799</v>
      </c>
      <c r="O160" s="9">
        <f>'OLS Model'!B$6*E160</f>
        <v>3544423.6416055658</v>
      </c>
      <c r="P160" s="9">
        <f>'OLS Model'!B$7*F160</f>
        <v>0</v>
      </c>
      <c r="Q160" s="9">
        <f>'OLS Model'!B$8*G160</f>
        <v>18359874.751496576</v>
      </c>
      <c r="R160" s="9">
        <f>'OLS Model'!B$9*H160</f>
        <v>29594066.268460125</v>
      </c>
      <c r="S160" s="9">
        <f>'OLS Model'!B$10*I160</f>
        <v>-4525777.4514563987</v>
      </c>
      <c r="T160" s="9">
        <f>'OLS Model'!B$11*J160</f>
        <v>-637510.65273931006</v>
      </c>
      <c r="U160" s="9">
        <f>'OLS Model'!B$12*K160</f>
        <v>-776755.11917467101</v>
      </c>
      <c r="V160" s="9">
        <f>'OLS Model'!B$13*L160</f>
        <v>-1416736.2037794699</v>
      </c>
      <c r="W160" s="9">
        <f t="shared" si="126"/>
        <v>21908605.511028621</v>
      </c>
    </row>
    <row r="161" spans="1:23" x14ac:dyDescent="0.25">
      <c r="A161">
        <v>2016</v>
      </c>
      <c r="B161">
        <f t="shared" si="131"/>
        <v>4</v>
      </c>
      <c r="C161" s="16">
        <f t="shared" si="124"/>
        <v>42461</v>
      </c>
      <c r="D161" s="1">
        <v>23836136.399999999</v>
      </c>
      <c r="E161" s="5">
        <f t="shared" ref="E161:G161" si="159">E149</f>
        <v>273.67999999999989</v>
      </c>
      <c r="F161" s="5">
        <f t="shared" si="159"/>
        <v>0.13</v>
      </c>
      <c r="G161">
        <f t="shared" si="159"/>
        <v>30</v>
      </c>
      <c r="H161">
        <f>H149*(1+Employment!$F$4)</f>
        <v>6975.8857954499999</v>
      </c>
      <c r="I161">
        <f t="shared" si="129"/>
        <v>160</v>
      </c>
      <c r="J161">
        <f t="shared" si="141"/>
        <v>1</v>
      </c>
      <c r="K161">
        <v>1</v>
      </c>
      <c r="L161">
        <v>1</v>
      </c>
      <c r="N161" s="9">
        <f>'OLS Model'!B$5</f>
        <v>-22232979.723383799</v>
      </c>
      <c r="O161" s="9">
        <f>'OLS Model'!B$6*E161</f>
        <v>2158181.5521271965</v>
      </c>
      <c r="P161" s="9">
        <f>'OLS Model'!B$7*F161</f>
        <v>5527.2194331349192</v>
      </c>
      <c r="Q161" s="9">
        <f>'OLS Model'!B$8*G161</f>
        <v>17767620.727254748</v>
      </c>
      <c r="R161" s="9">
        <f>'OLS Model'!B$9*H161</f>
        <v>29747891.094233785</v>
      </c>
      <c r="S161" s="9">
        <f>'OLS Model'!B$10*I161</f>
        <v>-4554241.4605850559</v>
      </c>
      <c r="T161" s="9">
        <f>'OLS Model'!B$11*J161</f>
        <v>-637510.65273931006</v>
      </c>
      <c r="U161" s="9">
        <f>'OLS Model'!B$12*K161</f>
        <v>-776755.11917467101</v>
      </c>
      <c r="V161" s="9">
        <f>'OLS Model'!B$13*L161</f>
        <v>-1416736.2037794699</v>
      </c>
      <c r="W161" s="9">
        <f t="shared" si="126"/>
        <v>20060997.433386564</v>
      </c>
    </row>
    <row r="162" spans="1:23" x14ac:dyDescent="0.25">
      <c r="A162">
        <v>2016</v>
      </c>
      <c r="B162">
        <f t="shared" si="131"/>
        <v>5</v>
      </c>
      <c r="C162" s="16">
        <f t="shared" si="124"/>
        <v>42491</v>
      </c>
      <c r="D162" s="1">
        <v>23836136.399999999</v>
      </c>
      <c r="E162" s="5">
        <f t="shared" ref="E162:G162" si="160">E150</f>
        <v>121.99999999999997</v>
      </c>
      <c r="F162" s="5">
        <f t="shared" si="160"/>
        <v>14.679999999999998</v>
      </c>
      <c r="G162">
        <f t="shared" si="160"/>
        <v>31</v>
      </c>
      <c r="H162">
        <f>H150*(1+Employment!$F$4)</f>
        <v>7042.7159789999996</v>
      </c>
      <c r="I162">
        <f t="shared" si="129"/>
        <v>161</v>
      </c>
      <c r="J162">
        <f t="shared" si="141"/>
        <v>1</v>
      </c>
      <c r="K162">
        <v>1</v>
      </c>
      <c r="L162">
        <v>1</v>
      </c>
      <c r="N162" s="9">
        <f>'OLS Model'!B$5</f>
        <v>-22232979.723383799</v>
      </c>
      <c r="O162" s="9">
        <f>'OLS Model'!B$6*E162</f>
        <v>962065.73136333667</v>
      </c>
      <c r="P162" s="9">
        <f>'OLS Model'!B$7*F162</f>
        <v>624150.62521862006</v>
      </c>
      <c r="Q162" s="9">
        <f>'OLS Model'!B$8*G162</f>
        <v>18359874.751496576</v>
      </c>
      <c r="R162" s="9">
        <f>'OLS Model'!B$9*H162</f>
        <v>30032880.998075064</v>
      </c>
      <c r="S162" s="9">
        <f>'OLS Model'!B$10*I162</f>
        <v>-4582705.4697137121</v>
      </c>
      <c r="T162" s="9">
        <f>'OLS Model'!B$11*J162</f>
        <v>-637510.65273931006</v>
      </c>
      <c r="U162" s="9">
        <f>'OLS Model'!B$12*K162</f>
        <v>-776755.11917467101</v>
      </c>
      <c r="V162" s="9">
        <f>'OLS Model'!B$13*L162</f>
        <v>-1416736.2037794699</v>
      </c>
      <c r="W162" s="9">
        <f t="shared" si="126"/>
        <v>20332284.937362634</v>
      </c>
    </row>
    <row r="163" spans="1:23" x14ac:dyDescent="0.25">
      <c r="A163">
        <v>2016</v>
      </c>
      <c r="B163">
        <f t="shared" si="131"/>
        <v>6</v>
      </c>
      <c r="C163" s="16">
        <f t="shared" si="124"/>
        <v>42522</v>
      </c>
      <c r="D163" s="1">
        <v>23836136.399999999</v>
      </c>
      <c r="E163" s="5">
        <f t="shared" ref="E163:G163" si="161">E151</f>
        <v>21.729999999999997</v>
      </c>
      <c r="F163" s="5">
        <f t="shared" si="161"/>
        <v>63.629999999999995</v>
      </c>
      <c r="G163">
        <f t="shared" si="161"/>
        <v>30</v>
      </c>
      <c r="H163">
        <f>H151*(1+Employment!$F$4)</f>
        <v>7121.3998342499999</v>
      </c>
      <c r="I163">
        <f t="shared" si="129"/>
        <v>162</v>
      </c>
      <c r="J163">
        <f t="shared" si="141"/>
        <v>0</v>
      </c>
      <c r="K163">
        <v>1</v>
      </c>
      <c r="L163">
        <v>1</v>
      </c>
      <c r="N163" s="9">
        <f>'OLS Model'!B$5</f>
        <v>-22232979.723383799</v>
      </c>
      <c r="O163" s="9">
        <f>'OLS Model'!B$6*E163</f>
        <v>171358.10116824022</v>
      </c>
      <c r="P163" s="9">
        <f>'OLS Model'!B$7*F163</f>
        <v>2705361.32715673</v>
      </c>
      <c r="Q163" s="9">
        <f>'OLS Model'!B$8*G163</f>
        <v>17767620.727254748</v>
      </c>
      <c r="R163" s="9">
        <f>'OLS Model'!B$9*H163</f>
        <v>30368419.569875959</v>
      </c>
      <c r="S163" s="9">
        <f>'OLS Model'!B$10*I163</f>
        <v>-4611169.4788423693</v>
      </c>
      <c r="T163" s="9">
        <f>'OLS Model'!B$11*J163</f>
        <v>0</v>
      </c>
      <c r="U163" s="9">
        <f>'OLS Model'!B$12*K163</f>
        <v>-776755.11917467101</v>
      </c>
      <c r="V163" s="9">
        <f>'OLS Model'!B$13*L163</f>
        <v>-1416736.2037794699</v>
      </c>
      <c r="W163" s="9">
        <f t="shared" si="126"/>
        <v>21975119.200275369</v>
      </c>
    </row>
    <row r="164" spans="1:23" x14ac:dyDescent="0.25">
      <c r="A164">
        <v>2016</v>
      </c>
      <c r="B164">
        <f t="shared" si="131"/>
        <v>7</v>
      </c>
      <c r="C164" s="16">
        <f t="shared" si="124"/>
        <v>42552</v>
      </c>
      <c r="D164" s="1">
        <v>23836136.399999999</v>
      </c>
      <c r="E164" s="5">
        <f t="shared" ref="E164:G164" si="162">E152</f>
        <v>1.4899999999999998</v>
      </c>
      <c r="F164" s="5">
        <f t="shared" si="162"/>
        <v>133.70999999999998</v>
      </c>
      <c r="G164">
        <f t="shared" si="162"/>
        <v>31</v>
      </c>
      <c r="H164">
        <f>H152*(1+Employment!$F$4)</f>
        <v>7172.0844994499994</v>
      </c>
      <c r="I164">
        <f t="shared" si="129"/>
        <v>163</v>
      </c>
      <c r="J164">
        <f t="shared" si="141"/>
        <v>0</v>
      </c>
      <c r="K164">
        <v>1</v>
      </c>
      <c r="L164">
        <v>1</v>
      </c>
      <c r="N164" s="9">
        <f>'OLS Model'!B$5</f>
        <v>-22232979.723383799</v>
      </c>
      <c r="O164" s="9">
        <f>'OLS Model'!B$6*E164</f>
        <v>11749.819178125997</v>
      </c>
      <c r="P164" s="9">
        <f>'OLS Model'!B$7*F164</f>
        <v>5684957.7723420765</v>
      </c>
      <c r="Q164" s="9">
        <f>'OLS Model'!B$8*G164</f>
        <v>18359874.751496576</v>
      </c>
      <c r="R164" s="9">
        <f>'OLS Model'!B$9*H164</f>
        <v>30584558.701841213</v>
      </c>
      <c r="S164" s="9">
        <f>'OLS Model'!B$10*I164</f>
        <v>-4639633.4879710255</v>
      </c>
      <c r="T164" s="9">
        <f>'OLS Model'!B$11*J164</f>
        <v>0</v>
      </c>
      <c r="U164" s="9">
        <f>'OLS Model'!B$12*K164</f>
        <v>-776755.11917467101</v>
      </c>
      <c r="V164" s="9">
        <f>'OLS Model'!B$13*L164</f>
        <v>-1416736.2037794699</v>
      </c>
      <c r="W164" s="9">
        <f t="shared" si="126"/>
        <v>25575036.510549027</v>
      </c>
    </row>
    <row r="165" spans="1:23" x14ac:dyDescent="0.25">
      <c r="A165">
        <v>2016</v>
      </c>
      <c r="B165">
        <f t="shared" si="131"/>
        <v>8</v>
      </c>
      <c r="C165" s="16">
        <f t="shared" si="124"/>
        <v>42583</v>
      </c>
      <c r="D165" s="1">
        <v>23836136.399999999</v>
      </c>
      <c r="E165" s="5">
        <f t="shared" ref="E165:G165" si="163">E153</f>
        <v>1.7</v>
      </c>
      <c r="F165" s="5">
        <f t="shared" si="163"/>
        <v>104.28</v>
      </c>
      <c r="G165">
        <f t="shared" si="163"/>
        <v>31</v>
      </c>
      <c r="H165">
        <f>H153*(1+Employment!$F$4)</f>
        <v>7179.8506981499986</v>
      </c>
      <c r="I165">
        <f t="shared" si="129"/>
        <v>164</v>
      </c>
      <c r="J165">
        <f t="shared" si="141"/>
        <v>0</v>
      </c>
      <c r="K165">
        <v>1</v>
      </c>
      <c r="L165">
        <v>1</v>
      </c>
      <c r="N165" s="9">
        <f>'OLS Model'!B$5</f>
        <v>-22232979.723383799</v>
      </c>
      <c r="O165" s="9">
        <f>'OLS Model'!B$6*E165</f>
        <v>13405.833961620268</v>
      </c>
      <c r="P165" s="9">
        <f>'OLS Model'!B$7*F165</f>
        <v>4433680.3268254567</v>
      </c>
      <c r="Q165" s="9">
        <f>'OLS Model'!B$8*G165</f>
        <v>18359874.751496576</v>
      </c>
      <c r="R165" s="9">
        <f>'OLS Model'!B$9*H165</f>
        <v>30617676.794642337</v>
      </c>
      <c r="S165" s="9">
        <f>'OLS Model'!B$10*I165</f>
        <v>-4668097.4970996818</v>
      </c>
      <c r="T165" s="9">
        <f>'OLS Model'!B$11*J165</f>
        <v>0</v>
      </c>
      <c r="U165" s="9">
        <f>'OLS Model'!B$12*K165</f>
        <v>-776755.11917467101</v>
      </c>
      <c r="V165" s="9">
        <f>'OLS Model'!B$13*L165</f>
        <v>-1416736.2037794699</v>
      </c>
      <c r="W165" s="9">
        <f t="shared" si="126"/>
        <v>24330069.163488366</v>
      </c>
    </row>
    <row r="166" spans="1:23" x14ac:dyDescent="0.25">
      <c r="A166">
        <v>2016</v>
      </c>
      <c r="B166">
        <f t="shared" si="131"/>
        <v>9</v>
      </c>
      <c r="C166" s="16">
        <f t="shared" si="124"/>
        <v>42614</v>
      </c>
      <c r="D166" s="1">
        <v>23836136.399999999</v>
      </c>
      <c r="E166" s="5">
        <f t="shared" ref="E166:G166" si="164">E154</f>
        <v>36.64</v>
      </c>
      <c r="F166" s="5">
        <f t="shared" si="164"/>
        <v>46.499999999999986</v>
      </c>
      <c r="G166">
        <f t="shared" si="164"/>
        <v>30</v>
      </c>
      <c r="H166">
        <f>H154*(1+Employment!$F$4)</f>
        <v>7155.8367942749992</v>
      </c>
      <c r="I166">
        <f t="shared" si="129"/>
        <v>165</v>
      </c>
      <c r="J166">
        <f t="shared" si="141"/>
        <v>1</v>
      </c>
      <c r="K166">
        <v>1</v>
      </c>
      <c r="L166">
        <v>1</v>
      </c>
      <c r="N166" s="9">
        <f>'OLS Model'!B$5</f>
        <v>-22232979.723383799</v>
      </c>
      <c r="O166" s="9">
        <f>'OLS Model'!B$6*E166</f>
        <v>288935.15079633333</v>
      </c>
      <c r="P166" s="9">
        <f>'OLS Model'!B$7*F166</f>
        <v>1977043.8741597973</v>
      </c>
      <c r="Q166" s="9">
        <f>'OLS Model'!B$8*G166</f>
        <v>17767620.727254748</v>
      </c>
      <c r="R166" s="9">
        <f>'OLS Model'!B$9*H166</f>
        <v>30515272.165586222</v>
      </c>
      <c r="S166" s="9">
        <f>'OLS Model'!B$10*I166</f>
        <v>-4696561.5062283389</v>
      </c>
      <c r="T166" s="9">
        <f>'OLS Model'!B$11*J166</f>
        <v>-637510.65273931006</v>
      </c>
      <c r="U166" s="9">
        <f>'OLS Model'!B$12*K166</f>
        <v>-776755.11917467101</v>
      </c>
      <c r="V166" s="9">
        <f>'OLS Model'!B$13*L166</f>
        <v>-1416736.2037794699</v>
      </c>
      <c r="W166" s="9">
        <f t="shared" si="126"/>
        <v>20788328.712491512</v>
      </c>
    </row>
    <row r="167" spans="1:23" x14ac:dyDescent="0.25">
      <c r="A167">
        <v>2016</v>
      </c>
      <c r="B167">
        <f t="shared" si="131"/>
        <v>10</v>
      </c>
      <c r="C167" s="16">
        <f t="shared" si="124"/>
        <v>42644</v>
      </c>
      <c r="D167" s="1">
        <v>23836136.399999999</v>
      </c>
      <c r="E167" s="5">
        <f t="shared" ref="E167:G167" si="165">E155</f>
        <v>184.39</v>
      </c>
      <c r="F167" s="5">
        <f t="shared" si="165"/>
        <v>5.3500000000000005</v>
      </c>
      <c r="G167">
        <f t="shared" si="165"/>
        <v>31</v>
      </c>
      <c r="H167">
        <f>H155*(1+Employment!$F$4)</f>
        <v>7139.1206902409058</v>
      </c>
      <c r="I167">
        <f t="shared" si="129"/>
        <v>166</v>
      </c>
      <c r="J167">
        <f t="shared" si="141"/>
        <v>1</v>
      </c>
      <c r="K167">
        <v>1</v>
      </c>
      <c r="L167">
        <v>1</v>
      </c>
      <c r="N167" s="9">
        <f>'OLS Model'!B$5</f>
        <v>-22232979.723383799</v>
      </c>
      <c r="O167" s="9">
        <f>'OLS Model'!B$6*E167</f>
        <v>1454059.8377548007</v>
      </c>
      <c r="P167" s="9">
        <f>'OLS Model'!B$7*F167</f>
        <v>227466.33820978322</v>
      </c>
      <c r="Q167" s="9">
        <f>'OLS Model'!B$8*G167</f>
        <v>18359874.751496576</v>
      </c>
      <c r="R167" s="9">
        <f>'OLS Model'!B$9*H167</f>
        <v>30443988.194359165</v>
      </c>
      <c r="S167" s="9">
        <f>'OLS Model'!B$10*I167</f>
        <v>-4725025.5153569952</v>
      </c>
      <c r="T167" s="9">
        <f>'OLS Model'!B$11*J167</f>
        <v>-637510.65273931006</v>
      </c>
      <c r="U167" s="9">
        <f>'OLS Model'!B$12*K167</f>
        <v>-776755.11917467101</v>
      </c>
      <c r="V167" s="9">
        <f>'OLS Model'!B$13*L167</f>
        <v>-1416736.2037794699</v>
      </c>
      <c r="W167" s="9">
        <f t="shared" si="126"/>
        <v>20696381.907386079</v>
      </c>
    </row>
    <row r="168" spans="1:23" x14ac:dyDescent="0.25">
      <c r="A168">
        <v>2016</v>
      </c>
      <c r="B168">
        <f t="shared" si="131"/>
        <v>11</v>
      </c>
      <c r="C168" s="16">
        <f t="shared" si="124"/>
        <v>42675</v>
      </c>
      <c r="D168" s="1">
        <v>23836136.399999999</v>
      </c>
      <c r="E168" s="5">
        <f t="shared" ref="E168:G168" si="166">E156</f>
        <v>331.49999999999994</v>
      </c>
      <c r="F168" s="5">
        <f t="shared" si="166"/>
        <v>0</v>
      </c>
      <c r="G168">
        <f t="shared" si="166"/>
        <v>30</v>
      </c>
      <c r="H168">
        <f>H156*(1+Employment!$F$4)</f>
        <v>7109.0807271088315</v>
      </c>
      <c r="I168">
        <f t="shared" si="129"/>
        <v>167</v>
      </c>
      <c r="J168">
        <f t="shared" si="141"/>
        <v>1</v>
      </c>
      <c r="K168">
        <v>1</v>
      </c>
      <c r="L168">
        <v>1</v>
      </c>
      <c r="N168" s="9">
        <f>'OLS Model'!B$5</f>
        <v>-22232979.723383799</v>
      </c>
      <c r="O168" s="9">
        <f>'OLS Model'!B$6*E168</f>
        <v>2614137.6225159517</v>
      </c>
      <c r="P168" s="9">
        <f>'OLS Model'!B$7*F168</f>
        <v>0</v>
      </c>
      <c r="Q168" s="9">
        <f>'OLS Model'!B$8*G168</f>
        <v>17767620.727254748</v>
      </c>
      <c r="R168" s="9">
        <f>'OLS Model'!B$9*H168</f>
        <v>30315886.104111269</v>
      </c>
      <c r="S168" s="9">
        <f>'OLS Model'!B$10*I168</f>
        <v>-4753489.5244856523</v>
      </c>
      <c r="T168" s="9">
        <f>'OLS Model'!B$11*J168</f>
        <v>-637510.65273931006</v>
      </c>
      <c r="U168" s="9">
        <f>'OLS Model'!B$12*K168</f>
        <v>-776755.11917467101</v>
      </c>
      <c r="V168" s="9">
        <f>'OLS Model'!B$13*L168</f>
        <v>-1416736.2037794699</v>
      </c>
      <c r="W168" s="9">
        <f t="shared" si="126"/>
        <v>20880173.230319068</v>
      </c>
    </row>
    <row r="169" spans="1:23" x14ac:dyDescent="0.25">
      <c r="A169">
        <v>2016</v>
      </c>
      <c r="B169">
        <f t="shared" si="131"/>
        <v>12</v>
      </c>
      <c r="C169" s="16">
        <f t="shared" si="124"/>
        <v>42705</v>
      </c>
      <c r="D169" s="1">
        <v>23836136.399999999</v>
      </c>
      <c r="E169" s="5">
        <f t="shared" ref="E169:G169" si="167">E157</f>
        <v>529.33000000000004</v>
      </c>
      <c r="F169" s="5">
        <f t="shared" si="167"/>
        <v>0</v>
      </c>
      <c r="G169">
        <f t="shared" si="167"/>
        <v>31</v>
      </c>
      <c r="H169">
        <f>H157*(1+Employment!$F$4)</f>
        <v>7091.1802011328682</v>
      </c>
      <c r="I169">
        <f t="shared" si="129"/>
        <v>168</v>
      </c>
      <c r="J169">
        <f t="shared" si="141"/>
        <v>0</v>
      </c>
      <c r="K169">
        <v>1</v>
      </c>
      <c r="L169">
        <v>1</v>
      </c>
      <c r="N169" s="9">
        <f>'OLS Model'!B$5</f>
        <v>-22232979.723383799</v>
      </c>
      <c r="O169" s="9">
        <f>'OLS Model'!B$6*E169</f>
        <v>4174182.4064143868</v>
      </c>
      <c r="P169" s="9">
        <f>'OLS Model'!B$7*F169</f>
        <v>0</v>
      </c>
      <c r="Q169" s="9">
        <f>'OLS Model'!B$8*G169</f>
        <v>18359874.751496576</v>
      </c>
      <c r="R169" s="9">
        <f>'OLS Model'!B$9*H169</f>
        <v>30239551.296908751</v>
      </c>
      <c r="S169" s="9">
        <f>'OLS Model'!B$10*I169</f>
        <v>-4781953.5336143086</v>
      </c>
      <c r="T169" s="9">
        <f>'OLS Model'!B$11*J169</f>
        <v>0</v>
      </c>
      <c r="U169" s="9">
        <f>'OLS Model'!B$12*K169</f>
        <v>-776755.11917467101</v>
      </c>
      <c r="V169" s="9">
        <f>'OLS Model'!B$13*L169</f>
        <v>-1416736.2037794699</v>
      </c>
      <c r="W169" s="9">
        <f t="shared" si="126"/>
        <v>23565183.874867465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Data</vt:lpstr>
      <vt:lpstr>Sheet2</vt:lpstr>
      <vt:lpstr>Sheet1</vt:lpstr>
      <vt:lpstr>OLS Model</vt:lpstr>
      <vt:lpstr>Predicted Monthly</vt:lpstr>
      <vt:lpstr>Predicted Annual</vt:lpstr>
      <vt:lpstr>Normal Weather</vt:lpstr>
      <vt:lpstr>Employment</vt:lpstr>
      <vt:lpstr>Normalized Monthly</vt:lpstr>
      <vt:lpstr>Normalized Annual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Thornley</dc:creator>
  <cp:lastModifiedBy>Andrew Frank</cp:lastModifiedBy>
  <dcterms:created xsi:type="dcterms:W3CDTF">2014-06-24T13:18:41Z</dcterms:created>
  <dcterms:modified xsi:type="dcterms:W3CDTF">2014-10-23T14:03:32Z</dcterms:modified>
</cp:coreProperties>
</file>