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14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5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6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7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8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80" windowWidth="15576" windowHeight="8556" tabRatio="942"/>
  </bookViews>
  <sheets>
    <sheet name="Summary" sheetId="19" r:id="rId1"/>
    <sheet name="Bill Impacts - Residential 100" sheetId="11" r:id="rId2"/>
    <sheet name="Bill Impacts - Residential 200" sheetId="42" r:id="rId3"/>
    <sheet name="Bill Impacts - Residential 500" sheetId="43" r:id="rId4"/>
    <sheet name="Bill Impacts - Residential 800" sheetId="44" r:id="rId5"/>
    <sheet name="Bill Impacts - Residential 1000" sheetId="45" r:id="rId6"/>
    <sheet name="Bill Impacts - Residential 1500" sheetId="46" r:id="rId7"/>
    <sheet name="Bill Impacts - Residential 2000" sheetId="47" r:id="rId8"/>
    <sheet name="Bill Impacts - GS &lt; 50 1000" sheetId="12" r:id="rId9"/>
    <sheet name="Bill Impacts - GS &lt; 50 2000" sheetId="48" r:id="rId10"/>
    <sheet name="Bill Impacts - GS &lt; 50 5000" sheetId="49" r:id="rId11"/>
    <sheet name="Bill Impacts - GS &lt; 50 10000" sheetId="50" r:id="rId12"/>
    <sheet name="Bill Impacts - GS &lt; 50 15000" sheetId="51" r:id="rId13"/>
    <sheet name="Bill Impacts - GS &gt; 50 100" sheetId="13" r:id="rId14"/>
    <sheet name="Bill Impacts - GS &gt; 50 250" sheetId="52" r:id="rId15"/>
    <sheet name="Bill Impacts - GS &gt; 50 350" sheetId="53" r:id="rId16"/>
    <sheet name="Bill Impacts - GS &gt; 50 2000" sheetId="54" r:id="rId17"/>
    <sheet name="Bill Impacts - GS &gt; 50 4000" sheetId="55" r:id="rId18"/>
    <sheet name="Bill Impacts - Large Use 6500" sheetId="14" r:id="rId19"/>
    <sheet name="Bill Impacts - Large Use 7500" sheetId="56" r:id="rId20"/>
    <sheet name="Bill Impacts - Large Use 10000" sheetId="57" r:id="rId21"/>
    <sheet name="Bill Impacts - Large Use 12500" sheetId="58" r:id="rId22"/>
    <sheet name="Bill Impacts - Large Use2 15000" sheetId="37" r:id="rId23"/>
    <sheet name="Bill Impacts - Large Use2 20000" sheetId="59" r:id="rId24"/>
    <sheet name="Bill Impacts - USL 250" sheetId="15" r:id="rId25"/>
    <sheet name="Bill Impacts - USL 500" sheetId="60" r:id="rId26"/>
    <sheet name="Bill Impacts - Sentinel" sheetId="16" r:id="rId27"/>
    <sheet name="Bill Impacts - Sentinel (2)" sheetId="61" r:id="rId28"/>
    <sheet name="Bill Impacts - Street Light" sheetId="17" r:id="rId29"/>
    <sheet name="Bill Impacts - Street Light (2" sheetId="62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BI_LDCLIST">'[1]3. Rate Class Selection'!$B$19:$B$21</definedName>
    <definedName name="contactf" localSheetId="8">#REF!</definedName>
    <definedName name="contactf" localSheetId="11">#REF!</definedName>
    <definedName name="contactf" localSheetId="12">#REF!</definedName>
    <definedName name="contactf" localSheetId="9">#REF!</definedName>
    <definedName name="contactf" localSheetId="10">#REF!</definedName>
    <definedName name="contactf" localSheetId="13">#REF!</definedName>
    <definedName name="contactf" localSheetId="16">#REF!</definedName>
    <definedName name="contactf" localSheetId="14">#REF!</definedName>
    <definedName name="contactf" localSheetId="15">#REF!</definedName>
    <definedName name="contactf" localSheetId="17">#REF!</definedName>
    <definedName name="contactf" localSheetId="20">#REF!</definedName>
    <definedName name="contactf" localSheetId="21">#REF!</definedName>
    <definedName name="contactf" localSheetId="18">#REF!</definedName>
    <definedName name="contactf" localSheetId="19">#REF!</definedName>
    <definedName name="contactf" localSheetId="22">#REF!</definedName>
    <definedName name="contactf" localSheetId="23">#REF!</definedName>
    <definedName name="contactf" localSheetId="1">#REF!</definedName>
    <definedName name="contactf" localSheetId="5">#REF!</definedName>
    <definedName name="contactf" localSheetId="6">#REF!</definedName>
    <definedName name="contactf" localSheetId="2">#REF!</definedName>
    <definedName name="contactf" localSheetId="7">#REF!</definedName>
    <definedName name="contactf" localSheetId="3">#REF!</definedName>
    <definedName name="contactf" localSheetId="4">#REF!</definedName>
    <definedName name="contactf" localSheetId="26">#REF!</definedName>
    <definedName name="contactf" localSheetId="27">#REF!</definedName>
    <definedName name="contactf" localSheetId="28">#REF!</definedName>
    <definedName name="contactf" localSheetId="29">#REF!</definedName>
    <definedName name="contactf" localSheetId="24">#REF!</definedName>
    <definedName name="contactf" localSheetId="25">#REF!</definedName>
    <definedName name="contactf" localSheetId="0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8">#REF!</definedName>
    <definedName name="Incr2000" localSheetId="11">#REF!</definedName>
    <definedName name="Incr2000" localSheetId="12">#REF!</definedName>
    <definedName name="Incr2000" localSheetId="9">#REF!</definedName>
    <definedName name="Incr2000" localSheetId="10">#REF!</definedName>
    <definedName name="Incr2000" localSheetId="13">#REF!</definedName>
    <definedName name="Incr2000" localSheetId="16">#REF!</definedName>
    <definedName name="Incr2000" localSheetId="14">#REF!</definedName>
    <definedName name="Incr2000" localSheetId="15">#REF!</definedName>
    <definedName name="Incr2000" localSheetId="17">#REF!</definedName>
    <definedName name="Incr2000" localSheetId="20">#REF!</definedName>
    <definedName name="Incr2000" localSheetId="21">#REF!</definedName>
    <definedName name="Incr2000" localSheetId="18">#REF!</definedName>
    <definedName name="Incr2000" localSheetId="19">#REF!</definedName>
    <definedName name="Incr2000" localSheetId="22">#REF!</definedName>
    <definedName name="Incr2000" localSheetId="23">#REF!</definedName>
    <definedName name="Incr2000" localSheetId="1">#REF!</definedName>
    <definedName name="Incr2000" localSheetId="5">#REF!</definedName>
    <definedName name="Incr2000" localSheetId="6">#REF!</definedName>
    <definedName name="Incr2000" localSheetId="2">#REF!</definedName>
    <definedName name="Incr2000" localSheetId="7">#REF!</definedName>
    <definedName name="Incr2000" localSheetId="3">#REF!</definedName>
    <definedName name="Incr2000" localSheetId="4">#REF!</definedName>
    <definedName name="Incr2000" localSheetId="26">#REF!</definedName>
    <definedName name="Incr2000" localSheetId="27">#REF!</definedName>
    <definedName name="Incr2000" localSheetId="28">#REF!</definedName>
    <definedName name="Incr2000" localSheetId="29">#REF!</definedName>
    <definedName name="Incr2000" localSheetId="24">#REF!</definedName>
    <definedName name="Incr2000" localSheetId="25">#REF!</definedName>
    <definedName name="Incr2000" localSheetId="0">#REF!</definedName>
    <definedName name="Incr2000">#REF!</definedName>
    <definedName name="LDC_LIST">[4]lists!$AM$1:$AM$80</definedName>
    <definedName name="LIMIT" localSheetId="8">#REF!</definedName>
    <definedName name="LIMIT" localSheetId="11">#REF!</definedName>
    <definedName name="LIMIT" localSheetId="12">#REF!</definedName>
    <definedName name="LIMIT" localSheetId="9">#REF!</definedName>
    <definedName name="LIMIT" localSheetId="10">#REF!</definedName>
    <definedName name="LIMIT" localSheetId="13">#REF!</definedName>
    <definedName name="LIMIT" localSheetId="16">#REF!</definedName>
    <definedName name="LIMIT" localSheetId="14">#REF!</definedName>
    <definedName name="LIMIT" localSheetId="15">#REF!</definedName>
    <definedName name="LIMIT" localSheetId="17">#REF!</definedName>
    <definedName name="LIMIT" localSheetId="20">#REF!</definedName>
    <definedName name="LIMIT" localSheetId="21">#REF!</definedName>
    <definedName name="LIMIT" localSheetId="18">#REF!</definedName>
    <definedName name="LIMIT" localSheetId="19">#REF!</definedName>
    <definedName name="LIMIT" localSheetId="22">#REF!</definedName>
    <definedName name="LIMIT" localSheetId="23">#REF!</definedName>
    <definedName name="LIMIT" localSheetId="1">#REF!</definedName>
    <definedName name="LIMIT" localSheetId="5">#REF!</definedName>
    <definedName name="LIMIT" localSheetId="6">#REF!</definedName>
    <definedName name="LIMIT" localSheetId="2">#REF!</definedName>
    <definedName name="LIMIT" localSheetId="7">#REF!</definedName>
    <definedName name="LIMIT" localSheetId="3">#REF!</definedName>
    <definedName name="LIMIT" localSheetId="4">#REF!</definedName>
    <definedName name="LIMIT" localSheetId="26">#REF!</definedName>
    <definedName name="LIMIT" localSheetId="27">#REF!</definedName>
    <definedName name="LIMIT" localSheetId="28">#REF!</definedName>
    <definedName name="LIMIT" localSheetId="29">#REF!</definedName>
    <definedName name="LIMIT" localSheetId="24">#REF!</definedName>
    <definedName name="LIMIT" localSheetId="25">#REF!</definedName>
    <definedName name="LIMIT" localSheetId="0">#REF!</definedName>
    <definedName name="LIMIT">#REF!</definedName>
    <definedName name="LossFactors">[2]lists!$L$2:$L$15</definedName>
    <definedName name="man_beg_bud" localSheetId="8">#REF!</definedName>
    <definedName name="man_beg_bud" localSheetId="11">#REF!</definedName>
    <definedName name="man_beg_bud" localSheetId="12">#REF!</definedName>
    <definedName name="man_beg_bud" localSheetId="9">#REF!</definedName>
    <definedName name="man_beg_bud" localSheetId="10">#REF!</definedName>
    <definedName name="man_beg_bud" localSheetId="13">#REF!</definedName>
    <definedName name="man_beg_bud" localSheetId="16">#REF!</definedName>
    <definedName name="man_beg_bud" localSheetId="14">#REF!</definedName>
    <definedName name="man_beg_bud" localSheetId="15">#REF!</definedName>
    <definedName name="man_beg_bud" localSheetId="17">#REF!</definedName>
    <definedName name="man_beg_bud" localSheetId="20">#REF!</definedName>
    <definedName name="man_beg_bud" localSheetId="21">#REF!</definedName>
    <definedName name="man_beg_bud" localSheetId="18">#REF!</definedName>
    <definedName name="man_beg_bud" localSheetId="19">#REF!</definedName>
    <definedName name="man_beg_bud" localSheetId="22">#REF!</definedName>
    <definedName name="man_beg_bud" localSheetId="23">#REF!</definedName>
    <definedName name="man_beg_bud" localSheetId="1">#REF!</definedName>
    <definedName name="man_beg_bud" localSheetId="5">#REF!</definedName>
    <definedName name="man_beg_bud" localSheetId="6">#REF!</definedName>
    <definedName name="man_beg_bud" localSheetId="2">#REF!</definedName>
    <definedName name="man_beg_bud" localSheetId="7">#REF!</definedName>
    <definedName name="man_beg_bud" localSheetId="3">#REF!</definedName>
    <definedName name="man_beg_bud" localSheetId="4">#REF!</definedName>
    <definedName name="man_beg_bud" localSheetId="26">#REF!</definedName>
    <definedName name="man_beg_bud" localSheetId="27">#REF!</definedName>
    <definedName name="man_beg_bud" localSheetId="28">#REF!</definedName>
    <definedName name="man_beg_bud" localSheetId="29">#REF!</definedName>
    <definedName name="man_beg_bud" localSheetId="24">#REF!</definedName>
    <definedName name="man_beg_bud" localSheetId="25">#REF!</definedName>
    <definedName name="man_beg_bud" localSheetId="0">#REF!</definedName>
    <definedName name="man_beg_bud">#REF!</definedName>
    <definedName name="man_end_bud" localSheetId="8">#REF!</definedName>
    <definedName name="man_end_bud" localSheetId="11">#REF!</definedName>
    <definedName name="man_end_bud" localSheetId="12">#REF!</definedName>
    <definedName name="man_end_bud" localSheetId="9">#REF!</definedName>
    <definedName name="man_end_bud" localSheetId="10">#REF!</definedName>
    <definedName name="man_end_bud" localSheetId="13">#REF!</definedName>
    <definedName name="man_end_bud" localSheetId="16">#REF!</definedName>
    <definedName name="man_end_bud" localSheetId="14">#REF!</definedName>
    <definedName name="man_end_bud" localSheetId="15">#REF!</definedName>
    <definedName name="man_end_bud" localSheetId="17">#REF!</definedName>
    <definedName name="man_end_bud" localSheetId="20">#REF!</definedName>
    <definedName name="man_end_bud" localSheetId="21">#REF!</definedName>
    <definedName name="man_end_bud" localSheetId="18">#REF!</definedName>
    <definedName name="man_end_bud" localSheetId="19">#REF!</definedName>
    <definedName name="man_end_bud" localSheetId="22">#REF!</definedName>
    <definedName name="man_end_bud" localSheetId="23">#REF!</definedName>
    <definedName name="man_end_bud" localSheetId="1">#REF!</definedName>
    <definedName name="man_end_bud" localSheetId="5">#REF!</definedName>
    <definedName name="man_end_bud" localSheetId="6">#REF!</definedName>
    <definedName name="man_end_bud" localSheetId="2">#REF!</definedName>
    <definedName name="man_end_bud" localSheetId="7">#REF!</definedName>
    <definedName name="man_end_bud" localSheetId="3">#REF!</definedName>
    <definedName name="man_end_bud" localSheetId="4">#REF!</definedName>
    <definedName name="man_end_bud" localSheetId="26">#REF!</definedName>
    <definedName name="man_end_bud" localSheetId="27">#REF!</definedName>
    <definedName name="man_end_bud" localSheetId="28">#REF!</definedName>
    <definedName name="man_end_bud" localSheetId="29">#REF!</definedName>
    <definedName name="man_end_bud" localSheetId="24">#REF!</definedName>
    <definedName name="man_end_bud" localSheetId="25">#REF!</definedName>
    <definedName name="man_end_bud" localSheetId="0">#REF!</definedName>
    <definedName name="man_end_bud">#REF!</definedName>
    <definedName name="man12ACT" localSheetId="8">#REF!</definedName>
    <definedName name="man12ACT" localSheetId="11">#REF!</definedName>
    <definedName name="man12ACT" localSheetId="12">#REF!</definedName>
    <definedName name="man12ACT" localSheetId="9">#REF!</definedName>
    <definedName name="man12ACT" localSheetId="10">#REF!</definedName>
    <definedName name="man12ACT" localSheetId="13">#REF!</definedName>
    <definedName name="man12ACT" localSheetId="16">#REF!</definedName>
    <definedName name="man12ACT" localSheetId="14">#REF!</definedName>
    <definedName name="man12ACT" localSheetId="15">#REF!</definedName>
    <definedName name="man12ACT" localSheetId="17">#REF!</definedName>
    <definedName name="man12ACT" localSheetId="20">#REF!</definedName>
    <definedName name="man12ACT" localSheetId="21">#REF!</definedName>
    <definedName name="man12ACT" localSheetId="18">#REF!</definedName>
    <definedName name="man12ACT" localSheetId="19">#REF!</definedName>
    <definedName name="man12ACT" localSheetId="22">#REF!</definedName>
    <definedName name="man12ACT" localSheetId="23">#REF!</definedName>
    <definedName name="man12ACT" localSheetId="1">#REF!</definedName>
    <definedName name="man12ACT" localSheetId="5">#REF!</definedName>
    <definedName name="man12ACT" localSheetId="6">#REF!</definedName>
    <definedName name="man12ACT" localSheetId="2">#REF!</definedName>
    <definedName name="man12ACT" localSheetId="7">#REF!</definedName>
    <definedName name="man12ACT" localSheetId="3">#REF!</definedName>
    <definedName name="man12ACT" localSheetId="4">#REF!</definedName>
    <definedName name="man12ACT" localSheetId="26">#REF!</definedName>
    <definedName name="man12ACT" localSheetId="27">#REF!</definedName>
    <definedName name="man12ACT" localSheetId="28">#REF!</definedName>
    <definedName name="man12ACT" localSheetId="29">#REF!</definedName>
    <definedName name="man12ACT" localSheetId="24">#REF!</definedName>
    <definedName name="man12ACT" localSheetId="25">#REF!</definedName>
    <definedName name="man12ACT" localSheetId="0">#REF!</definedName>
    <definedName name="man12ACT">#REF!</definedName>
    <definedName name="MANBUD" localSheetId="8">#REF!</definedName>
    <definedName name="MANBUD" localSheetId="11">#REF!</definedName>
    <definedName name="MANBUD" localSheetId="12">#REF!</definedName>
    <definedName name="MANBUD" localSheetId="9">#REF!</definedName>
    <definedName name="MANBUD" localSheetId="10">#REF!</definedName>
    <definedName name="MANBUD" localSheetId="13">#REF!</definedName>
    <definedName name="MANBUD" localSheetId="16">#REF!</definedName>
    <definedName name="MANBUD" localSheetId="14">#REF!</definedName>
    <definedName name="MANBUD" localSheetId="15">#REF!</definedName>
    <definedName name="MANBUD" localSheetId="17">#REF!</definedName>
    <definedName name="MANBUD" localSheetId="20">#REF!</definedName>
    <definedName name="MANBUD" localSheetId="21">#REF!</definedName>
    <definedName name="MANBUD" localSheetId="18">#REF!</definedName>
    <definedName name="MANBUD" localSheetId="19">#REF!</definedName>
    <definedName name="MANBUD" localSheetId="22">#REF!</definedName>
    <definedName name="MANBUD" localSheetId="23">#REF!</definedName>
    <definedName name="MANBUD" localSheetId="1">#REF!</definedName>
    <definedName name="MANBUD" localSheetId="5">#REF!</definedName>
    <definedName name="MANBUD" localSheetId="6">#REF!</definedName>
    <definedName name="MANBUD" localSheetId="2">#REF!</definedName>
    <definedName name="MANBUD" localSheetId="7">#REF!</definedName>
    <definedName name="MANBUD" localSheetId="3">#REF!</definedName>
    <definedName name="MANBUD" localSheetId="4">#REF!</definedName>
    <definedName name="MANBUD" localSheetId="26">#REF!</definedName>
    <definedName name="MANBUD" localSheetId="27">#REF!</definedName>
    <definedName name="MANBUD" localSheetId="28">#REF!</definedName>
    <definedName name="MANBUD" localSheetId="29">#REF!</definedName>
    <definedName name="MANBUD" localSheetId="24">#REF!</definedName>
    <definedName name="MANBUD" localSheetId="25">#REF!</definedName>
    <definedName name="MANBUD" localSheetId="0">#REF!</definedName>
    <definedName name="MANBUD">#REF!</definedName>
    <definedName name="manCYACT" localSheetId="8">#REF!</definedName>
    <definedName name="manCYACT" localSheetId="11">#REF!</definedName>
    <definedName name="manCYACT" localSheetId="12">#REF!</definedName>
    <definedName name="manCYACT" localSheetId="9">#REF!</definedName>
    <definedName name="manCYACT" localSheetId="10">#REF!</definedName>
    <definedName name="manCYACT" localSheetId="13">#REF!</definedName>
    <definedName name="manCYACT" localSheetId="16">#REF!</definedName>
    <definedName name="manCYACT" localSheetId="14">#REF!</definedName>
    <definedName name="manCYACT" localSheetId="15">#REF!</definedName>
    <definedName name="manCYACT" localSheetId="17">#REF!</definedName>
    <definedName name="manCYACT" localSheetId="20">#REF!</definedName>
    <definedName name="manCYACT" localSheetId="21">#REF!</definedName>
    <definedName name="manCYACT" localSheetId="18">#REF!</definedName>
    <definedName name="manCYACT" localSheetId="19">#REF!</definedName>
    <definedName name="manCYACT" localSheetId="22">#REF!</definedName>
    <definedName name="manCYACT" localSheetId="23">#REF!</definedName>
    <definedName name="manCYACT" localSheetId="1">#REF!</definedName>
    <definedName name="manCYACT" localSheetId="5">#REF!</definedName>
    <definedName name="manCYACT" localSheetId="6">#REF!</definedName>
    <definedName name="manCYACT" localSheetId="2">#REF!</definedName>
    <definedName name="manCYACT" localSheetId="7">#REF!</definedName>
    <definedName name="manCYACT" localSheetId="3">#REF!</definedName>
    <definedName name="manCYACT" localSheetId="4">#REF!</definedName>
    <definedName name="manCYACT" localSheetId="26">#REF!</definedName>
    <definedName name="manCYACT" localSheetId="27">#REF!</definedName>
    <definedName name="manCYACT" localSheetId="28">#REF!</definedName>
    <definedName name="manCYACT" localSheetId="29">#REF!</definedName>
    <definedName name="manCYACT" localSheetId="24">#REF!</definedName>
    <definedName name="manCYACT" localSheetId="25">#REF!</definedName>
    <definedName name="manCYACT" localSheetId="0">#REF!</definedName>
    <definedName name="manCYACT">#REF!</definedName>
    <definedName name="manCYBUD" localSheetId="8">#REF!</definedName>
    <definedName name="manCYBUD" localSheetId="11">#REF!</definedName>
    <definedName name="manCYBUD" localSheetId="12">#REF!</definedName>
    <definedName name="manCYBUD" localSheetId="9">#REF!</definedName>
    <definedName name="manCYBUD" localSheetId="10">#REF!</definedName>
    <definedName name="manCYBUD" localSheetId="13">#REF!</definedName>
    <definedName name="manCYBUD" localSheetId="16">#REF!</definedName>
    <definedName name="manCYBUD" localSheetId="14">#REF!</definedName>
    <definedName name="manCYBUD" localSheetId="15">#REF!</definedName>
    <definedName name="manCYBUD" localSheetId="17">#REF!</definedName>
    <definedName name="manCYBUD" localSheetId="20">#REF!</definedName>
    <definedName name="manCYBUD" localSheetId="21">#REF!</definedName>
    <definedName name="manCYBUD" localSheetId="18">#REF!</definedName>
    <definedName name="manCYBUD" localSheetId="19">#REF!</definedName>
    <definedName name="manCYBUD" localSheetId="22">#REF!</definedName>
    <definedName name="manCYBUD" localSheetId="23">#REF!</definedName>
    <definedName name="manCYBUD" localSheetId="1">#REF!</definedName>
    <definedName name="manCYBUD" localSheetId="5">#REF!</definedName>
    <definedName name="manCYBUD" localSheetId="6">#REF!</definedName>
    <definedName name="manCYBUD" localSheetId="2">#REF!</definedName>
    <definedName name="manCYBUD" localSheetId="7">#REF!</definedName>
    <definedName name="manCYBUD" localSheetId="3">#REF!</definedName>
    <definedName name="manCYBUD" localSheetId="4">#REF!</definedName>
    <definedName name="manCYBUD" localSheetId="26">#REF!</definedName>
    <definedName name="manCYBUD" localSheetId="27">#REF!</definedName>
    <definedName name="manCYBUD" localSheetId="28">#REF!</definedName>
    <definedName name="manCYBUD" localSheetId="29">#REF!</definedName>
    <definedName name="manCYBUD" localSheetId="24">#REF!</definedName>
    <definedName name="manCYBUD" localSheetId="25">#REF!</definedName>
    <definedName name="manCYBUD" localSheetId="0">#REF!</definedName>
    <definedName name="manCYBUD">#REF!</definedName>
    <definedName name="manCYF" localSheetId="8">#REF!</definedName>
    <definedName name="manCYF" localSheetId="11">#REF!</definedName>
    <definedName name="manCYF" localSheetId="12">#REF!</definedName>
    <definedName name="manCYF" localSheetId="9">#REF!</definedName>
    <definedName name="manCYF" localSheetId="10">#REF!</definedName>
    <definedName name="manCYF" localSheetId="13">#REF!</definedName>
    <definedName name="manCYF" localSheetId="16">#REF!</definedName>
    <definedName name="manCYF" localSheetId="14">#REF!</definedName>
    <definedName name="manCYF" localSheetId="15">#REF!</definedName>
    <definedName name="manCYF" localSheetId="17">#REF!</definedName>
    <definedName name="manCYF" localSheetId="20">#REF!</definedName>
    <definedName name="manCYF" localSheetId="21">#REF!</definedName>
    <definedName name="manCYF" localSheetId="18">#REF!</definedName>
    <definedName name="manCYF" localSheetId="19">#REF!</definedName>
    <definedName name="manCYF" localSheetId="22">#REF!</definedName>
    <definedName name="manCYF" localSheetId="23">#REF!</definedName>
    <definedName name="manCYF" localSheetId="1">#REF!</definedName>
    <definedName name="manCYF" localSheetId="5">#REF!</definedName>
    <definedName name="manCYF" localSheetId="6">#REF!</definedName>
    <definedName name="manCYF" localSheetId="2">#REF!</definedName>
    <definedName name="manCYF" localSheetId="7">#REF!</definedName>
    <definedName name="manCYF" localSheetId="3">#REF!</definedName>
    <definedName name="manCYF" localSheetId="4">#REF!</definedName>
    <definedName name="manCYF" localSheetId="26">#REF!</definedName>
    <definedName name="manCYF" localSheetId="27">#REF!</definedName>
    <definedName name="manCYF" localSheetId="28">#REF!</definedName>
    <definedName name="manCYF" localSheetId="29">#REF!</definedName>
    <definedName name="manCYF" localSheetId="24">#REF!</definedName>
    <definedName name="manCYF" localSheetId="25">#REF!</definedName>
    <definedName name="manCYF" localSheetId="0">#REF!</definedName>
    <definedName name="manCYF">#REF!</definedName>
    <definedName name="MANEND" localSheetId="8">#REF!</definedName>
    <definedName name="MANEND" localSheetId="11">#REF!</definedName>
    <definedName name="MANEND" localSheetId="12">#REF!</definedName>
    <definedName name="MANEND" localSheetId="9">#REF!</definedName>
    <definedName name="MANEND" localSheetId="10">#REF!</definedName>
    <definedName name="MANEND" localSheetId="13">#REF!</definedName>
    <definedName name="MANEND" localSheetId="16">#REF!</definedName>
    <definedName name="MANEND" localSheetId="14">#REF!</definedName>
    <definedName name="MANEND" localSheetId="15">#REF!</definedName>
    <definedName name="MANEND" localSheetId="17">#REF!</definedName>
    <definedName name="MANEND" localSheetId="20">#REF!</definedName>
    <definedName name="MANEND" localSheetId="21">#REF!</definedName>
    <definedName name="MANEND" localSheetId="18">#REF!</definedName>
    <definedName name="MANEND" localSheetId="19">#REF!</definedName>
    <definedName name="MANEND" localSheetId="22">#REF!</definedName>
    <definedName name="MANEND" localSheetId="23">#REF!</definedName>
    <definedName name="MANEND" localSheetId="1">#REF!</definedName>
    <definedName name="MANEND" localSheetId="5">#REF!</definedName>
    <definedName name="MANEND" localSheetId="6">#REF!</definedName>
    <definedName name="MANEND" localSheetId="2">#REF!</definedName>
    <definedName name="MANEND" localSheetId="7">#REF!</definedName>
    <definedName name="MANEND" localSheetId="3">#REF!</definedName>
    <definedName name="MANEND" localSheetId="4">#REF!</definedName>
    <definedName name="MANEND" localSheetId="26">#REF!</definedName>
    <definedName name="MANEND" localSheetId="27">#REF!</definedName>
    <definedName name="MANEND" localSheetId="28">#REF!</definedName>
    <definedName name="MANEND" localSheetId="29">#REF!</definedName>
    <definedName name="MANEND" localSheetId="24">#REF!</definedName>
    <definedName name="MANEND" localSheetId="25">#REF!</definedName>
    <definedName name="MANEND" localSheetId="0">#REF!</definedName>
    <definedName name="MANEND">#REF!</definedName>
    <definedName name="manNYbud" localSheetId="8">#REF!</definedName>
    <definedName name="manNYbud" localSheetId="11">#REF!</definedName>
    <definedName name="manNYbud" localSheetId="12">#REF!</definedName>
    <definedName name="manNYbud" localSheetId="9">#REF!</definedName>
    <definedName name="manNYbud" localSheetId="10">#REF!</definedName>
    <definedName name="manNYbud" localSheetId="13">#REF!</definedName>
    <definedName name="manNYbud" localSheetId="16">#REF!</definedName>
    <definedName name="manNYbud" localSheetId="14">#REF!</definedName>
    <definedName name="manNYbud" localSheetId="15">#REF!</definedName>
    <definedName name="manNYbud" localSheetId="17">#REF!</definedName>
    <definedName name="manNYbud" localSheetId="20">#REF!</definedName>
    <definedName name="manNYbud" localSheetId="21">#REF!</definedName>
    <definedName name="manNYbud" localSheetId="18">#REF!</definedName>
    <definedName name="manNYbud" localSheetId="19">#REF!</definedName>
    <definedName name="manNYbud" localSheetId="22">#REF!</definedName>
    <definedName name="manNYbud" localSheetId="23">#REF!</definedName>
    <definedName name="manNYbud" localSheetId="1">#REF!</definedName>
    <definedName name="manNYbud" localSheetId="5">#REF!</definedName>
    <definedName name="manNYbud" localSheetId="6">#REF!</definedName>
    <definedName name="manNYbud" localSheetId="2">#REF!</definedName>
    <definedName name="manNYbud" localSheetId="7">#REF!</definedName>
    <definedName name="manNYbud" localSheetId="3">#REF!</definedName>
    <definedName name="manNYbud" localSheetId="4">#REF!</definedName>
    <definedName name="manNYbud" localSheetId="26">#REF!</definedName>
    <definedName name="manNYbud" localSheetId="27">#REF!</definedName>
    <definedName name="manNYbud" localSheetId="28">#REF!</definedName>
    <definedName name="manNYbud" localSheetId="29">#REF!</definedName>
    <definedName name="manNYbud" localSheetId="24">#REF!</definedName>
    <definedName name="manNYbud" localSheetId="25">#REF!</definedName>
    <definedName name="manNYbud" localSheetId="0">#REF!</definedName>
    <definedName name="manNYbud">#REF!</definedName>
    <definedName name="manpower_costs" localSheetId="8">#REF!</definedName>
    <definedName name="manpower_costs" localSheetId="11">#REF!</definedName>
    <definedName name="manpower_costs" localSheetId="12">#REF!</definedName>
    <definedName name="manpower_costs" localSheetId="9">#REF!</definedName>
    <definedName name="manpower_costs" localSheetId="10">#REF!</definedName>
    <definedName name="manpower_costs" localSheetId="13">#REF!</definedName>
    <definedName name="manpower_costs" localSheetId="16">#REF!</definedName>
    <definedName name="manpower_costs" localSheetId="14">#REF!</definedName>
    <definedName name="manpower_costs" localSheetId="15">#REF!</definedName>
    <definedName name="manpower_costs" localSheetId="17">#REF!</definedName>
    <definedName name="manpower_costs" localSheetId="20">#REF!</definedName>
    <definedName name="manpower_costs" localSheetId="21">#REF!</definedName>
    <definedName name="manpower_costs" localSheetId="18">#REF!</definedName>
    <definedName name="manpower_costs" localSheetId="19">#REF!</definedName>
    <definedName name="manpower_costs" localSheetId="22">#REF!</definedName>
    <definedName name="manpower_costs" localSheetId="23">#REF!</definedName>
    <definedName name="manpower_costs" localSheetId="1">#REF!</definedName>
    <definedName name="manpower_costs" localSheetId="5">#REF!</definedName>
    <definedName name="manpower_costs" localSheetId="6">#REF!</definedName>
    <definedName name="manpower_costs" localSheetId="2">#REF!</definedName>
    <definedName name="manpower_costs" localSheetId="7">#REF!</definedName>
    <definedName name="manpower_costs" localSheetId="3">#REF!</definedName>
    <definedName name="manpower_costs" localSheetId="4">#REF!</definedName>
    <definedName name="manpower_costs" localSheetId="26">#REF!</definedName>
    <definedName name="manpower_costs" localSheetId="27">#REF!</definedName>
    <definedName name="manpower_costs" localSheetId="28">#REF!</definedName>
    <definedName name="manpower_costs" localSheetId="29">#REF!</definedName>
    <definedName name="manpower_costs" localSheetId="24">#REF!</definedName>
    <definedName name="manpower_costs" localSheetId="25">#REF!</definedName>
    <definedName name="manpower_costs" localSheetId="0">#REF!</definedName>
    <definedName name="manpower_costs">#REF!</definedName>
    <definedName name="manPYACT" localSheetId="8">#REF!</definedName>
    <definedName name="manPYACT" localSheetId="11">#REF!</definedName>
    <definedName name="manPYACT" localSheetId="12">#REF!</definedName>
    <definedName name="manPYACT" localSheetId="9">#REF!</definedName>
    <definedName name="manPYACT" localSheetId="10">#REF!</definedName>
    <definedName name="manPYACT" localSheetId="13">#REF!</definedName>
    <definedName name="manPYACT" localSheetId="16">#REF!</definedName>
    <definedName name="manPYACT" localSheetId="14">#REF!</definedName>
    <definedName name="manPYACT" localSheetId="15">#REF!</definedName>
    <definedName name="manPYACT" localSheetId="17">#REF!</definedName>
    <definedName name="manPYACT" localSheetId="20">#REF!</definedName>
    <definedName name="manPYACT" localSheetId="21">#REF!</definedName>
    <definedName name="manPYACT" localSheetId="18">#REF!</definedName>
    <definedName name="manPYACT" localSheetId="19">#REF!</definedName>
    <definedName name="manPYACT" localSheetId="22">#REF!</definedName>
    <definedName name="manPYACT" localSheetId="23">#REF!</definedName>
    <definedName name="manPYACT" localSheetId="1">#REF!</definedName>
    <definedName name="manPYACT" localSheetId="5">#REF!</definedName>
    <definedName name="manPYACT" localSheetId="6">#REF!</definedName>
    <definedName name="manPYACT" localSheetId="2">#REF!</definedName>
    <definedName name="manPYACT" localSheetId="7">#REF!</definedName>
    <definedName name="manPYACT" localSheetId="3">#REF!</definedName>
    <definedName name="manPYACT" localSheetId="4">#REF!</definedName>
    <definedName name="manPYACT" localSheetId="26">#REF!</definedName>
    <definedName name="manPYACT" localSheetId="27">#REF!</definedName>
    <definedName name="manPYACT" localSheetId="28">#REF!</definedName>
    <definedName name="manPYACT" localSheetId="29">#REF!</definedName>
    <definedName name="manPYACT" localSheetId="24">#REF!</definedName>
    <definedName name="manPYACT" localSheetId="25">#REF!</definedName>
    <definedName name="manPYACT" localSheetId="0">#REF!</definedName>
    <definedName name="manPYACT">#REF!</definedName>
    <definedName name="MANSTART" localSheetId="8">#REF!</definedName>
    <definedName name="MANSTART" localSheetId="11">#REF!</definedName>
    <definedName name="MANSTART" localSheetId="12">#REF!</definedName>
    <definedName name="MANSTART" localSheetId="9">#REF!</definedName>
    <definedName name="MANSTART" localSheetId="10">#REF!</definedName>
    <definedName name="MANSTART" localSheetId="13">#REF!</definedName>
    <definedName name="MANSTART" localSheetId="16">#REF!</definedName>
    <definedName name="MANSTART" localSheetId="14">#REF!</definedName>
    <definedName name="MANSTART" localSheetId="15">#REF!</definedName>
    <definedName name="MANSTART" localSheetId="17">#REF!</definedName>
    <definedName name="MANSTART" localSheetId="20">#REF!</definedName>
    <definedName name="MANSTART" localSheetId="21">#REF!</definedName>
    <definedName name="MANSTART" localSheetId="18">#REF!</definedName>
    <definedName name="MANSTART" localSheetId="19">#REF!</definedName>
    <definedName name="MANSTART" localSheetId="22">#REF!</definedName>
    <definedName name="MANSTART" localSheetId="23">#REF!</definedName>
    <definedName name="MANSTART" localSheetId="1">#REF!</definedName>
    <definedName name="MANSTART" localSheetId="5">#REF!</definedName>
    <definedName name="MANSTART" localSheetId="6">#REF!</definedName>
    <definedName name="MANSTART" localSheetId="2">#REF!</definedName>
    <definedName name="MANSTART" localSheetId="7">#REF!</definedName>
    <definedName name="MANSTART" localSheetId="3">#REF!</definedName>
    <definedName name="MANSTART" localSheetId="4">#REF!</definedName>
    <definedName name="MANSTART" localSheetId="26">#REF!</definedName>
    <definedName name="MANSTART" localSheetId="27">#REF!</definedName>
    <definedName name="MANSTART" localSheetId="28">#REF!</definedName>
    <definedName name="MANSTART" localSheetId="29">#REF!</definedName>
    <definedName name="MANSTART" localSheetId="24">#REF!</definedName>
    <definedName name="MANSTART" localSheetId="25">#REF!</definedName>
    <definedName name="MANSTART" localSheetId="0">#REF!</definedName>
    <definedName name="MANSTART">#REF!</definedName>
    <definedName name="mat_beg_bud" localSheetId="8">#REF!</definedName>
    <definedName name="mat_beg_bud" localSheetId="11">#REF!</definedName>
    <definedName name="mat_beg_bud" localSheetId="12">#REF!</definedName>
    <definedName name="mat_beg_bud" localSheetId="9">#REF!</definedName>
    <definedName name="mat_beg_bud" localSheetId="10">#REF!</definedName>
    <definedName name="mat_beg_bud" localSheetId="13">#REF!</definedName>
    <definedName name="mat_beg_bud" localSheetId="16">#REF!</definedName>
    <definedName name="mat_beg_bud" localSheetId="14">#REF!</definedName>
    <definedName name="mat_beg_bud" localSheetId="15">#REF!</definedName>
    <definedName name="mat_beg_bud" localSheetId="17">#REF!</definedName>
    <definedName name="mat_beg_bud" localSheetId="20">#REF!</definedName>
    <definedName name="mat_beg_bud" localSheetId="21">#REF!</definedName>
    <definedName name="mat_beg_bud" localSheetId="18">#REF!</definedName>
    <definedName name="mat_beg_bud" localSheetId="19">#REF!</definedName>
    <definedName name="mat_beg_bud" localSheetId="22">#REF!</definedName>
    <definedName name="mat_beg_bud" localSheetId="23">#REF!</definedName>
    <definedName name="mat_beg_bud" localSheetId="1">#REF!</definedName>
    <definedName name="mat_beg_bud" localSheetId="5">#REF!</definedName>
    <definedName name="mat_beg_bud" localSheetId="6">#REF!</definedName>
    <definedName name="mat_beg_bud" localSheetId="2">#REF!</definedName>
    <definedName name="mat_beg_bud" localSheetId="7">#REF!</definedName>
    <definedName name="mat_beg_bud" localSheetId="3">#REF!</definedName>
    <definedName name="mat_beg_bud" localSheetId="4">#REF!</definedName>
    <definedName name="mat_beg_bud" localSheetId="26">#REF!</definedName>
    <definedName name="mat_beg_bud" localSheetId="27">#REF!</definedName>
    <definedName name="mat_beg_bud" localSheetId="28">#REF!</definedName>
    <definedName name="mat_beg_bud" localSheetId="29">#REF!</definedName>
    <definedName name="mat_beg_bud" localSheetId="24">#REF!</definedName>
    <definedName name="mat_beg_bud" localSheetId="25">#REF!</definedName>
    <definedName name="mat_beg_bud" localSheetId="0">#REF!</definedName>
    <definedName name="mat_beg_bud">#REF!</definedName>
    <definedName name="mat_end_bud" localSheetId="8">#REF!</definedName>
    <definedName name="mat_end_bud" localSheetId="11">#REF!</definedName>
    <definedName name="mat_end_bud" localSheetId="12">#REF!</definedName>
    <definedName name="mat_end_bud" localSheetId="9">#REF!</definedName>
    <definedName name="mat_end_bud" localSheetId="10">#REF!</definedName>
    <definedName name="mat_end_bud" localSheetId="13">#REF!</definedName>
    <definedName name="mat_end_bud" localSheetId="16">#REF!</definedName>
    <definedName name="mat_end_bud" localSheetId="14">#REF!</definedName>
    <definedName name="mat_end_bud" localSheetId="15">#REF!</definedName>
    <definedName name="mat_end_bud" localSheetId="17">#REF!</definedName>
    <definedName name="mat_end_bud" localSheetId="20">#REF!</definedName>
    <definedName name="mat_end_bud" localSheetId="21">#REF!</definedName>
    <definedName name="mat_end_bud" localSheetId="18">#REF!</definedName>
    <definedName name="mat_end_bud" localSheetId="19">#REF!</definedName>
    <definedName name="mat_end_bud" localSheetId="22">#REF!</definedName>
    <definedName name="mat_end_bud" localSheetId="23">#REF!</definedName>
    <definedName name="mat_end_bud" localSheetId="1">#REF!</definedName>
    <definedName name="mat_end_bud" localSheetId="5">#REF!</definedName>
    <definedName name="mat_end_bud" localSheetId="6">#REF!</definedName>
    <definedName name="mat_end_bud" localSheetId="2">#REF!</definedName>
    <definedName name="mat_end_bud" localSheetId="7">#REF!</definedName>
    <definedName name="mat_end_bud" localSheetId="3">#REF!</definedName>
    <definedName name="mat_end_bud" localSheetId="4">#REF!</definedName>
    <definedName name="mat_end_bud" localSheetId="26">#REF!</definedName>
    <definedName name="mat_end_bud" localSheetId="27">#REF!</definedName>
    <definedName name="mat_end_bud" localSheetId="28">#REF!</definedName>
    <definedName name="mat_end_bud" localSheetId="29">#REF!</definedName>
    <definedName name="mat_end_bud" localSheetId="24">#REF!</definedName>
    <definedName name="mat_end_bud" localSheetId="25">#REF!</definedName>
    <definedName name="mat_end_bud" localSheetId="0">#REF!</definedName>
    <definedName name="mat_end_bud">#REF!</definedName>
    <definedName name="mat12ACT" localSheetId="8">#REF!</definedName>
    <definedName name="mat12ACT" localSheetId="11">#REF!</definedName>
    <definedName name="mat12ACT" localSheetId="12">#REF!</definedName>
    <definedName name="mat12ACT" localSheetId="9">#REF!</definedName>
    <definedName name="mat12ACT" localSheetId="10">#REF!</definedName>
    <definedName name="mat12ACT" localSheetId="13">#REF!</definedName>
    <definedName name="mat12ACT" localSheetId="16">#REF!</definedName>
    <definedName name="mat12ACT" localSheetId="14">#REF!</definedName>
    <definedName name="mat12ACT" localSheetId="15">#REF!</definedName>
    <definedName name="mat12ACT" localSheetId="17">#REF!</definedName>
    <definedName name="mat12ACT" localSheetId="20">#REF!</definedName>
    <definedName name="mat12ACT" localSheetId="21">#REF!</definedName>
    <definedName name="mat12ACT" localSheetId="18">#REF!</definedName>
    <definedName name="mat12ACT" localSheetId="19">#REF!</definedName>
    <definedName name="mat12ACT" localSheetId="22">#REF!</definedName>
    <definedName name="mat12ACT" localSheetId="23">#REF!</definedName>
    <definedName name="mat12ACT" localSheetId="1">#REF!</definedName>
    <definedName name="mat12ACT" localSheetId="5">#REF!</definedName>
    <definedName name="mat12ACT" localSheetId="6">#REF!</definedName>
    <definedName name="mat12ACT" localSheetId="2">#REF!</definedName>
    <definedName name="mat12ACT" localSheetId="7">#REF!</definedName>
    <definedName name="mat12ACT" localSheetId="3">#REF!</definedName>
    <definedName name="mat12ACT" localSheetId="4">#REF!</definedName>
    <definedName name="mat12ACT" localSheetId="26">#REF!</definedName>
    <definedName name="mat12ACT" localSheetId="27">#REF!</definedName>
    <definedName name="mat12ACT" localSheetId="28">#REF!</definedName>
    <definedName name="mat12ACT" localSheetId="29">#REF!</definedName>
    <definedName name="mat12ACT" localSheetId="24">#REF!</definedName>
    <definedName name="mat12ACT" localSheetId="25">#REF!</definedName>
    <definedName name="mat12ACT" localSheetId="0">#REF!</definedName>
    <definedName name="mat12ACT">#REF!</definedName>
    <definedName name="MATBUD" localSheetId="8">#REF!</definedName>
    <definedName name="MATBUD" localSheetId="11">#REF!</definedName>
    <definedName name="MATBUD" localSheetId="12">#REF!</definedName>
    <definedName name="MATBUD" localSheetId="9">#REF!</definedName>
    <definedName name="MATBUD" localSheetId="10">#REF!</definedName>
    <definedName name="MATBUD" localSheetId="13">#REF!</definedName>
    <definedName name="MATBUD" localSheetId="16">#REF!</definedName>
    <definedName name="MATBUD" localSheetId="14">#REF!</definedName>
    <definedName name="MATBUD" localSheetId="15">#REF!</definedName>
    <definedName name="MATBUD" localSheetId="17">#REF!</definedName>
    <definedName name="MATBUD" localSheetId="20">#REF!</definedName>
    <definedName name="MATBUD" localSheetId="21">#REF!</definedName>
    <definedName name="MATBUD" localSheetId="18">#REF!</definedName>
    <definedName name="MATBUD" localSheetId="19">#REF!</definedName>
    <definedName name="MATBUD" localSheetId="22">#REF!</definedName>
    <definedName name="MATBUD" localSheetId="23">#REF!</definedName>
    <definedName name="MATBUD" localSheetId="1">#REF!</definedName>
    <definedName name="MATBUD" localSheetId="5">#REF!</definedName>
    <definedName name="MATBUD" localSheetId="6">#REF!</definedName>
    <definedName name="MATBUD" localSheetId="2">#REF!</definedName>
    <definedName name="MATBUD" localSheetId="7">#REF!</definedName>
    <definedName name="MATBUD" localSheetId="3">#REF!</definedName>
    <definedName name="MATBUD" localSheetId="4">#REF!</definedName>
    <definedName name="MATBUD" localSheetId="26">#REF!</definedName>
    <definedName name="MATBUD" localSheetId="27">#REF!</definedName>
    <definedName name="MATBUD" localSheetId="28">#REF!</definedName>
    <definedName name="MATBUD" localSheetId="29">#REF!</definedName>
    <definedName name="MATBUD" localSheetId="24">#REF!</definedName>
    <definedName name="MATBUD" localSheetId="25">#REF!</definedName>
    <definedName name="MATBUD" localSheetId="0">#REF!</definedName>
    <definedName name="MATBUD">#REF!</definedName>
    <definedName name="matCYACT" localSheetId="8">#REF!</definedName>
    <definedName name="matCYACT" localSheetId="11">#REF!</definedName>
    <definedName name="matCYACT" localSheetId="12">#REF!</definedName>
    <definedName name="matCYACT" localSheetId="9">#REF!</definedName>
    <definedName name="matCYACT" localSheetId="10">#REF!</definedName>
    <definedName name="matCYACT" localSheetId="13">#REF!</definedName>
    <definedName name="matCYACT" localSheetId="16">#REF!</definedName>
    <definedName name="matCYACT" localSheetId="14">#REF!</definedName>
    <definedName name="matCYACT" localSheetId="15">#REF!</definedName>
    <definedName name="matCYACT" localSheetId="17">#REF!</definedName>
    <definedName name="matCYACT" localSheetId="20">#REF!</definedName>
    <definedName name="matCYACT" localSheetId="21">#REF!</definedName>
    <definedName name="matCYACT" localSheetId="18">#REF!</definedName>
    <definedName name="matCYACT" localSheetId="19">#REF!</definedName>
    <definedName name="matCYACT" localSheetId="22">#REF!</definedName>
    <definedName name="matCYACT" localSheetId="23">#REF!</definedName>
    <definedName name="matCYACT" localSheetId="1">#REF!</definedName>
    <definedName name="matCYACT" localSheetId="5">#REF!</definedName>
    <definedName name="matCYACT" localSheetId="6">#REF!</definedName>
    <definedName name="matCYACT" localSheetId="2">#REF!</definedName>
    <definedName name="matCYACT" localSheetId="7">#REF!</definedName>
    <definedName name="matCYACT" localSheetId="3">#REF!</definedName>
    <definedName name="matCYACT" localSheetId="4">#REF!</definedName>
    <definedName name="matCYACT" localSheetId="26">#REF!</definedName>
    <definedName name="matCYACT" localSheetId="27">#REF!</definedName>
    <definedName name="matCYACT" localSheetId="28">#REF!</definedName>
    <definedName name="matCYACT" localSheetId="29">#REF!</definedName>
    <definedName name="matCYACT" localSheetId="24">#REF!</definedName>
    <definedName name="matCYACT" localSheetId="25">#REF!</definedName>
    <definedName name="matCYACT" localSheetId="0">#REF!</definedName>
    <definedName name="matCYACT">#REF!</definedName>
    <definedName name="matCYBUD" localSheetId="8">#REF!</definedName>
    <definedName name="matCYBUD" localSheetId="11">#REF!</definedName>
    <definedName name="matCYBUD" localSheetId="12">#REF!</definedName>
    <definedName name="matCYBUD" localSheetId="9">#REF!</definedName>
    <definedName name="matCYBUD" localSheetId="10">#REF!</definedName>
    <definedName name="matCYBUD" localSheetId="13">#REF!</definedName>
    <definedName name="matCYBUD" localSheetId="16">#REF!</definedName>
    <definedName name="matCYBUD" localSheetId="14">#REF!</definedName>
    <definedName name="matCYBUD" localSheetId="15">#REF!</definedName>
    <definedName name="matCYBUD" localSheetId="17">#REF!</definedName>
    <definedName name="matCYBUD" localSheetId="20">#REF!</definedName>
    <definedName name="matCYBUD" localSheetId="21">#REF!</definedName>
    <definedName name="matCYBUD" localSheetId="18">#REF!</definedName>
    <definedName name="matCYBUD" localSheetId="19">#REF!</definedName>
    <definedName name="matCYBUD" localSheetId="22">#REF!</definedName>
    <definedName name="matCYBUD" localSheetId="23">#REF!</definedName>
    <definedName name="matCYBUD" localSheetId="1">#REF!</definedName>
    <definedName name="matCYBUD" localSheetId="5">#REF!</definedName>
    <definedName name="matCYBUD" localSheetId="6">#REF!</definedName>
    <definedName name="matCYBUD" localSheetId="2">#REF!</definedName>
    <definedName name="matCYBUD" localSheetId="7">#REF!</definedName>
    <definedName name="matCYBUD" localSheetId="3">#REF!</definedName>
    <definedName name="matCYBUD" localSheetId="4">#REF!</definedName>
    <definedName name="matCYBUD" localSheetId="26">#REF!</definedName>
    <definedName name="matCYBUD" localSheetId="27">#REF!</definedName>
    <definedName name="matCYBUD" localSheetId="28">#REF!</definedName>
    <definedName name="matCYBUD" localSheetId="29">#REF!</definedName>
    <definedName name="matCYBUD" localSheetId="24">#REF!</definedName>
    <definedName name="matCYBUD" localSheetId="25">#REF!</definedName>
    <definedName name="matCYBUD" localSheetId="0">#REF!</definedName>
    <definedName name="matCYBUD">#REF!</definedName>
    <definedName name="matCYF" localSheetId="8">#REF!</definedName>
    <definedName name="matCYF" localSheetId="11">#REF!</definedName>
    <definedName name="matCYF" localSheetId="12">#REF!</definedName>
    <definedName name="matCYF" localSheetId="9">#REF!</definedName>
    <definedName name="matCYF" localSheetId="10">#REF!</definedName>
    <definedName name="matCYF" localSheetId="13">#REF!</definedName>
    <definedName name="matCYF" localSheetId="16">#REF!</definedName>
    <definedName name="matCYF" localSheetId="14">#REF!</definedName>
    <definedName name="matCYF" localSheetId="15">#REF!</definedName>
    <definedName name="matCYF" localSheetId="17">#REF!</definedName>
    <definedName name="matCYF" localSheetId="20">#REF!</definedName>
    <definedName name="matCYF" localSheetId="21">#REF!</definedName>
    <definedName name="matCYF" localSheetId="18">#REF!</definedName>
    <definedName name="matCYF" localSheetId="19">#REF!</definedName>
    <definedName name="matCYF" localSheetId="22">#REF!</definedName>
    <definedName name="matCYF" localSheetId="23">#REF!</definedName>
    <definedName name="matCYF" localSheetId="1">#REF!</definedName>
    <definedName name="matCYF" localSheetId="5">#REF!</definedName>
    <definedName name="matCYF" localSheetId="6">#REF!</definedName>
    <definedName name="matCYF" localSheetId="2">#REF!</definedName>
    <definedName name="matCYF" localSheetId="7">#REF!</definedName>
    <definedName name="matCYF" localSheetId="3">#REF!</definedName>
    <definedName name="matCYF" localSheetId="4">#REF!</definedName>
    <definedName name="matCYF" localSheetId="26">#REF!</definedName>
    <definedName name="matCYF" localSheetId="27">#REF!</definedName>
    <definedName name="matCYF" localSheetId="28">#REF!</definedName>
    <definedName name="matCYF" localSheetId="29">#REF!</definedName>
    <definedName name="matCYF" localSheetId="24">#REF!</definedName>
    <definedName name="matCYF" localSheetId="25">#REF!</definedName>
    <definedName name="matCYF" localSheetId="0">#REF!</definedName>
    <definedName name="matCYF">#REF!</definedName>
    <definedName name="MATEND" localSheetId="8">#REF!</definedName>
    <definedName name="MATEND" localSheetId="11">#REF!</definedName>
    <definedName name="MATEND" localSheetId="12">#REF!</definedName>
    <definedName name="MATEND" localSheetId="9">#REF!</definedName>
    <definedName name="MATEND" localSheetId="10">#REF!</definedName>
    <definedName name="MATEND" localSheetId="13">#REF!</definedName>
    <definedName name="MATEND" localSheetId="16">#REF!</definedName>
    <definedName name="MATEND" localSheetId="14">#REF!</definedName>
    <definedName name="MATEND" localSheetId="15">#REF!</definedName>
    <definedName name="MATEND" localSheetId="17">#REF!</definedName>
    <definedName name="MATEND" localSheetId="20">#REF!</definedName>
    <definedName name="MATEND" localSheetId="21">#REF!</definedName>
    <definedName name="MATEND" localSheetId="18">#REF!</definedName>
    <definedName name="MATEND" localSheetId="19">#REF!</definedName>
    <definedName name="MATEND" localSheetId="22">#REF!</definedName>
    <definedName name="MATEND" localSheetId="23">#REF!</definedName>
    <definedName name="MATEND" localSheetId="1">#REF!</definedName>
    <definedName name="MATEND" localSheetId="5">#REF!</definedName>
    <definedName name="MATEND" localSheetId="6">#REF!</definedName>
    <definedName name="MATEND" localSheetId="2">#REF!</definedName>
    <definedName name="MATEND" localSheetId="7">#REF!</definedName>
    <definedName name="MATEND" localSheetId="3">#REF!</definedName>
    <definedName name="MATEND" localSheetId="4">#REF!</definedName>
    <definedName name="MATEND" localSheetId="26">#REF!</definedName>
    <definedName name="MATEND" localSheetId="27">#REF!</definedName>
    <definedName name="MATEND" localSheetId="28">#REF!</definedName>
    <definedName name="MATEND" localSheetId="29">#REF!</definedName>
    <definedName name="MATEND" localSheetId="24">#REF!</definedName>
    <definedName name="MATEND" localSheetId="25">#REF!</definedName>
    <definedName name="MATEND" localSheetId="0">#REF!</definedName>
    <definedName name="MATEND">#REF!</definedName>
    <definedName name="material_costs" localSheetId="8">#REF!</definedName>
    <definedName name="material_costs" localSheetId="11">#REF!</definedName>
    <definedName name="material_costs" localSheetId="12">#REF!</definedName>
    <definedName name="material_costs" localSheetId="9">#REF!</definedName>
    <definedName name="material_costs" localSheetId="10">#REF!</definedName>
    <definedName name="material_costs" localSheetId="13">#REF!</definedName>
    <definedName name="material_costs" localSheetId="16">#REF!</definedName>
    <definedName name="material_costs" localSheetId="14">#REF!</definedName>
    <definedName name="material_costs" localSheetId="15">#REF!</definedName>
    <definedName name="material_costs" localSheetId="17">#REF!</definedName>
    <definedName name="material_costs" localSheetId="20">#REF!</definedName>
    <definedName name="material_costs" localSheetId="21">#REF!</definedName>
    <definedName name="material_costs" localSheetId="18">#REF!</definedName>
    <definedName name="material_costs" localSheetId="19">#REF!</definedName>
    <definedName name="material_costs" localSheetId="22">#REF!</definedName>
    <definedName name="material_costs" localSheetId="23">#REF!</definedName>
    <definedName name="material_costs" localSheetId="1">#REF!</definedName>
    <definedName name="material_costs" localSheetId="5">#REF!</definedName>
    <definedName name="material_costs" localSheetId="6">#REF!</definedName>
    <definedName name="material_costs" localSheetId="2">#REF!</definedName>
    <definedName name="material_costs" localSheetId="7">#REF!</definedName>
    <definedName name="material_costs" localSheetId="3">#REF!</definedName>
    <definedName name="material_costs" localSheetId="4">#REF!</definedName>
    <definedName name="material_costs" localSheetId="26">#REF!</definedName>
    <definedName name="material_costs" localSheetId="27">#REF!</definedName>
    <definedName name="material_costs" localSheetId="28">#REF!</definedName>
    <definedName name="material_costs" localSheetId="29">#REF!</definedName>
    <definedName name="material_costs" localSheetId="24">#REF!</definedName>
    <definedName name="material_costs" localSheetId="25">#REF!</definedName>
    <definedName name="material_costs" localSheetId="0">#REF!</definedName>
    <definedName name="material_costs">#REF!</definedName>
    <definedName name="matNYbud" localSheetId="8">#REF!</definedName>
    <definedName name="matNYbud" localSheetId="11">#REF!</definedName>
    <definedName name="matNYbud" localSheetId="12">#REF!</definedName>
    <definedName name="matNYbud" localSheetId="9">#REF!</definedName>
    <definedName name="matNYbud" localSheetId="10">#REF!</definedName>
    <definedName name="matNYbud" localSheetId="13">#REF!</definedName>
    <definedName name="matNYbud" localSheetId="16">#REF!</definedName>
    <definedName name="matNYbud" localSheetId="14">#REF!</definedName>
    <definedName name="matNYbud" localSheetId="15">#REF!</definedName>
    <definedName name="matNYbud" localSheetId="17">#REF!</definedName>
    <definedName name="matNYbud" localSheetId="20">#REF!</definedName>
    <definedName name="matNYbud" localSheetId="21">#REF!</definedName>
    <definedName name="matNYbud" localSheetId="18">#REF!</definedName>
    <definedName name="matNYbud" localSheetId="19">#REF!</definedName>
    <definedName name="matNYbud" localSheetId="22">#REF!</definedName>
    <definedName name="matNYbud" localSheetId="23">#REF!</definedName>
    <definedName name="matNYbud" localSheetId="1">#REF!</definedName>
    <definedName name="matNYbud" localSheetId="5">#REF!</definedName>
    <definedName name="matNYbud" localSheetId="6">#REF!</definedName>
    <definedName name="matNYbud" localSheetId="2">#REF!</definedName>
    <definedName name="matNYbud" localSheetId="7">#REF!</definedName>
    <definedName name="matNYbud" localSheetId="3">#REF!</definedName>
    <definedName name="matNYbud" localSheetId="4">#REF!</definedName>
    <definedName name="matNYbud" localSheetId="26">#REF!</definedName>
    <definedName name="matNYbud" localSheetId="27">#REF!</definedName>
    <definedName name="matNYbud" localSheetId="28">#REF!</definedName>
    <definedName name="matNYbud" localSheetId="29">#REF!</definedName>
    <definedName name="matNYbud" localSheetId="24">#REF!</definedName>
    <definedName name="matNYbud" localSheetId="25">#REF!</definedName>
    <definedName name="matNYbud" localSheetId="0">#REF!</definedName>
    <definedName name="matNYbud">#REF!</definedName>
    <definedName name="matPYACT" localSheetId="8">#REF!</definedName>
    <definedName name="matPYACT" localSheetId="11">#REF!</definedName>
    <definedName name="matPYACT" localSheetId="12">#REF!</definedName>
    <definedName name="matPYACT" localSheetId="9">#REF!</definedName>
    <definedName name="matPYACT" localSheetId="10">#REF!</definedName>
    <definedName name="matPYACT" localSheetId="13">#REF!</definedName>
    <definedName name="matPYACT" localSheetId="16">#REF!</definedName>
    <definedName name="matPYACT" localSheetId="14">#REF!</definedName>
    <definedName name="matPYACT" localSheetId="15">#REF!</definedName>
    <definedName name="matPYACT" localSheetId="17">#REF!</definedName>
    <definedName name="matPYACT" localSheetId="20">#REF!</definedName>
    <definedName name="matPYACT" localSheetId="21">#REF!</definedName>
    <definedName name="matPYACT" localSheetId="18">#REF!</definedName>
    <definedName name="matPYACT" localSheetId="19">#REF!</definedName>
    <definedName name="matPYACT" localSheetId="22">#REF!</definedName>
    <definedName name="matPYACT" localSheetId="23">#REF!</definedName>
    <definedName name="matPYACT" localSheetId="1">#REF!</definedName>
    <definedName name="matPYACT" localSheetId="5">#REF!</definedName>
    <definedName name="matPYACT" localSheetId="6">#REF!</definedName>
    <definedName name="matPYACT" localSheetId="2">#REF!</definedName>
    <definedName name="matPYACT" localSheetId="7">#REF!</definedName>
    <definedName name="matPYACT" localSheetId="3">#REF!</definedName>
    <definedName name="matPYACT" localSheetId="4">#REF!</definedName>
    <definedName name="matPYACT" localSheetId="26">#REF!</definedName>
    <definedName name="matPYACT" localSheetId="27">#REF!</definedName>
    <definedName name="matPYACT" localSheetId="28">#REF!</definedName>
    <definedName name="matPYACT" localSheetId="29">#REF!</definedName>
    <definedName name="matPYACT" localSheetId="24">#REF!</definedName>
    <definedName name="matPYACT" localSheetId="25">#REF!</definedName>
    <definedName name="matPYACT" localSheetId="0">#REF!</definedName>
    <definedName name="matPYACT">#REF!</definedName>
    <definedName name="MATSTART" localSheetId="8">#REF!</definedName>
    <definedName name="MATSTART" localSheetId="11">#REF!</definedName>
    <definedName name="MATSTART" localSheetId="12">#REF!</definedName>
    <definedName name="MATSTART" localSheetId="9">#REF!</definedName>
    <definedName name="MATSTART" localSheetId="10">#REF!</definedName>
    <definedName name="MATSTART" localSheetId="13">#REF!</definedName>
    <definedName name="MATSTART" localSheetId="16">#REF!</definedName>
    <definedName name="MATSTART" localSheetId="14">#REF!</definedName>
    <definedName name="MATSTART" localSheetId="15">#REF!</definedName>
    <definedName name="MATSTART" localSheetId="17">#REF!</definedName>
    <definedName name="MATSTART" localSheetId="20">#REF!</definedName>
    <definedName name="MATSTART" localSheetId="21">#REF!</definedName>
    <definedName name="MATSTART" localSheetId="18">#REF!</definedName>
    <definedName name="MATSTART" localSheetId="19">#REF!</definedName>
    <definedName name="MATSTART" localSheetId="22">#REF!</definedName>
    <definedName name="MATSTART" localSheetId="23">#REF!</definedName>
    <definedName name="MATSTART" localSheetId="1">#REF!</definedName>
    <definedName name="MATSTART" localSheetId="5">#REF!</definedName>
    <definedName name="MATSTART" localSheetId="6">#REF!</definedName>
    <definedName name="MATSTART" localSheetId="2">#REF!</definedName>
    <definedName name="MATSTART" localSheetId="7">#REF!</definedName>
    <definedName name="MATSTART" localSheetId="3">#REF!</definedName>
    <definedName name="MATSTART" localSheetId="4">#REF!</definedName>
    <definedName name="MATSTART" localSheetId="26">#REF!</definedName>
    <definedName name="MATSTART" localSheetId="27">#REF!</definedName>
    <definedName name="MATSTART" localSheetId="28">#REF!</definedName>
    <definedName name="MATSTART" localSheetId="29">#REF!</definedName>
    <definedName name="MATSTART" localSheetId="24">#REF!</definedName>
    <definedName name="MATSTART" localSheetId="25">#REF!</definedName>
    <definedName name="MATSTART" localSheetId="0">#REF!</definedName>
    <definedName name="MATSTART">#REF!</definedName>
    <definedName name="NonPayment">[2]lists!$AA$1:$AA$71</definedName>
    <definedName name="oth_beg_bud" localSheetId="8">#REF!</definedName>
    <definedName name="oth_beg_bud" localSheetId="11">#REF!</definedName>
    <definedName name="oth_beg_bud" localSheetId="12">#REF!</definedName>
    <definedName name="oth_beg_bud" localSheetId="9">#REF!</definedName>
    <definedName name="oth_beg_bud" localSheetId="10">#REF!</definedName>
    <definedName name="oth_beg_bud" localSheetId="13">#REF!</definedName>
    <definedName name="oth_beg_bud" localSheetId="16">#REF!</definedName>
    <definedName name="oth_beg_bud" localSheetId="14">#REF!</definedName>
    <definedName name="oth_beg_bud" localSheetId="15">#REF!</definedName>
    <definedName name="oth_beg_bud" localSheetId="17">#REF!</definedName>
    <definedName name="oth_beg_bud" localSheetId="20">#REF!</definedName>
    <definedName name="oth_beg_bud" localSheetId="21">#REF!</definedName>
    <definedName name="oth_beg_bud" localSheetId="18">#REF!</definedName>
    <definedName name="oth_beg_bud" localSheetId="19">#REF!</definedName>
    <definedName name="oth_beg_bud" localSheetId="22">#REF!</definedName>
    <definedName name="oth_beg_bud" localSheetId="23">#REF!</definedName>
    <definedName name="oth_beg_bud" localSheetId="1">#REF!</definedName>
    <definedName name="oth_beg_bud" localSheetId="5">#REF!</definedName>
    <definedName name="oth_beg_bud" localSheetId="6">#REF!</definedName>
    <definedName name="oth_beg_bud" localSheetId="2">#REF!</definedName>
    <definedName name="oth_beg_bud" localSheetId="7">#REF!</definedName>
    <definedName name="oth_beg_bud" localSheetId="3">#REF!</definedName>
    <definedName name="oth_beg_bud" localSheetId="4">#REF!</definedName>
    <definedName name="oth_beg_bud" localSheetId="26">#REF!</definedName>
    <definedName name="oth_beg_bud" localSheetId="27">#REF!</definedName>
    <definedName name="oth_beg_bud" localSheetId="28">#REF!</definedName>
    <definedName name="oth_beg_bud" localSheetId="29">#REF!</definedName>
    <definedName name="oth_beg_bud" localSheetId="24">#REF!</definedName>
    <definedName name="oth_beg_bud" localSheetId="25">#REF!</definedName>
    <definedName name="oth_beg_bud" localSheetId="0">#REF!</definedName>
    <definedName name="oth_beg_bud">#REF!</definedName>
    <definedName name="oth_end_bud" localSheetId="8">#REF!</definedName>
    <definedName name="oth_end_bud" localSheetId="11">#REF!</definedName>
    <definedName name="oth_end_bud" localSheetId="12">#REF!</definedName>
    <definedName name="oth_end_bud" localSheetId="9">#REF!</definedName>
    <definedName name="oth_end_bud" localSheetId="10">#REF!</definedName>
    <definedName name="oth_end_bud" localSheetId="13">#REF!</definedName>
    <definedName name="oth_end_bud" localSheetId="16">#REF!</definedName>
    <definedName name="oth_end_bud" localSheetId="14">#REF!</definedName>
    <definedName name="oth_end_bud" localSheetId="15">#REF!</definedName>
    <definedName name="oth_end_bud" localSheetId="17">#REF!</definedName>
    <definedName name="oth_end_bud" localSheetId="20">#REF!</definedName>
    <definedName name="oth_end_bud" localSheetId="21">#REF!</definedName>
    <definedName name="oth_end_bud" localSheetId="18">#REF!</definedName>
    <definedName name="oth_end_bud" localSheetId="19">#REF!</definedName>
    <definedName name="oth_end_bud" localSheetId="22">#REF!</definedName>
    <definedName name="oth_end_bud" localSheetId="23">#REF!</definedName>
    <definedName name="oth_end_bud" localSheetId="1">#REF!</definedName>
    <definedName name="oth_end_bud" localSheetId="5">#REF!</definedName>
    <definedName name="oth_end_bud" localSheetId="6">#REF!</definedName>
    <definedName name="oth_end_bud" localSheetId="2">#REF!</definedName>
    <definedName name="oth_end_bud" localSheetId="7">#REF!</definedName>
    <definedName name="oth_end_bud" localSheetId="3">#REF!</definedName>
    <definedName name="oth_end_bud" localSheetId="4">#REF!</definedName>
    <definedName name="oth_end_bud" localSheetId="26">#REF!</definedName>
    <definedName name="oth_end_bud" localSheetId="27">#REF!</definedName>
    <definedName name="oth_end_bud" localSheetId="28">#REF!</definedName>
    <definedName name="oth_end_bud" localSheetId="29">#REF!</definedName>
    <definedName name="oth_end_bud" localSheetId="24">#REF!</definedName>
    <definedName name="oth_end_bud" localSheetId="25">#REF!</definedName>
    <definedName name="oth_end_bud" localSheetId="0">#REF!</definedName>
    <definedName name="oth_end_bud">#REF!</definedName>
    <definedName name="oth12ACT" localSheetId="8">#REF!</definedName>
    <definedName name="oth12ACT" localSheetId="11">#REF!</definedName>
    <definedName name="oth12ACT" localSheetId="12">#REF!</definedName>
    <definedName name="oth12ACT" localSheetId="9">#REF!</definedName>
    <definedName name="oth12ACT" localSheetId="10">#REF!</definedName>
    <definedName name="oth12ACT" localSheetId="13">#REF!</definedName>
    <definedName name="oth12ACT" localSheetId="16">#REF!</definedName>
    <definedName name="oth12ACT" localSheetId="14">#REF!</definedName>
    <definedName name="oth12ACT" localSheetId="15">#REF!</definedName>
    <definedName name="oth12ACT" localSheetId="17">#REF!</definedName>
    <definedName name="oth12ACT" localSheetId="20">#REF!</definedName>
    <definedName name="oth12ACT" localSheetId="21">#REF!</definedName>
    <definedName name="oth12ACT" localSheetId="18">#REF!</definedName>
    <definedName name="oth12ACT" localSheetId="19">#REF!</definedName>
    <definedName name="oth12ACT" localSheetId="22">#REF!</definedName>
    <definedName name="oth12ACT" localSheetId="23">#REF!</definedName>
    <definedName name="oth12ACT" localSheetId="1">#REF!</definedName>
    <definedName name="oth12ACT" localSheetId="5">#REF!</definedName>
    <definedName name="oth12ACT" localSheetId="6">#REF!</definedName>
    <definedName name="oth12ACT" localSheetId="2">#REF!</definedName>
    <definedName name="oth12ACT" localSheetId="7">#REF!</definedName>
    <definedName name="oth12ACT" localSheetId="3">#REF!</definedName>
    <definedName name="oth12ACT" localSheetId="4">#REF!</definedName>
    <definedName name="oth12ACT" localSheetId="26">#REF!</definedName>
    <definedName name="oth12ACT" localSheetId="27">#REF!</definedName>
    <definedName name="oth12ACT" localSheetId="28">#REF!</definedName>
    <definedName name="oth12ACT" localSheetId="29">#REF!</definedName>
    <definedName name="oth12ACT" localSheetId="24">#REF!</definedName>
    <definedName name="oth12ACT" localSheetId="25">#REF!</definedName>
    <definedName name="oth12ACT" localSheetId="0">#REF!</definedName>
    <definedName name="oth12ACT">#REF!</definedName>
    <definedName name="othCYACT" localSheetId="8">#REF!</definedName>
    <definedName name="othCYACT" localSheetId="11">#REF!</definedName>
    <definedName name="othCYACT" localSheetId="12">#REF!</definedName>
    <definedName name="othCYACT" localSheetId="9">#REF!</definedName>
    <definedName name="othCYACT" localSheetId="10">#REF!</definedName>
    <definedName name="othCYACT" localSheetId="13">#REF!</definedName>
    <definedName name="othCYACT" localSheetId="16">#REF!</definedName>
    <definedName name="othCYACT" localSheetId="14">#REF!</definedName>
    <definedName name="othCYACT" localSheetId="15">#REF!</definedName>
    <definedName name="othCYACT" localSheetId="17">#REF!</definedName>
    <definedName name="othCYACT" localSheetId="20">#REF!</definedName>
    <definedName name="othCYACT" localSheetId="21">#REF!</definedName>
    <definedName name="othCYACT" localSheetId="18">#REF!</definedName>
    <definedName name="othCYACT" localSheetId="19">#REF!</definedName>
    <definedName name="othCYACT" localSheetId="22">#REF!</definedName>
    <definedName name="othCYACT" localSheetId="23">#REF!</definedName>
    <definedName name="othCYACT" localSheetId="1">#REF!</definedName>
    <definedName name="othCYACT" localSheetId="5">#REF!</definedName>
    <definedName name="othCYACT" localSheetId="6">#REF!</definedName>
    <definedName name="othCYACT" localSheetId="2">#REF!</definedName>
    <definedName name="othCYACT" localSheetId="7">#REF!</definedName>
    <definedName name="othCYACT" localSheetId="3">#REF!</definedName>
    <definedName name="othCYACT" localSheetId="4">#REF!</definedName>
    <definedName name="othCYACT" localSheetId="26">#REF!</definedName>
    <definedName name="othCYACT" localSheetId="27">#REF!</definedName>
    <definedName name="othCYACT" localSheetId="28">#REF!</definedName>
    <definedName name="othCYACT" localSheetId="29">#REF!</definedName>
    <definedName name="othCYACT" localSheetId="24">#REF!</definedName>
    <definedName name="othCYACT" localSheetId="25">#REF!</definedName>
    <definedName name="othCYACT" localSheetId="0">#REF!</definedName>
    <definedName name="othCYACT">#REF!</definedName>
    <definedName name="othCYBUD" localSheetId="8">#REF!</definedName>
    <definedName name="othCYBUD" localSheetId="11">#REF!</definedName>
    <definedName name="othCYBUD" localSheetId="12">#REF!</definedName>
    <definedName name="othCYBUD" localSheetId="9">#REF!</definedName>
    <definedName name="othCYBUD" localSheetId="10">#REF!</definedName>
    <definedName name="othCYBUD" localSheetId="13">#REF!</definedName>
    <definedName name="othCYBUD" localSheetId="16">#REF!</definedName>
    <definedName name="othCYBUD" localSheetId="14">#REF!</definedName>
    <definedName name="othCYBUD" localSheetId="15">#REF!</definedName>
    <definedName name="othCYBUD" localSheetId="17">#REF!</definedName>
    <definedName name="othCYBUD" localSheetId="20">#REF!</definedName>
    <definedName name="othCYBUD" localSheetId="21">#REF!</definedName>
    <definedName name="othCYBUD" localSheetId="18">#REF!</definedName>
    <definedName name="othCYBUD" localSheetId="19">#REF!</definedName>
    <definedName name="othCYBUD" localSheetId="22">#REF!</definedName>
    <definedName name="othCYBUD" localSheetId="23">#REF!</definedName>
    <definedName name="othCYBUD" localSheetId="1">#REF!</definedName>
    <definedName name="othCYBUD" localSheetId="5">#REF!</definedName>
    <definedName name="othCYBUD" localSheetId="6">#REF!</definedName>
    <definedName name="othCYBUD" localSheetId="2">#REF!</definedName>
    <definedName name="othCYBUD" localSheetId="7">#REF!</definedName>
    <definedName name="othCYBUD" localSheetId="3">#REF!</definedName>
    <definedName name="othCYBUD" localSheetId="4">#REF!</definedName>
    <definedName name="othCYBUD" localSheetId="26">#REF!</definedName>
    <definedName name="othCYBUD" localSheetId="27">#REF!</definedName>
    <definedName name="othCYBUD" localSheetId="28">#REF!</definedName>
    <definedName name="othCYBUD" localSheetId="29">#REF!</definedName>
    <definedName name="othCYBUD" localSheetId="24">#REF!</definedName>
    <definedName name="othCYBUD" localSheetId="25">#REF!</definedName>
    <definedName name="othCYBUD" localSheetId="0">#REF!</definedName>
    <definedName name="othCYBUD">#REF!</definedName>
    <definedName name="othCYF" localSheetId="8">#REF!</definedName>
    <definedName name="othCYF" localSheetId="11">#REF!</definedName>
    <definedName name="othCYF" localSheetId="12">#REF!</definedName>
    <definedName name="othCYF" localSheetId="9">#REF!</definedName>
    <definedName name="othCYF" localSheetId="10">#REF!</definedName>
    <definedName name="othCYF" localSheetId="13">#REF!</definedName>
    <definedName name="othCYF" localSheetId="16">#REF!</definedName>
    <definedName name="othCYF" localSheetId="14">#REF!</definedName>
    <definedName name="othCYF" localSheetId="15">#REF!</definedName>
    <definedName name="othCYF" localSheetId="17">#REF!</definedName>
    <definedName name="othCYF" localSheetId="20">#REF!</definedName>
    <definedName name="othCYF" localSheetId="21">#REF!</definedName>
    <definedName name="othCYF" localSheetId="18">#REF!</definedName>
    <definedName name="othCYF" localSheetId="19">#REF!</definedName>
    <definedName name="othCYF" localSheetId="22">#REF!</definedName>
    <definedName name="othCYF" localSheetId="23">#REF!</definedName>
    <definedName name="othCYF" localSheetId="1">#REF!</definedName>
    <definedName name="othCYF" localSheetId="5">#REF!</definedName>
    <definedName name="othCYF" localSheetId="6">#REF!</definedName>
    <definedName name="othCYF" localSheetId="2">#REF!</definedName>
    <definedName name="othCYF" localSheetId="7">#REF!</definedName>
    <definedName name="othCYF" localSheetId="3">#REF!</definedName>
    <definedName name="othCYF" localSheetId="4">#REF!</definedName>
    <definedName name="othCYF" localSheetId="26">#REF!</definedName>
    <definedName name="othCYF" localSheetId="27">#REF!</definedName>
    <definedName name="othCYF" localSheetId="28">#REF!</definedName>
    <definedName name="othCYF" localSheetId="29">#REF!</definedName>
    <definedName name="othCYF" localSheetId="24">#REF!</definedName>
    <definedName name="othCYF" localSheetId="25">#REF!</definedName>
    <definedName name="othCYF" localSheetId="0">#REF!</definedName>
    <definedName name="othCYF">#REF!</definedName>
    <definedName name="OTHEND" localSheetId="8">#REF!</definedName>
    <definedName name="OTHEND" localSheetId="11">#REF!</definedName>
    <definedName name="OTHEND" localSheetId="12">#REF!</definedName>
    <definedName name="OTHEND" localSheetId="9">#REF!</definedName>
    <definedName name="OTHEND" localSheetId="10">#REF!</definedName>
    <definedName name="OTHEND" localSheetId="13">#REF!</definedName>
    <definedName name="OTHEND" localSheetId="16">#REF!</definedName>
    <definedName name="OTHEND" localSheetId="14">#REF!</definedName>
    <definedName name="OTHEND" localSheetId="15">#REF!</definedName>
    <definedName name="OTHEND" localSheetId="17">#REF!</definedName>
    <definedName name="OTHEND" localSheetId="20">#REF!</definedName>
    <definedName name="OTHEND" localSheetId="21">#REF!</definedName>
    <definedName name="OTHEND" localSheetId="18">#REF!</definedName>
    <definedName name="OTHEND" localSheetId="19">#REF!</definedName>
    <definedName name="OTHEND" localSheetId="22">#REF!</definedName>
    <definedName name="OTHEND" localSheetId="23">#REF!</definedName>
    <definedName name="OTHEND" localSheetId="1">#REF!</definedName>
    <definedName name="OTHEND" localSheetId="5">#REF!</definedName>
    <definedName name="OTHEND" localSheetId="6">#REF!</definedName>
    <definedName name="OTHEND" localSheetId="2">#REF!</definedName>
    <definedName name="OTHEND" localSheetId="7">#REF!</definedName>
    <definedName name="OTHEND" localSheetId="3">#REF!</definedName>
    <definedName name="OTHEND" localSheetId="4">#REF!</definedName>
    <definedName name="OTHEND" localSheetId="26">#REF!</definedName>
    <definedName name="OTHEND" localSheetId="27">#REF!</definedName>
    <definedName name="OTHEND" localSheetId="28">#REF!</definedName>
    <definedName name="OTHEND" localSheetId="29">#REF!</definedName>
    <definedName name="OTHEND" localSheetId="24">#REF!</definedName>
    <definedName name="OTHEND" localSheetId="25">#REF!</definedName>
    <definedName name="OTHEND" localSheetId="0">#REF!</definedName>
    <definedName name="OTHEND">#REF!</definedName>
    <definedName name="other_costs" localSheetId="8">#REF!</definedName>
    <definedName name="other_costs" localSheetId="11">#REF!</definedName>
    <definedName name="other_costs" localSheetId="12">#REF!</definedName>
    <definedName name="other_costs" localSheetId="9">#REF!</definedName>
    <definedName name="other_costs" localSheetId="10">#REF!</definedName>
    <definedName name="other_costs" localSheetId="13">#REF!</definedName>
    <definedName name="other_costs" localSheetId="16">#REF!</definedName>
    <definedName name="other_costs" localSheetId="14">#REF!</definedName>
    <definedName name="other_costs" localSheetId="15">#REF!</definedName>
    <definedName name="other_costs" localSheetId="17">#REF!</definedName>
    <definedName name="other_costs" localSheetId="20">#REF!</definedName>
    <definedName name="other_costs" localSheetId="21">#REF!</definedName>
    <definedName name="other_costs" localSheetId="18">#REF!</definedName>
    <definedName name="other_costs" localSheetId="19">#REF!</definedName>
    <definedName name="other_costs" localSheetId="22">#REF!</definedName>
    <definedName name="other_costs" localSheetId="23">#REF!</definedName>
    <definedName name="other_costs" localSheetId="1">#REF!</definedName>
    <definedName name="other_costs" localSheetId="5">#REF!</definedName>
    <definedName name="other_costs" localSheetId="6">#REF!</definedName>
    <definedName name="other_costs" localSheetId="2">#REF!</definedName>
    <definedName name="other_costs" localSheetId="7">#REF!</definedName>
    <definedName name="other_costs" localSheetId="3">#REF!</definedName>
    <definedName name="other_costs" localSheetId="4">#REF!</definedName>
    <definedName name="other_costs" localSheetId="26">#REF!</definedName>
    <definedName name="other_costs" localSheetId="27">#REF!</definedName>
    <definedName name="other_costs" localSheetId="28">#REF!</definedName>
    <definedName name="other_costs" localSheetId="29">#REF!</definedName>
    <definedName name="other_costs" localSheetId="24">#REF!</definedName>
    <definedName name="other_costs" localSheetId="25">#REF!</definedName>
    <definedName name="other_costs" localSheetId="0">#REF!</definedName>
    <definedName name="other_costs">#REF!</definedName>
    <definedName name="OTHERBUD" localSheetId="8">#REF!</definedName>
    <definedName name="OTHERBUD" localSheetId="11">#REF!</definedName>
    <definedName name="OTHERBUD" localSheetId="12">#REF!</definedName>
    <definedName name="OTHERBUD" localSheetId="9">#REF!</definedName>
    <definedName name="OTHERBUD" localSheetId="10">#REF!</definedName>
    <definedName name="OTHERBUD" localSheetId="13">#REF!</definedName>
    <definedName name="OTHERBUD" localSheetId="16">#REF!</definedName>
    <definedName name="OTHERBUD" localSheetId="14">#REF!</definedName>
    <definedName name="OTHERBUD" localSheetId="15">#REF!</definedName>
    <definedName name="OTHERBUD" localSheetId="17">#REF!</definedName>
    <definedName name="OTHERBUD" localSheetId="20">#REF!</definedName>
    <definedName name="OTHERBUD" localSheetId="21">#REF!</definedName>
    <definedName name="OTHERBUD" localSheetId="18">#REF!</definedName>
    <definedName name="OTHERBUD" localSheetId="19">#REF!</definedName>
    <definedName name="OTHERBUD" localSheetId="22">#REF!</definedName>
    <definedName name="OTHERBUD" localSheetId="23">#REF!</definedName>
    <definedName name="OTHERBUD" localSheetId="1">#REF!</definedName>
    <definedName name="OTHERBUD" localSheetId="5">#REF!</definedName>
    <definedName name="OTHERBUD" localSheetId="6">#REF!</definedName>
    <definedName name="OTHERBUD" localSheetId="2">#REF!</definedName>
    <definedName name="OTHERBUD" localSheetId="7">#REF!</definedName>
    <definedName name="OTHERBUD" localSheetId="3">#REF!</definedName>
    <definedName name="OTHERBUD" localSheetId="4">#REF!</definedName>
    <definedName name="OTHERBUD" localSheetId="26">#REF!</definedName>
    <definedName name="OTHERBUD" localSheetId="27">#REF!</definedName>
    <definedName name="OTHERBUD" localSheetId="28">#REF!</definedName>
    <definedName name="OTHERBUD" localSheetId="29">#REF!</definedName>
    <definedName name="OTHERBUD" localSheetId="24">#REF!</definedName>
    <definedName name="OTHERBUD" localSheetId="25">#REF!</definedName>
    <definedName name="OTHERBUD" localSheetId="0">#REF!</definedName>
    <definedName name="OTHERBUD">#REF!</definedName>
    <definedName name="othNYbud" localSheetId="8">#REF!</definedName>
    <definedName name="othNYbud" localSheetId="11">#REF!</definedName>
    <definedName name="othNYbud" localSheetId="12">#REF!</definedName>
    <definedName name="othNYbud" localSheetId="9">#REF!</definedName>
    <definedName name="othNYbud" localSheetId="10">#REF!</definedName>
    <definedName name="othNYbud" localSheetId="13">#REF!</definedName>
    <definedName name="othNYbud" localSheetId="16">#REF!</definedName>
    <definedName name="othNYbud" localSheetId="14">#REF!</definedName>
    <definedName name="othNYbud" localSheetId="15">#REF!</definedName>
    <definedName name="othNYbud" localSheetId="17">#REF!</definedName>
    <definedName name="othNYbud" localSheetId="20">#REF!</definedName>
    <definedName name="othNYbud" localSheetId="21">#REF!</definedName>
    <definedName name="othNYbud" localSheetId="18">#REF!</definedName>
    <definedName name="othNYbud" localSheetId="19">#REF!</definedName>
    <definedName name="othNYbud" localSheetId="22">#REF!</definedName>
    <definedName name="othNYbud" localSheetId="23">#REF!</definedName>
    <definedName name="othNYbud" localSheetId="1">#REF!</definedName>
    <definedName name="othNYbud" localSheetId="5">#REF!</definedName>
    <definedName name="othNYbud" localSheetId="6">#REF!</definedName>
    <definedName name="othNYbud" localSheetId="2">#REF!</definedName>
    <definedName name="othNYbud" localSheetId="7">#REF!</definedName>
    <definedName name="othNYbud" localSheetId="3">#REF!</definedName>
    <definedName name="othNYbud" localSheetId="4">#REF!</definedName>
    <definedName name="othNYbud" localSheetId="26">#REF!</definedName>
    <definedName name="othNYbud" localSheetId="27">#REF!</definedName>
    <definedName name="othNYbud" localSheetId="28">#REF!</definedName>
    <definedName name="othNYbud" localSheetId="29">#REF!</definedName>
    <definedName name="othNYbud" localSheetId="24">#REF!</definedName>
    <definedName name="othNYbud" localSheetId="25">#REF!</definedName>
    <definedName name="othNYbud" localSheetId="0">#REF!</definedName>
    <definedName name="othNYbud">#REF!</definedName>
    <definedName name="othPYACT" localSheetId="8">#REF!</definedName>
    <definedName name="othPYACT" localSheetId="11">#REF!</definedName>
    <definedName name="othPYACT" localSheetId="12">#REF!</definedName>
    <definedName name="othPYACT" localSheetId="9">#REF!</definedName>
    <definedName name="othPYACT" localSheetId="10">#REF!</definedName>
    <definedName name="othPYACT" localSheetId="13">#REF!</definedName>
    <definedName name="othPYACT" localSheetId="16">#REF!</definedName>
    <definedName name="othPYACT" localSheetId="14">#REF!</definedName>
    <definedName name="othPYACT" localSheetId="15">#REF!</definedName>
    <definedName name="othPYACT" localSheetId="17">#REF!</definedName>
    <definedName name="othPYACT" localSheetId="20">#REF!</definedName>
    <definedName name="othPYACT" localSheetId="21">#REF!</definedName>
    <definedName name="othPYACT" localSheetId="18">#REF!</definedName>
    <definedName name="othPYACT" localSheetId="19">#REF!</definedName>
    <definedName name="othPYACT" localSheetId="22">#REF!</definedName>
    <definedName name="othPYACT" localSheetId="23">#REF!</definedName>
    <definedName name="othPYACT" localSheetId="1">#REF!</definedName>
    <definedName name="othPYACT" localSheetId="5">#REF!</definedName>
    <definedName name="othPYACT" localSheetId="6">#REF!</definedName>
    <definedName name="othPYACT" localSheetId="2">#REF!</definedName>
    <definedName name="othPYACT" localSheetId="7">#REF!</definedName>
    <definedName name="othPYACT" localSheetId="3">#REF!</definedName>
    <definedName name="othPYACT" localSheetId="4">#REF!</definedName>
    <definedName name="othPYACT" localSheetId="26">#REF!</definedName>
    <definedName name="othPYACT" localSheetId="27">#REF!</definedName>
    <definedName name="othPYACT" localSheetId="28">#REF!</definedName>
    <definedName name="othPYACT" localSheetId="29">#REF!</definedName>
    <definedName name="othPYACT" localSheetId="24">#REF!</definedName>
    <definedName name="othPYACT" localSheetId="25">#REF!</definedName>
    <definedName name="othPYACT" localSheetId="0">#REF!</definedName>
    <definedName name="othPYACT">#REF!</definedName>
    <definedName name="OTHSTART" localSheetId="8">#REF!</definedName>
    <definedName name="OTHSTART" localSheetId="11">#REF!</definedName>
    <definedName name="OTHSTART" localSheetId="12">#REF!</definedName>
    <definedName name="OTHSTART" localSheetId="9">#REF!</definedName>
    <definedName name="OTHSTART" localSheetId="10">#REF!</definedName>
    <definedName name="OTHSTART" localSheetId="13">#REF!</definedName>
    <definedName name="OTHSTART" localSheetId="16">#REF!</definedName>
    <definedName name="OTHSTART" localSheetId="14">#REF!</definedName>
    <definedName name="OTHSTART" localSheetId="15">#REF!</definedName>
    <definedName name="OTHSTART" localSheetId="17">#REF!</definedName>
    <definedName name="OTHSTART" localSheetId="20">#REF!</definedName>
    <definedName name="OTHSTART" localSheetId="21">#REF!</definedName>
    <definedName name="OTHSTART" localSheetId="18">#REF!</definedName>
    <definedName name="OTHSTART" localSheetId="19">#REF!</definedName>
    <definedName name="OTHSTART" localSheetId="22">#REF!</definedName>
    <definedName name="OTHSTART" localSheetId="23">#REF!</definedName>
    <definedName name="OTHSTART" localSheetId="1">#REF!</definedName>
    <definedName name="OTHSTART" localSheetId="5">#REF!</definedName>
    <definedName name="OTHSTART" localSheetId="6">#REF!</definedName>
    <definedName name="OTHSTART" localSheetId="2">#REF!</definedName>
    <definedName name="OTHSTART" localSheetId="7">#REF!</definedName>
    <definedName name="OTHSTART" localSheetId="3">#REF!</definedName>
    <definedName name="OTHSTART" localSheetId="4">#REF!</definedName>
    <definedName name="OTHSTART" localSheetId="26">#REF!</definedName>
    <definedName name="OTHSTART" localSheetId="27">#REF!</definedName>
    <definedName name="OTHSTART" localSheetId="28">#REF!</definedName>
    <definedName name="OTHSTART" localSheetId="29">#REF!</definedName>
    <definedName name="OTHSTART" localSheetId="24">#REF!</definedName>
    <definedName name="OTHSTART" localSheetId="25">#REF!</definedName>
    <definedName name="OTHSTART" localSheetId="0">#REF!</definedName>
    <definedName name="OTHSTART">#REF!</definedName>
    <definedName name="_xlnm.Print_Area" localSheetId="8">'Bill Impacts - GS &lt; 50 1000'!$A$1:$AL$63</definedName>
    <definedName name="_xlnm.Print_Area" localSheetId="11">'Bill Impacts - GS &lt; 50 10000'!$A$1:$AL$63</definedName>
    <definedName name="_xlnm.Print_Area" localSheetId="12">'Bill Impacts - GS &lt; 50 15000'!$A$1:$AL$63</definedName>
    <definedName name="_xlnm.Print_Area" localSheetId="9">'Bill Impacts - GS &lt; 50 2000'!$A$1:$AL$63</definedName>
    <definedName name="_xlnm.Print_Area" localSheetId="10">'Bill Impacts - GS &lt; 50 5000'!$A$1:$AL$63</definedName>
    <definedName name="_xlnm.Print_Area" localSheetId="13">'Bill Impacts - GS &gt; 50 100'!$A$1:$AL$63</definedName>
    <definedName name="_xlnm.Print_Area" localSheetId="16">'Bill Impacts - GS &gt; 50 2000'!$A$1:$AL$63</definedName>
    <definedName name="_xlnm.Print_Area" localSheetId="14">'Bill Impacts - GS &gt; 50 250'!$A$1:$AL$63</definedName>
    <definedName name="_xlnm.Print_Area" localSheetId="15">'Bill Impacts - GS &gt; 50 350'!$A$1:$AL$63</definedName>
    <definedName name="_xlnm.Print_Area" localSheetId="17">'Bill Impacts - GS &gt; 50 4000'!$A$1:$AL$63</definedName>
    <definedName name="_xlnm.Print_Area" localSheetId="20">'Bill Impacts - Large Use 10000'!$A$1:$AL$63</definedName>
    <definedName name="_xlnm.Print_Area" localSheetId="21">'Bill Impacts - Large Use 12500'!$A$1:$AL$63</definedName>
    <definedName name="_xlnm.Print_Area" localSheetId="18">'Bill Impacts - Large Use 6500'!$A$1:$AL$63</definedName>
    <definedName name="_xlnm.Print_Area" localSheetId="19">'Bill Impacts - Large Use 7500'!$A$1:$AL$63</definedName>
    <definedName name="_xlnm.Print_Area" localSheetId="22">'Bill Impacts - Large Use2 15000'!$A$1:$AL$63</definedName>
    <definedName name="_xlnm.Print_Area" localSheetId="23">'Bill Impacts - Large Use2 20000'!$A$1:$AL$63</definedName>
    <definedName name="_xlnm.Print_Area" localSheetId="1">'Bill Impacts - Residential 100'!$A$1:$AL$63</definedName>
    <definedName name="_xlnm.Print_Area" localSheetId="5">'Bill Impacts - Residential 1000'!$A$1:$AL$63</definedName>
    <definedName name="_xlnm.Print_Area" localSheetId="6">'Bill Impacts - Residential 1500'!$A$1:$AL$63</definedName>
    <definedName name="_xlnm.Print_Area" localSheetId="2">'Bill Impacts - Residential 200'!$A$1:$AL$63</definedName>
    <definedName name="_xlnm.Print_Area" localSheetId="7">'Bill Impacts - Residential 2000'!$A$1:$AL$63</definedName>
    <definedName name="_xlnm.Print_Area" localSheetId="3">'Bill Impacts - Residential 500'!$A$1:$AL$63</definedName>
    <definedName name="_xlnm.Print_Area" localSheetId="4">'Bill Impacts - Residential 800'!$A$1:$AL$63</definedName>
    <definedName name="_xlnm.Print_Area" localSheetId="26">'Bill Impacts - Sentinel'!$A$1:$AL$63</definedName>
    <definedName name="_xlnm.Print_Area" localSheetId="27">'Bill Impacts - Sentinel (2)'!$A$1:$AL$63</definedName>
    <definedName name="_xlnm.Print_Area" localSheetId="28">'Bill Impacts - Street Light'!$A$1:$AL$63</definedName>
    <definedName name="_xlnm.Print_Area" localSheetId="29">'Bill Impacts - Street Light (2'!$A$1:$AL$63</definedName>
    <definedName name="_xlnm.Print_Area" localSheetId="24">'Bill Impacts - USL 250'!$A$1:$AL$63</definedName>
    <definedName name="_xlnm.Print_Area" localSheetId="25">'Bill Impacts - USL 500'!$A$1:$AL$63</definedName>
    <definedName name="print_end" localSheetId="8">#REF!</definedName>
    <definedName name="print_end" localSheetId="11">#REF!</definedName>
    <definedName name="print_end" localSheetId="12">#REF!</definedName>
    <definedName name="print_end" localSheetId="9">#REF!</definedName>
    <definedName name="print_end" localSheetId="10">#REF!</definedName>
    <definedName name="print_end" localSheetId="13">#REF!</definedName>
    <definedName name="print_end" localSheetId="16">#REF!</definedName>
    <definedName name="print_end" localSheetId="14">#REF!</definedName>
    <definedName name="print_end" localSheetId="15">#REF!</definedName>
    <definedName name="print_end" localSheetId="17">#REF!</definedName>
    <definedName name="print_end" localSheetId="20">#REF!</definedName>
    <definedName name="print_end" localSheetId="21">#REF!</definedName>
    <definedName name="print_end" localSheetId="18">#REF!</definedName>
    <definedName name="print_end" localSheetId="19">#REF!</definedName>
    <definedName name="print_end" localSheetId="22">#REF!</definedName>
    <definedName name="print_end" localSheetId="23">#REF!</definedName>
    <definedName name="print_end" localSheetId="1">#REF!</definedName>
    <definedName name="print_end" localSheetId="5">#REF!</definedName>
    <definedName name="print_end" localSheetId="6">#REF!</definedName>
    <definedName name="print_end" localSheetId="2">#REF!</definedName>
    <definedName name="print_end" localSheetId="7">#REF!</definedName>
    <definedName name="print_end" localSheetId="3">#REF!</definedName>
    <definedName name="print_end" localSheetId="4">#REF!</definedName>
    <definedName name="print_end" localSheetId="26">#REF!</definedName>
    <definedName name="print_end" localSheetId="27">#REF!</definedName>
    <definedName name="print_end" localSheetId="28">#REF!</definedName>
    <definedName name="print_end" localSheetId="29">#REF!</definedName>
    <definedName name="print_end" localSheetId="24">#REF!</definedName>
    <definedName name="print_end" localSheetId="25">#REF!</definedName>
    <definedName name="print_end" localSheetId="0">#REF!</definedName>
    <definedName name="print_end">#REF!</definedName>
    <definedName name="Rate_Class">[2]lists!$A$1:$A$104</definedName>
    <definedName name="ratedescription">[5]hidden1!$D$1:$D$122</definedName>
    <definedName name="SALBENF" localSheetId="8">#REF!</definedName>
    <definedName name="SALBENF" localSheetId="11">#REF!</definedName>
    <definedName name="SALBENF" localSheetId="12">#REF!</definedName>
    <definedName name="SALBENF" localSheetId="9">#REF!</definedName>
    <definedName name="SALBENF" localSheetId="10">#REF!</definedName>
    <definedName name="SALBENF" localSheetId="13">#REF!</definedName>
    <definedName name="SALBENF" localSheetId="16">#REF!</definedName>
    <definedName name="SALBENF" localSheetId="14">#REF!</definedName>
    <definedName name="SALBENF" localSheetId="15">#REF!</definedName>
    <definedName name="SALBENF" localSheetId="17">#REF!</definedName>
    <definedName name="SALBENF" localSheetId="20">#REF!</definedName>
    <definedName name="SALBENF" localSheetId="21">#REF!</definedName>
    <definedName name="SALBENF" localSheetId="18">#REF!</definedName>
    <definedName name="SALBENF" localSheetId="19">#REF!</definedName>
    <definedName name="SALBENF" localSheetId="22">#REF!</definedName>
    <definedName name="SALBENF" localSheetId="23">#REF!</definedName>
    <definedName name="SALBENF" localSheetId="1">#REF!</definedName>
    <definedName name="SALBENF" localSheetId="5">#REF!</definedName>
    <definedName name="SALBENF" localSheetId="6">#REF!</definedName>
    <definedName name="SALBENF" localSheetId="2">#REF!</definedName>
    <definedName name="SALBENF" localSheetId="7">#REF!</definedName>
    <definedName name="SALBENF" localSheetId="3">#REF!</definedName>
    <definedName name="SALBENF" localSheetId="4">#REF!</definedName>
    <definedName name="SALBENF" localSheetId="26">#REF!</definedName>
    <definedName name="SALBENF" localSheetId="27">#REF!</definedName>
    <definedName name="SALBENF" localSheetId="28">#REF!</definedName>
    <definedName name="SALBENF" localSheetId="29">#REF!</definedName>
    <definedName name="SALBENF" localSheetId="24">#REF!</definedName>
    <definedName name="SALBENF" localSheetId="25">#REF!</definedName>
    <definedName name="SALBENF" localSheetId="0">#REF!</definedName>
    <definedName name="SALBENF">#REF!</definedName>
    <definedName name="salreg" localSheetId="8">#REF!</definedName>
    <definedName name="salreg" localSheetId="11">#REF!</definedName>
    <definedName name="salreg" localSheetId="12">#REF!</definedName>
    <definedName name="salreg" localSheetId="9">#REF!</definedName>
    <definedName name="salreg" localSheetId="10">#REF!</definedName>
    <definedName name="salreg" localSheetId="13">#REF!</definedName>
    <definedName name="salreg" localSheetId="16">#REF!</definedName>
    <definedName name="salreg" localSheetId="14">#REF!</definedName>
    <definedName name="salreg" localSheetId="15">#REF!</definedName>
    <definedName name="salreg" localSheetId="17">#REF!</definedName>
    <definedName name="salreg" localSheetId="20">#REF!</definedName>
    <definedName name="salreg" localSheetId="21">#REF!</definedName>
    <definedName name="salreg" localSheetId="18">#REF!</definedName>
    <definedName name="salreg" localSheetId="19">#REF!</definedName>
    <definedName name="salreg" localSheetId="22">#REF!</definedName>
    <definedName name="salreg" localSheetId="23">#REF!</definedName>
    <definedName name="salreg" localSheetId="1">#REF!</definedName>
    <definedName name="salreg" localSheetId="5">#REF!</definedName>
    <definedName name="salreg" localSheetId="6">#REF!</definedName>
    <definedName name="salreg" localSheetId="2">#REF!</definedName>
    <definedName name="salreg" localSheetId="7">#REF!</definedName>
    <definedName name="salreg" localSheetId="3">#REF!</definedName>
    <definedName name="salreg" localSheetId="4">#REF!</definedName>
    <definedName name="salreg" localSheetId="26">#REF!</definedName>
    <definedName name="salreg" localSheetId="27">#REF!</definedName>
    <definedName name="salreg" localSheetId="28">#REF!</definedName>
    <definedName name="salreg" localSheetId="29">#REF!</definedName>
    <definedName name="salreg" localSheetId="24">#REF!</definedName>
    <definedName name="salreg" localSheetId="25">#REF!</definedName>
    <definedName name="salreg" localSheetId="0">#REF!</definedName>
    <definedName name="salreg">#REF!</definedName>
    <definedName name="SALREGF" localSheetId="8">#REF!</definedName>
    <definedName name="SALREGF" localSheetId="11">#REF!</definedName>
    <definedName name="SALREGF" localSheetId="12">#REF!</definedName>
    <definedName name="SALREGF" localSheetId="9">#REF!</definedName>
    <definedName name="SALREGF" localSheetId="10">#REF!</definedName>
    <definedName name="SALREGF" localSheetId="13">#REF!</definedName>
    <definedName name="SALREGF" localSheetId="16">#REF!</definedName>
    <definedName name="SALREGF" localSheetId="14">#REF!</definedName>
    <definedName name="SALREGF" localSheetId="15">#REF!</definedName>
    <definedName name="SALREGF" localSheetId="17">#REF!</definedName>
    <definedName name="SALREGF" localSheetId="20">#REF!</definedName>
    <definedName name="SALREGF" localSheetId="21">#REF!</definedName>
    <definedName name="SALREGF" localSheetId="18">#REF!</definedName>
    <definedName name="SALREGF" localSheetId="19">#REF!</definedName>
    <definedName name="SALREGF" localSheetId="22">#REF!</definedName>
    <definedName name="SALREGF" localSheetId="23">#REF!</definedName>
    <definedName name="SALREGF" localSheetId="1">#REF!</definedName>
    <definedName name="SALREGF" localSheetId="5">#REF!</definedName>
    <definedName name="SALREGF" localSheetId="6">#REF!</definedName>
    <definedName name="SALREGF" localSheetId="2">#REF!</definedName>
    <definedName name="SALREGF" localSheetId="7">#REF!</definedName>
    <definedName name="SALREGF" localSheetId="3">#REF!</definedName>
    <definedName name="SALREGF" localSheetId="4">#REF!</definedName>
    <definedName name="SALREGF" localSheetId="26">#REF!</definedName>
    <definedName name="SALREGF" localSheetId="27">#REF!</definedName>
    <definedName name="SALREGF" localSheetId="28">#REF!</definedName>
    <definedName name="SALREGF" localSheetId="29">#REF!</definedName>
    <definedName name="SALREGF" localSheetId="24">#REF!</definedName>
    <definedName name="SALREGF" localSheetId="25">#REF!</definedName>
    <definedName name="SALREGF" localSheetId="0">#REF!</definedName>
    <definedName name="SALREGF">#REF!</definedName>
    <definedName name="TEMPA" localSheetId="8">#REF!</definedName>
    <definedName name="TEMPA" localSheetId="11">#REF!</definedName>
    <definedName name="TEMPA" localSheetId="12">#REF!</definedName>
    <definedName name="TEMPA" localSheetId="9">#REF!</definedName>
    <definedName name="TEMPA" localSheetId="10">#REF!</definedName>
    <definedName name="TEMPA" localSheetId="13">#REF!</definedName>
    <definedName name="TEMPA" localSheetId="16">#REF!</definedName>
    <definedName name="TEMPA" localSheetId="14">#REF!</definedName>
    <definedName name="TEMPA" localSheetId="15">#REF!</definedName>
    <definedName name="TEMPA" localSheetId="17">#REF!</definedName>
    <definedName name="TEMPA" localSheetId="20">#REF!</definedName>
    <definedName name="TEMPA" localSheetId="21">#REF!</definedName>
    <definedName name="TEMPA" localSheetId="18">#REF!</definedName>
    <definedName name="TEMPA" localSheetId="19">#REF!</definedName>
    <definedName name="TEMPA" localSheetId="22">#REF!</definedName>
    <definedName name="TEMPA" localSheetId="23">#REF!</definedName>
    <definedName name="TEMPA" localSheetId="1">#REF!</definedName>
    <definedName name="TEMPA" localSheetId="5">#REF!</definedName>
    <definedName name="TEMPA" localSheetId="6">#REF!</definedName>
    <definedName name="TEMPA" localSheetId="2">#REF!</definedName>
    <definedName name="TEMPA" localSheetId="7">#REF!</definedName>
    <definedName name="TEMPA" localSheetId="3">#REF!</definedName>
    <definedName name="TEMPA" localSheetId="4">#REF!</definedName>
    <definedName name="TEMPA" localSheetId="26">#REF!</definedName>
    <definedName name="TEMPA" localSheetId="27">#REF!</definedName>
    <definedName name="TEMPA" localSheetId="28">#REF!</definedName>
    <definedName name="TEMPA" localSheetId="29">#REF!</definedName>
    <definedName name="TEMPA" localSheetId="24">#REF!</definedName>
    <definedName name="TEMPA" localSheetId="25">#REF!</definedName>
    <definedName name="TEMPA" localSheetId="0">#REF!</definedName>
    <definedName name="TEMPA">#REF!</definedName>
    <definedName name="TestYear">'[2]LDC Info'!$E$24</definedName>
    <definedName name="total_dept" localSheetId="8">#REF!</definedName>
    <definedName name="total_dept" localSheetId="11">#REF!</definedName>
    <definedName name="total_dept" localSheetId="12">#REF!</definedName>
    <definedName name="total_dept" localSheetId="9">#REF!</definedName>
    <definedName name="total_dept" localSheetId="10">#REF!</definedName>
    <definedName name="total_dept" localSheetId="13">#REF!</definedName>
    <definedName name="total_dept" localSheetId="16">#REF!</definedName>
    <definedName name="total_dept" localSheetId="14">#REF!</definedName>
    <definedName name="total_dept" localSheetId="15">#REF!</definedName>
    <definedName name="total_dept" localSheetId="17">#REF!</definedName>
    <definedName name="total_dept" localSheetId="20">#REF!</definedName>
    <definedName name="total_dept" localSheetId="21">#REF!</definedName>
    <definedName name="total_dept" localSheetId="18">#REF!</definedName>
    <definedName name="total_dept" localSheetId="19">#REF!</definedName>
    <definedName name="total_dept" localSheetId="22">#REF!</definedName>
    <definedName name="total_dept" localSheetId="23">#REF!</definedName>
    <definedName name="total_dept" localSheetId="1">#REF!</definedName>
    <definedName name="total_dept" localSheetId="5">#REF!</definedName>
    <definedName name="total_dept" localSheetId="6">#REF!</definedName>
    <definedName name="total_dept" localSheetId="2">#REF!</definedName>
    <definedName name="total_dept" localSheetId="7">#REF!</definedName>
    <definedName name="total_dept" localSheetId="3">#REF!</definedName>
    <definedName name="total_dept" localSheetId="4">#REF!</definedName>
    <definedName name="total_dept" localSheetId="26">#REF!</definedName>
    <definedName name="total_dept" localSheetId="27">#REF!</definedName>
    <definedName name="total_dept" localSheetId="28">#REF!</definedName>
    <definedName name="total_dept" localSheetId="29">#REF!</definedName>
    <definedName name="total_dept" localSheetId="24">#REF!</definedName>
    <definedName name="total_dept" localSheetId="25">#REF!</definedName>
    <definedName name="total_dept" localSheetId="0">#REF!</definedName>
    <definedName name="total_dept">#REF!</definedName>
    <definedName name="total_manpower" localSheetId="8">#REF!</definedName>
    <definedName name="total_manpower" localSheetId="11">#REF!</definedName>
    <definedName name="total_manpower" localSheetId="12">#REF!</definedName>
    <definedName name="total_manpower" localSheetId="9">#REF!</definedName>
    <definedName name="total_manpower" localSheetId="10">#REF!</definedName>
    <definedName name="total_manpower" localSheetId="13">#REF!</definedName>
    <definedName name="total_manpower" localSheetId="16">#REF!</definedName>
    <definedName name="total_manpower" localSheetId="14">#REF!</definedName>
    <definedName name="total_manpower" localSheetId="15">#REF!</definedName>
    <definedName name="total_manpower" localSheetId="17">#REF!</definedName>
    <definedName name="total_manpower" localSheetId="20">#REF!</definedName>
    <definedName name="total_manpower" localSheetId="21">#REF!</definedName>
    <definedName name="total_manpower" localSheetId="18">#REF!</definedName>
    <definedName name="total_manpower" localSheetId="19">#REF!</definedName>
    <definedName name="total_manpower" localSheetId="22">#REF!</definedName>
    <definedName name="total_manpower" localSheetId="23">#REF!</definedName>
    <definedName name="total_manpower" localSheetId="1">#REF!</definedName>
    <definedName name="total_manpower" localSheetId="5">#REF!</definedName>
    <definedName name="total_manpower" localSheetId="6">#REF!</definedName>
    <definedName name="total_manpower" localSheetId="2">#REF!</definedName>
    <definedName name="total_manpower" localSheetId="7">#REF!</definedName>
    <definedName name="total_manpower" localSheetId="3">#REF!</definedName>
    <definedName name="total_manpower" localSheetId="4">#REF!</definedName>
    <definedName name="total_manpower" localSheetId="26">#REF!</definedName>
    <definedName name="total_manpower" localSheetId="27">#REF!</definedName>
    <definedName name="total_manpower" localSheetId="28">#REF!</definedName>
    <definedName name="total_manpower" localSheetId="29">#REF!</definedName>
    <definedName name="total_manpower" localSheetId="24">#REF!</definedName>
    <definedName name="total_manpower" localSheetId="25">#REF!</definedName>
    <definedName name="total_manpower" localSheetId="0">#REF!</definedName>
    <definedName name="total_manpower">#REF!</definedName>
    <definedName name="total_material" localSheetId="8">#REF!</definedName>
    <definedName name="total_material" localSheetId="11">#REF!</definedName>
    <definedName name="total_material" localSheetId="12">#REF!</definedName>
    <definedName name="total_material" localSheetId="9">#REF!</definedName>
    <definedName name="total_material" localSheetId="10">#REF!</definedName>
    <definedName name="total_material" localSheetId="13">#REF!</definedName>
    <definedName name="total_material" localSheetId="16">#REF!</definedName>
    <definedName name="total_material" localSheetId="14">#REF!</definedName>
    <definedName name="total_material" localSheetId="15">#REF!</definedName>
    <definedName name="total_material" localSheetId="17">#REF!</definedName>
    <definedName name="total_material" localSheetId="20">#REF!</definedName>
    <definedName name="total_material" localSheetId="21">#REF!</definedName>
    <definedName name="total_material" localSheetId="18">#REF!</definedName>
    <definedName name="total_material" localSheetId="19">#REF!</definedName>
    <definedName name="total_material" localSheetId="22">#REF!</definedName>
    <definedName name="total_material" localSheetId="23">#REF!</definedName>
    <definedName name="total_material" localSheetId="1">#REF!</definedName>
    <definedName name="total_material" localSheetId="5">#REF!</definedName>
    <definedName name="total_material" localSheetId="6">#REF!</definedName>
    <definedName name="total_material" localSheetId="2">#REF!</definedName>
    <definedName name="total_material" localSheetId="7">#REF!</definedName>
    <definedName name="total_material" localSheetId="3">#REF!</definedName>
    <definedName name="total_material" localSheetId="4">#REF!</definedName>
    <definedName name="total_material" localSheetId="26">#REF!</definedName>
    <definedName name="total_material" localSheetId="27">#REF!</definedName>
    <definedName name="total_material" localSheetId="28">#REF!</definedName>
    <definedName name="total_material" localSheetId="29">#REF!</definedName>
    <definedName name="total_material" localSheetId="24">#REF!</definedName>
    <definedName name="total_material" localSheetId="25">#REF!</definedName>
    <definedName name="total_material" localSheetId="0">#REF!</definedName>
    <definedName name="total_material">#REF!</definedName>
    <definedName name="total_other" localSheetId="8">#REF!</definedName>
    <definedName name="total_other" localSheetId="11">#REF!</definedName>
    <definedName name="total_other" localSheetId="12">#REF!</definedName>
    <definedName name="total_other" localSheetId="9">#REF!</definedName>
    <definedName name="total_other" localSheetId="10">#REF!</definedName>
    <definedName name="total_other" localSheetId="13">#REF!</definedName>
    <definedName name="total_other" localSheetId="16">#REF!</definedName>
    <definedName name="total_other" localSheetId="14">#REF!</definedName>
    <definedName name="total_other" localSheetId="15">#REF!</definedName>
    <definedName name="total_other" localSheetId="17">#REF!</definedName>
    <definedName name="total_other" localSheetId="20">#REF!</definedName>
    <definedName name="total_other" localSheetId="21">#REF!</definedName>
    <definedName name="total_other" localSheetId="18">#REF!</definedName>
    <definedName name="total_other" localSheetId="19">#REF!</definedName>
    <definedName name="total_other" localSheetId="22">#REF!</definedName>
    <definedName name="total_other" localSheetId="23">#REF!</definedName>
    <definedName name="total_other" localSheetId="1">#REF!</definedName>
    <definedName name="total_other" localSheetId="5">#REF!</definedName>
    <definedName name="total_other" localSheetId="6">#REF!</definedName>
    <definedName name="total_other" localSheetId="2">#REF!</definedName>
    <definedName name="total_other" localSheetId="7">#REF!</definedName>
    <definedName name="total_other" localSheetId="3">#REF!</definedName>
    <definedName name="total_other" localSheetId="4">#REF!</definedName>
    <definedName name="total_other" localSheetId="26">#REF!</definedName>
    <definedName name="total_other" localSheetId="27">#REF!</definedName>
    <definedName name="total_other" localSheetId="28">#REF!</definedName>
    <definedName name="total_other" localSheetId="29">#REF!</definedName>
    <definedName name="total_other" localSheetId="24">#REF!</definedName>
    <definedName name="total_other" localSheetId="25">#REF!</definedName>
    <definedName name="total_other" localSheetId="0">#REF!</definedName>
    <definedName name="total_other">#REF!</definedName>
    <definedName name="total_transportation" localSheetId="8">#REF!</definedName>
    <definedName name="total_transportation" localSheetId="11">#REF!</definedName>
    <definedName name="total_transportation" localSheetId="12">#REF!</definedName>
    <definedName name="total_transportation" localSheetId="9">#REF!</definedName>
    <definedName name="total_transportation" localSheetId="10">#REF!</definedName>
    <definedName name="total_transportation" localSheetId="13">#REF!</definedName>
    <definedName name="total_transportation" localSheetId="16">#REF!</definedName>
    <definedName name="total_transportation" localSheetId="14">#REF!</definedName>
    <definedName name="total_transportation" localSheetId="15">#REF!</definedName>
    <definedName name="total_transportation" localSheetId="17">#REF!</definedName>
    <definedName name="total_transportation" localSheetId="20">#REF!</definedName>
    <definedName name="total_transportation" localSheetId="21">#REF!</definedName>
    <definedName name="total_transportation" localSheetId="18">#REF!</definedName>
    <definedName name="total_transportation" localSheetId="19">#REF!</definedName>
    <definedName name="total_transportation" localSheetId="22">#REF!</definedName>
    <definedName name="total_transportation" localSheetId="23">#REF!</definedName>
    <definedName name="total_transportation" localSheetId="1">#REF!</definedName>
    <definedName name="total_transportation" localSheetId="5">#REF!</definedName>
    <definedName name="total_transportation" localSheetId="6">#REF!</definedName>
    <definedName name="total_transportation" localSheetId="2">#REF!</definedName>
    <definedName name="total_transportation" localSheetId="7">#REF!</definedName>
    <definedName name="total_transportation" localSheetId="3">#REF!</definedName>
    <definedName name="total_transportation" localSheetId="4">#REF!</definedName>
    <definedName name="total_transportation" localSheetId="26">#REF!</definedName>
    <definedName name="total_transportation" localSheetId="27">#REF!</definedName>
    <definedName name="total_transportation" localSheetId="28">#REF!</definedName>
    <definedName name="total_transportation" localSheetId="29">#REF!</definedName>
    <definedName name="total_transportation" localSheetId="24">#REF!</definedName>
    <definedName name="total_transportation" localSheetId="25">#REF!</definedName>
    <definedName name="total_transportation" localSheetId="0">#REF!</definedName>
    <definedName name="total_transportation">#REF!</definedName>
    <definedName name="TRANBUD" localSheetId="8">#REF!</definedName>
    <definedName name="TRANBUD" localSheetId="11">#REF!</definedName>
    <definedName name="TRANBUD" localSheetId="12">#REF!</definedName>
    <definedName name="TRANBUD" localSheetId="9">#REF!</definedName>
    <definedName name="TRANBUD" localSheetId="10">#REF!</definedName>
    <definedName name="TRANBUD" localSheetId="13">#REF!</definedName>
    <definedName name="TRANBUD" localSheetId="16">#REF!</definedName>
    <definedName name="TRANBUD" localSheetId="14">#REF!</definedName>
    <definedName name="TRANBUD" localSheetId="15">#REF!</definedName>
    <definedName name="TRANBUD" localSheetId="17">#REF!</definedName>
    <definedName name="TRANBUD" localSheetId="20">#REF!</definedName>
    <definedName name="TRANBUD" localSheetId="21">#REF!</definedName>
    <definedName name="TRANBUD" localSheetId="18">#REF!</definedName>
    <definedName name="TRANBUD" localSheetId="19">#REF!</definedName>
    <definedName name="TRANBUD" localSheetId="22">#REF!</definedName>
    <definedName name="TRANBUD" localSheetId="23">#REF!</definedName>
    <definedName name="TRANBUD" localSheetId="1">#REF!</definedName>
    <definedName name="TRANBUD" localSheetId="5">#REF!</definedName>
    <definedName name="TRANBUD" localSheetId="6">#REF!</definedName>
    <definedName name="TRANBUD" localSheetId="2">#REF!</definedName>
    <definedName name="TRANBUD" localSheetId="7">#REF!</definedName>
    <definedName name="TRANBUD" localSheetId="3">#REF!</definedName>
    <definedName name="TRANBUD" localSheetId="4">#REF!</definedName>
    <definedName name="TRANBUD" localSheetId="26">#REF!</definedName>
    <definedName name="TRANBUD" localSheetId="27">#REF!</definedName>
    <definedName name="TRANBUD" localSheetId="28">#REF!</definedName>
    <definedName name="TRANBUD" localSheetId="29">#REF!</definedName>
    <definedName name="TRANBUD" localSheetId="24">#REF!</definedName>
    <definedName name="TRANBUD" localSheetId="25">#REF!</definedName>
    <definedName name="TRANBUD" localSheetId="0">#REF!</definedName>
    <definedName name="TRANBUD">#REF!</definedName>
    <definedName name="TRANEND" localSheetId="8">#REF!</definedName>
    <definedName name="TRANEND" localSheetId="11">#REF!</definedName>
    <definedName name="TRANEND" localSheetId="12">#REF!</definedName>
    <definedName name="TRANEND" localSheetId="9">#REF!</definedName>
    <definedName name="TRANEND" localSheetId="10">#REF!</definedName>
    <definedName name="TRANEND" localSheetId="13">#REF!</definedName>
    <definedName name="TRANEND" localSheetId="16">#REF!</definedName>
    <definedName name="TRANEND" localSheetId="14">#REF!</definedName>
    <definedName name="TRANEND" localSheetId="15">#REF!</definedName>
    <definedName name="TRANEND" localSheetId="17">#REF!</definedName>
    <definedName name="TRANEND" localSheetId="20">#REF!</definedName>
    <definedName name="TRANEND" localSheetId="21">#REF!</definedName>
    <definedName name="TRANEND" localSheetId="18">#REF!</definedName>
    <definedName name="TRANEND" localSheetId="19">#REF!</definedName>
    <definedName name="TRANEND" localSheetId="22">#REF!</definedName>
    <definedName name="TRANEND" localSheetId="23">#REF!</definedName>
    <definedName name="TRANEND" localSheetId="1">#REF!</definedName>
    <definedName name="TRANEND" localSheetId="5">#REF!</definedName>
    <definedName name="TRANEND" localSheetId="6">#REF!</definedName>
    <definedName name="TRANEND" localSheetId="2">#REF!</definedName>
    <definedName name="TRANEND" localSheetId="7">#REF!</definedName>
    <definedName name="TRANEND" localSheetId="3">#REF!</definedName>
    <definedName name="TRANEND" localSheetId="4">#REF!</definedName>
    <definedName name="TRANEND" localSheetId="26">#REF!</definedName>
    <definedName name="TRANEND" localSheetId="27">#REF!</definedName>
    <definedName name="TRANEND" localSheetId="28">#REF!</definedName>
    <definedName name="TRANEND" localSheetId="29">#REF!</definedName>
    <definedName name="TRANEND" localSheetId="24">#REF!</definedName>
    <definedName name="TRANEND" localSheetId="25">#REF!</definedName>
    <definedName name="TRANEND" localSheetId="0">#REF!</definedName>
    <definedName name="TRANEND">#REF!</definedName>
    <definedName name="transportation_costs" localSheetId="8">#REF!</definedName>
    <definedName name="transportation_costs" localSheetId="11">#REF!</definedName>
    <definedName name="transportation_costs" localSheetId="12">#REF!</definedName>
    <definedName name="transportation_costs" localSheetId="9">#REF!</definedName>
    <definedName name="transportation_costs" localSheetId="10">#REF!</definedName>
    <definedName name="transportation_costs" localSheetId="13">#REF!</definedName>
    <definedName name="transportation_costs" localSheetId="16">#REF!</definedName>
    <definedName name="transportation_costs" localSheetId="14">#REF!</definedName>
    <definedName name="transportation_costs" localSheetId="15">#REF!</definedName>
    <definedName name="transportation_costs" localSheetId="17">#REF!</definedName>
    <definedName name="transportation_costs" localSheetId="20">#REF!</definedName>
    <definedName name="transportation_costs" localSheetId="21">#REF!</definedName>
    <definedName name="transportation_costs" localSheetId="18">#REF!</definedName>
    <definedName name="transportation_costs" localSheetId="19">#REF!</definedName>
    <definedName name="transportation_costs" localSheetId="22">#REF!</definedName>
    <definedName name="transportation_costs" localSheetId="23">#REF!</definedName>
    <definedName name="transportation_costs" localSheetId="1">#REF!</definedName>
    <definedName name="transportation_costs" localSheetId="5">#REF!</definedName>
    <definedName name="transportation_costs" localSheetId="6">#REF!</definedName>
    <definedName name="transportation_costs" localSheetId="2">#REF!</definedName>
    <definedName name="transportation_costs" localSheetId="7">#REF!</definedName>
    <definedName name="transportation_costs" localSheetId="3">#REF!</definedName>
    <definedName name="transportation_costs" localSheetId="4">#REF!</definedName>
    <definedName name="transportation_costs" localSheetId="26">#REF!</definedName>
    <definedName name="transportation_costs" localSheetId="27">#REF!</definedName>
    <definedName name="transportation_costs" localSheetId="28">#REF!</definedName>
    <definedName name="transportation_costs" localSheetId="29">#REF!</definedName>
    <definedName name="transportation_costs" localSheetId="24">#REF!</definedName>
    <definedName name="transportation_costs" localSheetId="25">#REF!</definedName>
    <definedName name="transportation_costs" localSheetId="0">#REF!</definedName>
    <definedName name="transportation_costs">#REF!</definedName>
    <definedName name="TRANSTART" localSheetId="8">#REF!</definedName>
    <definedName name="TRANSTART" localSheetId="11">#REF!</definedName>
    <definedName name="TRANSTART" localSheetId="12">#REF!</definedName>
    <definedName name="TRANSTART" localSheetId="9">#REF!</definedName>
    <definedName name="TRANSTART" localSheetId="10">#REF!</definedName>
    <definedName name="TRANSTART" localSheetId="13">#REF!</definedName>
    <definedName name="TRANSTART" localSheetId="16">#REF!</definedName>
    <definedName name="TRANSTART" localSheetId="14">#REF!</definedName>
    <definedName name="TRANSTART" localSheetId="15">#REF!</definedName>
    <definedName name="TRANSTART" localSheetId="17">#REF!</definedName>
    <definedName name="TRANSTART" localSheetId="20">#REF!</definedName>
    <definedName name="TRANSTART" localSheetId="21">#REF!</definedName>
    <definedName name="TRANSTART" localSheetId="18">#REF!</definedName>
    <definedName name="TRANSTART" localSheetId="19">#REF!</definedName>
    <definedName name="TRANSTART" localSheetId="22">#REF!</definedName>
    <definedName name="TRANSTART" localSheetId="23">#REF!</definedName>
    <definedName name="TRANSTART" localSheetId="1">#REF!</definedName>
    <definedName name="TRANSTART" localSheetId="5">#REF!</definedName>
    <definedName name="TRANSTART" localSheetId="6">#REF!</definedName>
    <definedName name="TRANSTART" localSheetId="2">#REF!</definedName>
    <definedName name="TRANSTART" localSheetId="7">#REF!</definedName>
    <definedName name="TRANSTART" localSheetId="3">#REF!</definedName>
    <definedName name="TRANSTART" localSheetId="4">#REF!</definedName>
    <definedName name="TRANSTART" localSheetId="26">#REF!</definedName>
    <definedName name="TRANSTART" localSheetId="27">#REF!</definedName>
    <definedName name="TRANSTART" localSheetId="28">#REF!</definedName>
    <definedName name="TRANSTART" localSheetId="29">#REF!</definedName>
    <definedName name="TRANSTART" localSheetId="24">#REF!</definedName>
    <definedName name="TRANSTART" localSheetId="25">#REF!</definedName>
    <definedName name="TRANSTART" localSheetId="0">#REF!</definedName>
    <definedName name="TRANSTART">#REF!</definedName>
    <definedName name="trn_beg_bud" localSheetId="8">#REF!</definedName>
    <definedName name="trn_beg_bud" localSheetId="11">#REF!</definedName>
    <definedName name="trn_beg_bud" localSheetId="12">#REF!</definedName>
    <definedName name="trn_beg_bud" localSheetId="9">#REF!</definedName>
    <definedName name="trn_beg_bud" localSheetId="10">#REF!</definedName>
    <definedName name="trn_beg_bud" localSheetId="13">#REF!</definedName>
    <definedName name="trn_beg_bud" localSheetId="16">#REF!</definedName>
    <definedName name="trn_beg_bud" localSheetId="14">#REF!</definedName>
    <definedName name="trn_beg_bud" localSheetId="15">#REF!</definedName>
    <definedName name="trn_beg_bud" localSheetId="17">#REF!</definedName>
    <definedName name="trn_beg_bud" localSheetId="20">#REF!</definedName>
    <definedName name="trn_beg_bud" localSheetId="21">#REF!</definedName>
    <definedName name="trn_beg_bud" localSheetId="18">#REF!</definedName>
    <definedName name="trn_beg_bud" localSheetId="19">#REF!</definedName>
    <definedName name="trn_beg_bud" localSheetId="22">#REF!</definedName>
    <definedName name="trn_beg_bud" localSheetId="23">#REF!</definedName>
    <definedName name="trn_beg_bud" localSheetId="1">#REF!</definedName>
    <definedName name="trn_beg_bud" localSheetId="5">#REF!</definedName>
    <definedName name="trn_beg_bud" localSheetId="6">#REF!</definedName>
    <definedName name="trn_beg_bud" localSheetId="2">#REF!</definedName>
    <definedName name="trn_beg_bud" localSheetId="7">#REF!</definedName>
    <definedName name="trn_beg_bud" localSheetId="3">#REF!</definedName>
    <definedName name="trn_beg_bud" localSheetId="4">#REF!</definedName>
    <definedName name="trn_beg_bud" localSheetId="26">#REF!</definedName>
    <definedName name="trn_beg_bud" localSheetId="27">#REF!</definedName>
    <definedName name="trn_beg_bud" localSheetId="28">#REF!</definedName>
    <definedName name="trn_beg_bud" localSheetId="29">#REF!</definedName>
    <definedName name="trn_beg_bud" localSheetId="24">#REF!</definedName>
    <definedName name="trn_beg_bud" localSheetId="25">#REF!</definedName>
    <definedName name="trn_beg_bud" localSheetId="0">#REF!</definedName>
    <definedName name="trn_beg_bud">#REF!</definedName>
    <definedName name="trn_end_bud" localSheetId="8">#REF!</definedName>
    <definedName name="trn_end_bud" localSheetId="11">#REF!</definedName>
    <definedName name="trn_end_bud" localSheetId="12">#REF!</definedName>
    <definedName name="trn_end_bud" localSheetId="9">#REF!</definedName>
    <definedName name="trn_end_bud" localSheetId="10">#REF!</definedName>
    <definedName name="trn_end_bud" localSheetId="13">#REF!</definedName>
    <definedName name="trn_end_bud" localSheetId="16">#REF!</definedName>
    <definedName name="trn_end_bud" localSheetId="14">#REF!</definedName>
    <definedName name="trn_end_bud" localSheetId="15">#REF!</definedName>
    <definedName name="trn_end_bud" localSheetId="17">#REF!</definedName>
    <definedName name="trn_end_bud" localSheetId="20">#REF!</definedName>
    <definedName name="trn_end_bud" localSheetId="21">#REF!</definedName>
    <definedName name="trn_end_bud" localSheetId="18">#REF!</definedName>
    <definedName name="trn_end_bud" localSheetId="19">#REF!</definedName>
    <definedName name="trn_end_bud" localSheetId="22">#REF!</definedName>
    <definedName name="trn_end_bud" localSheetId="23">#REF!</definedName>
    <definedName name="trn_end_bud" localSheetId="1">#REF!</definedName>
    <definedName name="trn_end_bud" localSheetId="5">#REF!</definedName>
    <definedName name="trn_end_bud" localSheetId="6">#REF!</definedName>
    <definedName name="trn_end_bud" localSheetId="2">#REF!</definedName>
    <definedName name="trn_end_bud" localSheetId="7">#REF!</definedName>
    <definedName name="trn_end_bud" localSheetId="3">#REF!</definedName>
    <definedName name="trn_end_bud" localSheetId="4">#REF!</definedName>
    <definedName name="trn_end_bud" localSheetId="26">#REF!</definedName>
    <definedName name="trn_end_bud" localSheetId="27">#REF!</definedName>
    <definedName name="trn_end_bud" localSheetId="28">#REF!</definedName>
    <definedName name="trn_end_bud" localSheetId="29">#REF!</definedName>
    <definedName name="trn_end_bud" localSheetId="24">#REF!</definedName>
    <definedName name="trn_end_bud" localSheetId="25">#REF!</definedName>
    <definedName name="trn_end_bud" localSheetId="0">#REF!</definedName>
    <definedName name="trn_end_bud">#REF!</definedName>
    <definedName name="trn12ACT" localSheetId="8">#REF!</definedName>
    <definedName name="trn12ACT" localSheetId="11">#REF!</definedName>
    <definedName name="trn12ACT" localSheetId="12">#REF!</definedName>
    <definedName name="trn12ACT" localSheetId="9">#REF!</definedName>
    <definedName name="trn12ACT" localSheetId="10">#REF!</definedName>
    <definedName name="trn12ACT" localSheetId="13">#REF!</definedName>
    <definedName name="trn12ACT" localSheetId="16">#REF!</definedName>
    <definedName name="trn12ACT" localSheetId="14">#REF!</definedName>
    <definedName name="trn12ACT" localSheetId="15">#REF!</definedName>
    <definedName name="trn12ACT" localSheetId="17">#REF!</definedName>
    <definedName name="trn12ACT" localSheetId="20">#REF!</definedName>
    <definedName name="trn12ACT" localSheetId="21">#REF!</definedName>
    <definedName name="trn12ACT" localSheetId="18">#REF!</definedName>
    <definedName name="trn12ACT" localSheetId="19">#REF!</definedName>
    <definedName name="trn12ACT" localSheetId="22">#REF!</definedName>
    <definedName name="trn12ACT" localSheetId="23">#REF!</definedName>
    <definedName name="trn12ACT" localSheetId="1">#REF!</definedName>
    <definedName name="trn12ACT" localSheetId="5">#REF!</definedName>
    <definedName name="trn12ACT" localSheetId="6">#REF!</definedName>
    <definedName name="trn12ACT" localSheetId="2">#REF!</definedName>
    <definedName name="trn12ACT" localSheetId="7">#REF!</definedName>
    <definedName name="trn12ACT" localSheetId="3">#REF!</definedName>
    <definedName name="trn12ACT" localSheetId="4">#REF!</definedName>
    <definedName name="trn12ACT" localSheetId="26">#REF!</definedName>
    <definedName name="trn12ACT" localSheetId="27">#REF!</definedName>
    <definedName name="trn12ACT" localSheetId="28">#REF!</definedName>
    <definedName name="trn12ACT" localSheetId="29">#REF!</definedName>
    <definedName name="trn12ACT" localSheetId="24">#REF!</definedName>
    <definedName name="trn12ACT" localSheetId="25">#REF!</definedName>
    <definedName name="trn12ACT" localSheetId="0">#REF!</definedName>
    <definedName name="trn12ACT">#REF!</definedName>
    <definedName name="trnCYACT" localSheetId="8">#REF!</definedName>
    <definedName name="trnCYACT" localSheetId="11">#REF!</definedName>
    <definedName name="trnCYACT" localSheetId="12">#REF!</definedName>
    <definedName name="trnCYACT" localSheetId="9">#REF!</definedName>
    <definedName name="trnCYACT" localSheetId="10">#REF!</definedName>
    <definedName name="trnCYACT" localSheetId="13">#REF!</definedName>
    <definedName name="trnCYACT" localSheetId="16">#REF!</definedName>
    <definedName name="trnCYACT" localSheetId="14">#REF!</definedName>
    <definedName name="trnCYACT" localSheetId="15">#REF!</definedName>
    <definedName name="trnCYACT" localSheetId="17">#REF!</definedName>
    <definedName name="trnCYACT" localSheetId="20">#REF!</definedName>
    <definedName name="trnCYACT" localSheetId="21">#REF!</definedName>
    <definedName name="trnCYACT" localSheetId="18">#REF!</definedName>
    <definedName name="trnCYACT" localSheetId="19">#REF!</definedName>
    <definedName name="trnCYACT" localSheetId="22">#REF!</definedName>
    <definedName name="trnCYACT" localSheetId="23">#REF!</definedName>
    <definedName name="trnCYACT" localSheetId="1">#REF!</definedName>
    <definedName name="trnCYACT" localSheetId="5">#REF!</definedName>
    <definedName name="trnCYACT" localSheetId="6">#REF!</definedName>
    <definedName name="trnCYACT" localSheetId="2">#REF!</definedName>
    <definedName name="trnCYACT" localSheetId="7">#REF!</definedName>
    <definedName name="trnCYACT" localSheetId="3">#REF!</definedName>
    <definedName name="trnCYACT" localSheetId="4">#REF!</definedName>
    <definedName name="trnCYACT" localSheetId="26">#REF!</definedName>
    <definedName name="trnCYACT" localSheetId="27">#REF!</definedName>
    <definedName name="trnCYACT" localSheetId="28">#REF!</definedName>
    <definedName name="trnCYACT" localSheetId="29">#REF!</definedName>
    <definedName name="trnCYACT" localSheetId="24">#REF!</definedName>
    <definedName name="trnCYACT" localSheetId="25">#REF!</definedName>
    <definedName name="trnCYACT" localSheetId="0">#REF!</definedName>
    <definedName name="trnCYACT">#REF!</definedName>
    <definedName name="trnCYBUD" localSheetId="8">#REF!</definedName>
    <definedName name="trnCYBUD" localSheetId="11">#REF!</definedName>
    <definedName name="trnCYBUD" localSheetId="12">#REF!</definedName>
    <definedName name="trnCYBUD" localSheetId="9">#REF!</definedName>
    <definedName name="trnCYBUD" localSheetId="10">#REF!</definedName>
    <definedName name="trnCYBUD" localSheetId="13">#REF!</definedName>
    <definedName name="trnCYBUD" localSheetId="16">#REF!</definedName>
    <definedName name="trnCYBUD" localSheetId="14">#REF!</definedName>
    <definedName name="trnCYBUD" localSheetId="15">#REF!</definedName>
    <definedName name="trnCYBUD" localSheetId="17">#REF!</definedName>
    <definedName name="trnCYBUD" localSheetId="20">#REF!</definedName>
    <definedName name="trnCYBUD" localSheetId="21">#REF!</definedName>
    <definedName name="trnCYBUD" localSheetId="18">#REF!</definedName>
    <definedName name="trnCYBUD" localSheetId="19">#REF!</definedName>
    <definedName name="trnCYBUD" localSheetId="22">#REF!</definedName>
    <definedName name="trnCYBUD" localSheetId="23">#REF!</definedName>
    <definedName name="trnCYBUD" localSheetId="1">#REF!</definedName>
    <definedName name="trnCYBUD" localSheetId="5">#REF!</definedName>
    <definedName name="trnCYBUD" localSheetId="6">#REF!</definedName>
    <definedName name="trnCYBUD" localSheetId="2">#REF!</definedName>
    <definedName name="trnCYBUD" localSheetId="7">#REF!</definedName>
    <definedName name="trnCYBUD" localSheetId="3">#REF!</definedName>
    <definedName name="trnCYBUD" localSheetId="4">#REF!</definedName>
    <definedName name="trnCYBUD" localSheetId="26">#REF!</definedName>
    <definedName name="trnCYBUD" localSheetId="27">#REF!</definedName>
    <definedName name="trnCYBUD" localSheetId="28">#REF!</definedName>
    <definedName name="trnCYBUD" localSheetId="29">#REF!</definedName>
    <definedName name="trnCYBUD" localSheetId="24">#REF!</definedName>
    <definedName name="trnCYBUD" localSheetId="25">#REF!</definedName>
    <definedName name="trnCYBUD" localSheetId="0">#REF!</definedName>
    <definedName name="trnCYBUD">#REF!</definedName>
    <definedName name="trnCYF" localSheetId="8">#REF!</definedName>
    <definedName name="trnCYF" localSheetId="11">#REF!</definedName>
    <definedName name="trnCYF" localSheetId="12">#REF!</definedName>
    <definedName name="trnCYF" localSheetId="9">#REF!</definedName>
    <definedName name="trnCYF" localSheetId="10">#REF!</definedName>
    <definedName name="trnCYF" localSheetId="13">#REF!</definedName>
    <definedName name="trnCYF" localSheetId="16">#REF!</definedName>
    <definedName name="trnCYF" localSheetId="14">#REF!</definedName>
    <definedName name="trnCYF" localSheetId="15">#REF!</definedName>
    <definedName name="trnCYF" localSheetId="17">#REF!</definedName>
    <definedName name="trnCYF" localSheetId="20">#REF!</definedName>
    <definedName name="trnCYF" localSheetId="21">#REF!</definedName>
    <definedName name="trnCYF" localSheetId="18">#REF!</definedName>
    <definedName name="trnCYF" localSheetId="19">#REF!</definedName>
    <definedName name="trnCYF" localSheetId="22">#REF!</definedName>
    <definedName name="trnCYF" localSheetId="23">#REF!</definedName>
    <definedName name="trnCYF" localSheetId="1">#REF!</definedName>
    <definedName name="trnCYF" localSheetId="5">#REF!</definedName>
    <definedName name="trnCYF" localSheetId="6">#REF!</definedName>
    <definedName name="trnCYF" localSheetId="2">#REF!</definedName>
    <definedName name="trnCYF" localSheetId="7">#REF!</definedName>
    <definedName name="trnCYF" localSheetId="3">#REF!</definedName>
    <definedName name="trnCYF" localSheetId="4">#REF!</definedName>
    <definedName name="trnCYF" localSheetId="26">#REF!</definedName>
    <definedName name="trnCYF" localSheetId="27">#REF!</definedName>
    <definedName name="trnCYF" localSheetId="28">#REF!</definedName>
    <definedName name="trnCYF" localSheetId="29">#REF!</definedName>
    <definedName name="trnCYF" localSheetId="24">#REF!</definedName>
    <definedName name="trnCYF" localSheetId="25">#REF!</definedName>
    <definedName name="trnCYF" localSheetId="0">#REF!</definedName>
    <definedName name="trnCYF">#REF!</definedName>
    <definedName name="trnNYbud" localSheetId="8">#REF!</definedName>
    <definedName name="trnNYbud" localSheetId="11">#REF!</definedName>
    <definedName name="trnNYbud" localSheetId="12">#REF!</definedName>
    <definedName name="trnNYbud" localSheetId="9">#REF!</definedName>
    <definedName name="trnNYbud" localSheetId="10">#REF!</definedName>
    <definedName name="trnNYbud" localSheetId="13">#REF!</definedName>
    <definedName name="trnNYbud" localSheetId="16">#REF!</definedName>
    <definedName name="trnNYbud" localSheetId="14">#REF!</definedName>
    <definedName name="trnNYbud" localSheetId="15">#REF!</definedName>
    <definedName name="trnNYbud" localSheetId="17">#REF!</definedName>
    <definedName name="trnNYbud" localSheetId="20">#REF!</definedName>
    <definedName name="trnNYbud" localSheetId="21">#REF!</definedName>
    <definedName name="trnNYbud" localSheetId="18">#REF!</definedName>
    <definedName name="trnNYbud" localSheetId="19">#REF!</definedName>
    <definedName name="trnNYbud" localSheetId="22">#REF!</definedName>
    <definedName name="trnNYbud" localSheetId="23">#REF!</definedName>
    <definedName name="trnNYbud" localSheetId="1">#REF!</definedName>
    <definedName name="trnNYbud" localSheetId="5">#REF!</definedName>
    <definedName name="trnNYbud" localSheetId="6">#REF!</definedName>
    <definedName name="trnNYbud" localSheetId="2">#REF!</definedName>
    <definedName name="trnNYbud" localSheetId="7">#REF!</definedName>
    <definedName name="trnNYbud" localSheetId="3">#REF!</definedName>
    <definedName name="trnNYbud" localSheetId="4">#REF!</definedName>
    <definedName name="trnNYbud" localSheetId="26">#REF!</definedName>
    <definedName name="trnNYbud" localSheetId="27">#REF!</definedName>
    <definedName name="trnNYbud" localSheetId="28">#REF!</definedName>
    <definedName name="trnNYbud" localSheetId="29">#REF!</definedName>
    <definedName name="trnNYbud" localSheetId="24">#REF!</definedName>
    <definedName name="trnNYbud" localSheetId="25">#REF!</definedName>
    <definedName name="trnNYbud" localSheetId="0">#REF!</definedName>
    <definedName name="trnNYbud">#REF!</definedName>
    <definedName name="trnPYACT" localSheetId="8">#REF!</definedName>
    <definedName name="trnPYACT" localSheetId="11">#REF!</definedName>
    <definedName name="trnPYACT" localSheetId="12">#REF!</definedName>
    <definedName name="trnPYACT" localSheetId="9">#REF!</definedName>
    <definedName name="trnPYACT" localSheetId="10">#REF!</definedName>
    <definedName name="trnPYACT" localSheetId="13">#REF!</definedName>
    <definedName name="trnPYACT" localSheetId="16">#REF!</definedName>
    <definedName name="trnPYACT" localSheetId="14">#REF!</definedName>
    <definedName name="trnPYACT" localSheetId="15">#REF!</definedName>
    <definedName name="trnPYACT" localSheetId="17">#REF!</definedName>
    <definedName name="trnPYACT" localSheetId="20">#REF!</definedName>
    <definedName name="trnPYACT" localSheetId="21">#REF!</definedName>
    <definedName name="trnPYACT" localSheetId="18">#REF!</definedName>
    <definedName name="trnPYACT" localSheetId="19">#REF!</definedName>
    <definedName name="trnPYACT" localSheetId="22">#REF!</definedName>
    <definedName name="trnPYACT" localSheetId="23">#REF!</definedName>
    <definedName name="trnPYACT" localSheetId="1">#REF!</definedName>
    <definedName name="trnPYACT" localSheetId="5">#REF!</definedName>
    <definedName name="trnPYACT" localSheetId="6">#REF!</definedName>
    <definedName name="trnPYACT" localSheetId="2">#REF!</definedName>
    <definedName name="trnPYACT" localSheetId="7">#REF!</definedName>
    <definedName name="trnPYACT" localSheetId="3">#REF!</definedName>
    <definedName name="trnPYACT" localSheetId="4">#REF!</definedName>
    <definedName name="trnPYACT" localSheetId="26">#REF!</definedName>
    <definedName name="trnPYACT" localSheetId="27">#REF!</definedName>
    <definedName name="trnPYACT" localSheetId="28">#REF!</definedName>
    <definedName name="trnPYACT" localSheetId="29">#REF!</definedName>
    <definedName name="trnPYACT" localSheetId="24">#REF!</definedName>
    <definedName name="trnPYACT" localSheetId="25">#REF!</definedName>
    <definedName name="trnPYACT" localSheetId="0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8">#REF!</definedName>
    <definedName name="WAGBENF" localSheetId="11">#REF!</definedName>
    <definedName name="WAGBENF" localSheetId="12">#REF!</definedName>
    <definedName name="WAGBENF" localSheetId="9">#REF!</definedName>
    <definedName name="WAGBENF" localSheetId="10">#REF!</definedName>
    <definedName name="WAGBENF" localSheetId="13">#REF!</definedName>
    <definedName name="WAGBENF" localSheetId="16">#REF!</definedName>
    <definedName name="WAGBENF" localSheetId="14">#REF!</definedName>
    <definedName name="WAGBENF" localSheetId="15">#REF!</definedName>
    <definedName name="WAGBENF" localSheetId="17">#REF!</definedName>
    <definedName name="WAGBENF" localSheetId="20">#REF!</definedName>
    <definedName name="WAGBENF" localSheetId="21">#REF!</definedName>
    <definedName name="WAGBENF" localSheetId="18">#REF!</definedName>
    <definedName name="WAGBENF" localSheetId="19">#REF!</definedName>
    <definedName name="WAGBENF" localSheetId="22">#REF!</definedName>
    <definedName name="WAGBENF" localSheetId="23">#REF!</definedName>
    <definedName name="WAGBENF" localSheetId="1">#REF!</definedName>
    <definedName name="WAGBENF" localSheetId="5">#REF!</definedName>
    <definedName name="WAGBENF" localSheetId="6">#REF!</definedName>
    <definedName name="WAGBENF" localSheetId="2">#REF!</definedName>
    <definedName name="WAGBENF" localSheetId="7">#REF!</definedName>
    <definedName name="WAGBENF" localSheetId="3">#REF!</definedName>
    <definedName name="WAGBENF" localSheetId="4">#REF!</definedName>
    <definedName name="WAGBENF" localSheetId="26">#REF!</definedName>
    <definedName name="WAGBENF" localSheetId="27">#REF!</definedName>
    <definedName name="WAGBENF" localSheetId="28">#REF!</definedName>
    <definedName name="WAGBENF" localSheetId="29">#REF!</definedName>
    <definedName name="WAGBENF" localSheetId="24">#REF!</definedName>
    <definedName name="WAGBENF" localSheetId="25">#REF!</definedName>
    <definedName name="WAGBENF" localSheetId="0">#REF!</definedName>
    <definedName name="WAGBENF">#REF!</definedName>
    <definedName name="wagdob" localSheetId="8">#REF!</definedName>
    <definedName name="wagdob" localSheetId="11">#REF!</definedName>
    <definedName name="wagdob" localSheetId="12">#REF!</definedName>
    <definedName name="wagdob" localSheetId="9">#REF!</definedName>
    <definedName name="wagdob" localSheetId="10">#REF!</definedName>
    <definedName name="wagdob" localSheetId="13">#REF!</definedName>
    <definedName name="wagdob" localSheetId="16">#REF!</definedName>
    <definedName name="wagdob" localSheetId="14">#REF!</definedName>
    <definedName name="wagdob" localSheetId="15">#REF!</definedName>
    <definedName name="wagdob" localSheetId="17">#REF!</definedName>
    <definedName name="wagdob" localSheetId="20">#REF!</definedName>
    <definedName name="wagdob" localSheetId="21">#REF!</definedName>
    <definedName name="wagdob" localSheetId="18">#REF!</definedName>
    <definedName name="wagdob" localSheetId="19">#REF!</definedName>
    <definedName name="wagdob" localSheetId="22">#REF!</definedName>
    <definedName name="wagdob" localSheetId="23">#REF!</definedName>
    <definedName name="wagdob" localSheetId="1">#REF!</definedName>
    <definedName name="wagdob" localSheetId="5">#REF!</definedName>
    <definedName name="wagdob" localSheetId="6">#REF!</definedName>
    <definedName name="wagdob" localSheetId="2">#REF!</definedName>
    <definedName name="wagdob" localSheetId="7">#REF!</definedName>
    <definedName name="wagdob" localSheetId="3">#REF!</definedName>
    <definedName name="wagdob" localSheetId="4">#REF!</definedName>
    <definedName name="wagdob" localSheetId="26">#REF!</definedName>
    <definedName name="wagdob" localSheetId="27">#REF!</definedName>
    <definedName name="wagdob" localSheetId="28">#REF!</definedName>
    <definedName name="wagdob" localSheetId="29">#REF!</definedName>
    <definedName name="wagdob" localSheetId="24">#REF!</definedName>
    <definedName name="wagdob" localSheetId="25">#REF!</definedName>
    <definedName name="wagdob" localSheetId="0">#REF!</definedName>
    <definedName name="wagdob">#REF!</definedName>
    <definedName name="wagdobf" localSheetId="8">#REF!</definedName>
    <definedName name="wagdobf" localSheetId="11">#REF!</definedName>
    <definedName name="wagdobf" localSheetId="12">#REF!</definedName>
    <definedName name="wagdobf" localSheetId="9">#REF!</definedName>
    <definedName name="wagdobf" localSheetId="10">#REF!</definedName>
    <definedName name="wagdobf" localSheetId="13">#REF!</definedName>
    <definedName name="wagdobf" localSheetId="16">#REF!</definedName>
    <definedName name="wagdobf" localSheetId="14">#REF!</definedName>
    <definedName name="wagdobf" localSheetId="15">#REF!</definedName>
    <definedName name="wagdobf" localSheetId="17">#REF!</definedName>
    <definedName name="wagdobf" localSheetId="20">#REF!</definedName>
    <definedName name="wagdobf" localSheetId="21">#REF!</definedName>
    <definedName name="wagdobf" localSheetId="18">#REF!</definedName>
    <definedName name="wagdobf" localSheetId="19">#REF!</definedName>
    <definedName name="wagdobf" localSheetId="22">#REF!</definedName>
    <definedName name="wagdobf" localSheetId="23">#REF!</definedName>
    <definedName name="wagdobf" localSheetId="1">#REF!</definedName>
    <definedName name="wagdobf" localSheetId="5">#REF!</definedName>
    <definedName name="wagdobf" localSheetId="6">#REF!</definedName>
    <definedName name="wagdobf" localSheetId="2">#REF!</definedName>
    <definedName name="wagdobf" localSheetId="7">#REF!</definedName>
    <definedName name="wagdobf" localSheetId="3">#REF!</definedName>
    <definedName name="wagdobf" localSheetId="4">#REF!</definedName>
    <definedName name="wagdobf" localSheetId="26">#REF!</definedName>
    <definedName name="wagdobf" localSheetId="27">#REF!</definedName>
    <definedName name="wagdobf" localSheetId="28">#REF!</definedName>
    <definedName name="wagdobf" localSheetId="29">#REF!</definedName>
    <definedName name="wagdobf" localSheetId="24">#REF!</definedName>
    <definedName name="wagdobf" localSheetId="25">#REF!</definedName>
    <definedName name="wagdobf" localSheetId="0">#REF!</definedName>
    <definedName name="wagdobf">#REF!</definedName>
    <definedName name="wagreg" localSheetId="8">#REF!</definedName>
    <definedName name="wagreg" localSheetId="11">#REF!</definedName>
    <definedName name="wagreg" localSheetId="12">#REF!</definedName>
    <definedName name="wagreg" localSheetId="9">#REF!</definedName>
    <definedName name="wagreg" localSheetId="10">#REF!</definedName>
    <definedName name="wagreg" localSheetId="13">#REF!</definedName>
    <definedName name="wagreg" localSheetId="16">#REF!</definedName>
    <definedName name="wagreg" localSheetId="14">#REF!</definedName>
    <definedName name="wagreg" localSheetId="15">#REF!</definedName>
    <definedName name="wagreg" localSheetId="17">#REF!</definedName>
    <definedName name="wagreg" localSheetId="20">#REF!</definedName>
    <definedName name="wagreg" localSheetId="21">#REF!</definedName>
    <definedName name="wagreg" localSheetId="18">#REF!</definedName>
    <definedName name="wagreg" localSheetId="19">#REF!</definedName>
    <definedName name="wagreg" localSheetId="22">#REF!</definedName>
    <definedName name="wagreg" localSheetId="23">#REF!</definedName>
    <definedName name="wagreg" localSheetId="1">#REF!</definedName>
    <definedName name="wagreg" localSheetId="5">#REF!</definedName>
    <definedName name="wagreg" localSheetId="6">#REF!</definedName>
    <definedName name="wagreg" localSheetId="2">#REF!</definedName>
    <definedName name="wagreg" localSheetId="7">#REF!</definedName>
    <definedName name="wagreg" localSheetId="3">#REF!</definedName>
    <definedName name="wagreg" localSheetId="4">#REF!</definedName>
    <definedName name="wagreg" localSheetId="26">#REF!</definedName>
    <definedName name="wagreg" localSheetId="27">#REF!</definedName>
    <definedName name="wagreg" localSheetId="28">#REF!</definedName>
    <definedName name="wagreg" localSheetId="29">#REF!</definedName>
    <definedName name="wagreg" localSheetId="24">#REF!</definedName>
    <definedName name="wagreg" localSheetId="25">#REF!</definedName>
    <definedName name="wagreg" localSheetId="0">#REF!</definedName>
    <definedName name="wagreg">#REF!</definedName>
    <definedName name="wagregf" localSheetId="8">#REF!</definedName>
    <definedName name="wagregf" localSheetId="11">#REF!</definedName>
    <definedName name="wagregf" localSheetId="12">#REF!</definedName>
    <definedName name="wagregf" localSheetId="9">#REF!</definedName>
    <definedName name="wagregf" localSheetId="10">#REF!</definedName>
    <definedName name="wagregf" localSheetId="13">#REF!</definedName>
    <definedName name="wagregf" localSheetId="16">#REF!</definedName>
    <definedName name="wagregf" localSheetId="14">#REF!</definedName>
    <definedName name="wagregf" localSheetId="15">#REF!</definedName>
    <definedName name="wagregf" localSheetId="17">#REF!</definedName>
    <definedName name="wagregf" localSheetId="20">#REF!</definedName>
    <definedName name="wagregf" localSheetId="21">#REF!</definedName>
    <definedName name="wagregf" localSheetId="18">#REF!</definedName>
    <definedName name="wagregf" localSheetId="19">#REF!</definedName>
    <definedName name="wagregf" localSheetId="22">#REF!</definedName>
    <definedName name="wagregf" localSheetId="23">#REF!</definedName>
    <definedName name="wagregf" localSheetId="1">#REF!</definedName>
    <definedName name="wagregf" localSheetId="5">#REF!</definedName>
    <definedName name="wagregf" localSheetId="6">#REF!</definedName>
    <definedName name="wagregf" localSheetId="2">#REF!</definedName>
    <definedName name="wagregf" localSheetId="7">#REF!</definedName>
    <definedName name="wagregf" localSheetId="3">#REF!</definedName>
    <definedName name="wagregf" localSheetId="4">#REF!</definedName>
    <definedName name="wagregf" localSheetId="26">#REF!</definedName>
    <definedName name="wagregf" localSheetId="27">#REF!</definedName>
    <definedName name="wagregf" localSheetId="28">#REF!</definedName>
    <definedName name="wagregf" localSheetId="29">#REF!</definedName>
    <definedName name="wagregf" localSheetId="24">#REF!</definedName>
    <definedName name="wagregf" localSheetId="25">#REF!</definedName>
    <definedName name="wagregf" localSheetId="0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AI43" i="51" l="1"/>
  <c r="F43" i="51"/>
  <c r="Q43" i="51" s="1"/>
  <c r="AI43" i="50"/>
  <c r="F43" i="50"/>
  <c r="Q43" i="50" s="1"/>
  <c r="F43" i="49"/>
  <c r="Q43" i="49" s="1"/>
  <c r="AI43" i="48"/>
  <c r="F43" i="48"/>
  <c r="Q43" i="48" s="1"/>
  <c r="S43" i="51" l="1"/>
  <c r="AK43" i="51"/>
  <c r="W43" i="51"/>
  <c r="H43" i="51"/>
  <c r="K43" i="51"/>
  <c r="AC43" i="51"/>
  <c r="S43" i="50"/>
  <c r="AK43" i="50"/>
  <c r="W43" i="50"/>
  <c r="H43" i="50"/>
  <c r="K43" i="50"/>
  <c r="AC43" i="50"/>
  <c r="W43" i="49"/>
  <c r="K43" i="49"/>
  <c r="AC43" i="49"/>
  <c r="AI43" i="49"/>
  <c r="AK43" i="49" s="1"/>
  <c r="H43" i="49"/>
  <c r="S43" i="48"/>
  <c r="AK43" i="48"/>
  <c r="W43" i="48"/>
  <c r="H43" i="48"/>
  <c r="K43" i="48"/>
  <c r="AC43" i="48"/>
  <c r="H34" i="55"/>
  <c r="H34" i="54"/>
  <c r="H34" i="53"/>
  <c r="H34" i="13"/>
  <c r="H34" i="52"/>
  <c r="H35" i="55"/>
  <c r="H35" i="54"/>
  <c r="H35" i="53"/>
  <c r="H35" i="52"/>
  <c r="AE43" i="51" l="1"/>
  <c r="AF43" i="51" s="1"/>
  <c r="AL43" i="51"/>
  <c r="M43" i="51"/>
  <c r="N43" i="51" s="1"/>
  <c r="T43" i="51"/>
  <c r="Y43" i="51"/>
  <c r="Z43" i="51" s="1"/>
  <c r="AE43" i="50"/>
  <c r="AL43" i="50"/>
  <c r="M43" i="50"/>
  <c r="T43" i="50"/>
  <c r="N43" i="50"/>
  <c r="AF43" i="50"/>
  <c r="Y43" i="50"/>
  <c r="Z43" i="50" s="1"/>
  <c r="AE43" i="49"/>
  <c r="AL43" i="49"/>
  <c r="T43" i="49"/>
  <c r="M43" i="49"/>
  <c r="N43" i="49" s="1"/>
  <c r="AF43" i="49"/>
  <c r="Y43" i="49"/>
  <c r="Z43" i="49" s="1"/>
  <c r="S43" i="49"/>
  <c r="AE43" i="48"/>
  <c r="AF43" i="48" s="1"/>
  <c r="AL43" i="48"/>
  <c r="M43" i="48"/>
  <c r="N43" i="48" s="1"/>
  <c r="T43" i="48"/>
  <c r="Y43" i="48"/>
  <c r="Z43" i="48" s="1"/>
  <c r="F48" i="59"/>
  <c r="W48" i="59" s="1"/>
  <c r="H47" i="59"/>
  <c r="F47" i="59"/>
  <c r="W47" i="59" s="1"/>
  <c r="AI46" i="59"/>
  <c r="AK46" i="59" s="1"/>
  <c r="AC46" i="59"/>
  <c r="AL46" i="59" s="1"/>
  <c r="Q46" i="59"/>
  <c r="S46" i="59" s="1"/>
  <c r="K46" i="59"/>
  <c r="T46" i="59" s="1"/>
  <c r="H46" i="59"/>
  <c r="F46" i="59"/>
  <c r="W46" i="59" s="1"/>
  <c r="AI45" i="59"/>
  <c r="AK45" i="59" s="1"/>
  <c r="AC45" i="59"/>
  <c r="AL45" i="59" s="1"/>
  <c r="Q45" i="59"/>
  <c r="S45" i="59" s="1"/>
  <c r="K45" i="59"/>
  <c r="M45" i="59" s="1"/>
  <c r="F45" i="59"/>
  <c r="H45" i="59" s="1"/>
  <c r="AI44" i="59"/>
  <c r="AK44" i="59" s="1"/>
  <c r="AC44" i="59"/>
  <c r="AL44" i="59" s="1"/>
  <c r="Q44" i="59"/>
  <c r="F44" i="59"/>
  <c r="K44" i="59" s="1"/>
  <c r="F44" i="15"/>
  <c r="H44" i="15" s="1"/>
  <c r="Q44" i="15"/>
  <c r="W44" i="15"/>
  <c r="Y44" i="15" s="1"/>
  <c r="AC44" i="15"/>
  <c r="AE44" i="15"/>
  <c r="AF44" i="15" s="1"/>
  <c r="AI44" i="15"/>
  <c r="AK44" i="15"/>
  <c r="F45" i="15"/>
  <c r="H45" i="15" s="1"/>
  <c r="K45" i="15"/>
  <c r="Q45" i="15"/>
  <c r="S45" i="15"/>
  <c r="W45" i="15"/>
  <c r="AC45" i="15"/>
  <c r="AI45" i="15"/>
  <c r="AK45" i="15" s="1"/>
  <c r="F46" i="15"/>
  <c r="H46" i="15"/>
  <c r="K46" i="15"/>
  <c r="Q46" i="15"/>
  <c r="S46" i="15" s="1"/>
  <c r="W46" i="15"/>
  <c r="AC46" i="15"/>
  <c r="AE46" i="15"/>
  <c r="AF46" i="15"/>
  <c r="AI46" i="15"/>
  <c r="AK46" i="15" s="1"/>
  <c r="F47" i="15"/>
  <c r="Q47" i="15" s="1"/>
  <c r="F48" i="15"/>
  <c r="W48" i="15" s="1"/>
  <c r="F44" i="60"/>
  <c r="H44" i="60" s="1"/>
  <c r="Q44" i="60"/>
  <c r="W44" i="60"/>
  <c r="Y44" i="60" s="1"/>
  <c r="AC44" i="60"/>
  <c r="AE44" i="60"/>
  <c r="AF44" i="60" s="1"/>
  <c r="AI44" i="60"/>
  <c r="AK44" i="60"/>
  <c r="F45" i="60"/>
  <c r="H45" i="60" s="1"/>
  <c r="K45" i="60"/>
  <c r="Q45" i="60"/>
  <c r="W45" i="60"/>
  <c r="Y45" i="60" s="1"/>
  <c r="AC45" i="60"/>
  <c r="AI45" i="60"/>
  <c r="AK45" i="60" s="1"/>
  <c r="F46" i="60"/>
  <c r="H46" i="60"/>
  <c r="K46" i="60"/>
  <c r="Q46" i="60"/>
  <c r="S46" i="60" s="1"/>
  <c r="W46" i="60"/>
  <c r="AC46" i="60"/>
  <c r="AE46" i="60"/>
  <c r="AF46" i="60"/>
  <c r="AI46" i="60"/>
  <c r="AK46" i="60" s="1"/>
  <c r="F47" i="60"/>
  <c r="Q47" i="60" s="1"/>
  <c r="F48" i="60"/>
  <c r="W48" i="60" s="1"/>
  <c r="F48" i="37"/>
  <c r="W48" i="37" s="1"/>
  <c r="F47" i="37"/>
  <c r="W47" i="37" s="1"/>
  <c r="AC46" i="37"/>
  <c r="Q46" i="37"/>
  <c r="S46" i="37" s="1"/>
  <c r="K46" i="37"/>
  <c r="T46" i="37" s="1"/>
  <c r="H46" i="37"/>
  <c r="F46" i="37"/>
  <c r="W46" i="37" s="1"/>
  <c r="AC45" i="37"/>
  <c r="Q45" i="37"/>
  <c r="S45" i="37" s="1"/>
  <c r="K45" i="37"/>
  <c r="T45" i="37" s="1"/>
  <c r="F45" i="37"/>
  <c r="H45" i="37" s="1"/>
  <c r="AI44" i="37"/>
  <c r="AK44" i="37" s="1"/>
  <c r="AC44" i="37"/>
  <c r="AL44" i="37" s="1"/>
  <c r="Q44" i="37"/>
  <c r="M44" i="37"/>
  <c r="N44" i="37" s="1"/>
  <c r="K44" i="37"/>
  <c r="H44" i="37"/>
  <c r="F44" i="37"/>
  <c r="W44" i="37" s="1"/>
  <c r="AI48" i="58"/>
  <c r="AK48" i="58" s="1"/>
  <c r="AC48" i="58"/>
  <c r="AL48" i="58" s="1"/>
  <c r="Q48" i="58"/>
  <c r="F48" i="58"/>
  <c r="K48" i="58" s="1"/>
  <c r="AI47" i="58"/>
  <c r="AK47" i="58" s="1"/>
  <c r="Q47" i="58"/>
  <c r="F47" i="58"/>
  <c r="AC47" i="58" s="1"/>
  <c r="AI46" i="58"/>
  <c r="Q46" i="58"/>
  <c r="F46" i="58"/>
  <c r="AC46" i="58" s="1"/>
  <c r="AI45" i="58"/>
  <c r="F45" i="58"/>
  <c r="Q45" i="58" s="1"/>
  <c r="F44" i="58"/>
  <c r="AI44" i="58" s="1"/>
  <c r="AI48" i="57"/>
  <c r="Q48" i="57"/>
  <c r="F48" i="57"/>
  <c r="AC48" i="57" s="1"/>
  <c r="AI47" i="57"/>
  <c r="F47" i="57"/>
  <c r="Q47" i="57" s="1"/>
  <c r="F46" i="57"/>
  <c r="AI46" i="57" s="1"/>
  <c r="F45" i="57"/>
  <c r="K45" i="57" s="1"/>
  <c r="AI44" i="57"/>
  <c r="AK44" i="57" s="1"/>
  <c r="AC44" i="57"/>
  <c r="AL44" i="57" s="1"/>
  <c r="Q44" i="57"/>
  <c r="S44" i="57" s="1"/>
  <c r="K44" i="57"/>
  <c r="T44" i="57" s="1"/>
  <c r="H44" i="57"/>
  <c r="F44" i="57"/>
  <c r="W44" i="57" s="1"/>
  <c r="AI48" i="56"/>
  <c r="F48" i="56"/>
  <c r="W48" i="56" s="1"/>
  <c r="F47" i="56"/>
  <c r="H47" i="56" s="1"/>
  <c r="F46" i="56"/>
  <c r="AC46" i="56" s="1"/>
  <c r="AI45" i="56"/>
  <c r="AK45" i="56" s="1"/>
  <c r="AC45" i="56"/>
  <c r="AL45" i="56" s="1"/>
  <c r="Q45" i="56"/>
  <c r="S45" i="56" s="1"/>
  <c r="K45" i="56"/>
  <c r="M45" i="56" s="1"/>
  <c r="H45" i="56"/>
  <c r="F45" i="56"/>
  <c r="W45" i="56" s="1"/>
  <c r="AI44" i="56"/>
  <c r="AK44" i="56" s="1"/>
  <c r="AC44" i="56"/>
  <c r="Q44" i="56"/>
  <c r="S44" i="56" s="1"/>
  <c r="K44" i="56"/>
  <c r="T44" i="56" s="1"/>
  <c r="F44" i="56"/>
  <c r="H44" i="56" s="1"/>
  <c r="AI48" i="14"/>
  <c r="F48" i="14"/>
  <c r="Q48" i="14" s="1"/>
  <c r="F47" i="14"/>
  <c r="H47" i="14" s="1"/>
  <c r="F46" i="14"/>
  <c r="K46" i="14" s="1"/>
  <c r="AI45" i="14"/>
  <c r="AK45" i="14" s="1"/>
  <c r="AC45" i="14"/>
  <c r="AL45" i="14" s="1"/>
  <c r="Q45" i="14"/>
  <c r="S45" i="14" s="1"/>
  <c r="K45" i="14"/>
  <c r="T45" i="14" s="1"/>
  <c r="H45" i="14"/>
  <c r="F45" i="14"/>
  <c r="W45" i="14" s="1"/>
  <c r="AI44" i="14"/>
  <c r="AK44" i="14" s="1"/>
  <c r="AC44" i="14"/>
  <c r="Q44" i="14"/>
  <c r="S44" i="14" s="1"/>
  <c r="K44" i="14"/>
  <c r="T44" i="14" s="1"/>
  <c r="F44" i="14"/>
  <c r="H44" i="14" s="1"/>
  <c r="AI48" i="55"/>
  <c r="F48" i="55"/>
  <c r="Q48" i="55" s="1"/>
  <c r="F47" i="55"/>
  <c r="AI47" i="55" s="1"/>
  <c r="F46" i="55"/>
  <c r="AI46" i="55" s="1"/>
  <c r="AI45" i="55"/>
  <c r="AK45" i="55" s="1"/>
  <c r="AC45" i="55"/>
  <c r="AL45" i="55" s="1"/>
  <c r="Q45" i="55"/>
  <c r="S45" i="55" s="1"/>
  <c r="K45" i="55"/>
  <c r="T45" i="55" s="1"/>
  <c r="H45" i="55"/>
  <c r="F45" i="55"/>
  <c r="W45" i="55" s="1"/>
  <c r="AI44" i="55"/>
  <c r="AK44" i="55" s="1"/>
  <c r="AC44" i="55"/>
  <c r="Q44" i="55"/>
  <c r="S44" i="55" s="1"/>
  <c r="K44" i="55"/>
  <c r="T44" i="55" s="1"/>
  <c r="F44" i="55"/>
  <c r="H44" i="55" s="1"/>
  <c r="AI48" i="54"/>
  <c r="Q48" i="54"/>
  <c r="F48" i="54"/>
  <c r="AC48" i="54" s="1"/>
  <c r="AI47" i="54"/>
  <c r="AK47" i="54" s="1"/>
  <c r="Q47" i="54"/>
  <c r="F47" i="54"/>
  <c r="AC47" i="54" s="1"/>
  <c r="AI46" i="54"/>
  <c r="F46" i="54"/>
  <c r="Q46" i="54" s="1"/>
  <c r="F45" i="54"/>
  <c r="AI45" i="54" s="1"/>
  <c r="F44" i="54"/>
  <c r="AI44" i="54" s="1"/>
  <c r="AI48" i="53"/>
  <c r="F48" i="53"/>
  <c r="Q48" i="53" s="1"/>
  <c r="F47" i="53"/>
  <c r="AI47" i="53" s="1"/>
  <c r="F46" i="53"/>
  <c r="AI46" i="53" s="1"/>
  <c r="AI45" i="53"/>
  <c r="AK45" i="53" s="1"/>
  <c r="AC45" i="53"/>
  <c r="AL45" i="53" s="1"/>
  <c r="Q45" i="53"/>
  <c r="S45" i="53" s="1"/>
  <c r="K45" i="53"/>
  <c r="T45" i="53" s="1"/>
  <c r="H45" i="53"/>
  <c r="F45" i="53"/>
  <c r="W45" i="53" s="1"/>
  <c r="AI44" i="53"/>
  <c r="AK44" i="53" s="1"/>
  <c r="AC44" i="53"/>
  <c r="Q44" i="53"/>
  <c r="S44" i="53" s="1"/>
  <c r="K44" i="53"/>
  <c r="T44" i="53" s="1"/>
  <c r="F44" i="53"/>
  <c r="H44" i="53" s="1"/>
  <c r="AI48" i="52"/>
  <c r="Q48" i="52"/>
  <c r="F48" i="52"/>
  <c r="AC48" i="52" s="1"/>
  <c r="AI47" i="52"/>
  <c r="F47" i="52"/>
  <c r="Q47" i="52" s="1"/>
  <c r="F46" i="52"/>
  <c r="AI46" i="52" s="1"/>
  <c r="F45" i="52"/>
  <c r="AI45" i="52" s="1"/>
  <c r="AI44" i="52"/>
  <c r="AK44" i="52" s="1"/>
  <c r="AC44" i="52"/>
  <c r="AL44" i="52" s="1"/>
  <c r="Q44" i="52"/>
  <c r="S44" i="52" s="1"/>
  <c r="K44" i="52"/>
  <c r="T44" i="52" s="1"/>
  <c r="H44" i="52"/>
  <c r="F44" i="52"/>
  <c r="W44" i="52" s="1"/>
  <c r="AI43" i="12"/>
  <c r="Q43" i="12"/>
  <c r="F43" i="12"/>
  <c r="AC43" i="12" s="1"/>
  <c r="AI43" i="47"/>
  <c r="F43" i="47"/>
  <c r="Q43" i="47" s="1"/>
  <c r="AI43" i="46"/>
  <c r="AK43" i="46" s="1"/>
  <c r="AC43" i="46"/>
  <c r="AL43" i="46" s="1"/>
  <c r="Q43" i="46"/>
  <c r="Z43" i="46" s="1"/>
  <c r="F43" i="46"/>
  <c r="K43" i="46" s="1"/>
  <c r="AI43" i="45"/>
  <c r="Q43" i="45"/>
  <c r="Z43" i="45" s="1"/>
  <c r="F43" i="45"/>
  <c r="AC43" i="45" s="1"/>
  <c r="AI43" i="44"/>
  <c r="Q43" i="44"/>
  <c r="Z43" i="44" s="1"/>
  <c r="F43" i="44"/>
  <c r="AC43" i="44" s="1"/>
  <c r="AI43" i="43"/>
  <c r="AK43" i="43" s="1"/>
  <c r="AC43" i="43"/>
  <c r="AL43" i="43" s="1"/>
  <c r="Q43" i="43"/>
  <c r="Z43" i="43" s="1"/>
  <c r="F43" i="43"/>
  <c r="K43" i="43" s="1"/>
  <c r="AI43" i="42"/>
  <c r="AK43" i="42" s="1"/>
  <c r="AC43" i="42"/>
  <c r="AL43" i="42" s="1"/>
  <c r="Q43" i="42"/>
  <c r="Z43" i="42" s="1"/>
  <c r="F43" i="42"/>
  <c r="K43" i="42" s="1"/>
  <c r="N45" i="56" l="1"/>
  <c r="AL45" i="60"/>
  <c r="AL44" i="60"/>
  <c r="S45" i="60"/>
  <c r="T45" i="60" s="1"/>
  <c r="AL45" i="15"/>
  <c r="AL44" i="15"/>
  <c r="Y45" i="15"/>
  <c r="T45" i="15"/>
  <c r="M44" i="59"/>
  <c r="T44" i="59"/>
  <c r="Y46" i="59"/>
  <c r="Z46" i="59" s="1"/>
  <c r="N45" i="59"/>
  <c r="AE44" i="59"/>
  <c r="M46" i="59"/>
  <c r="N46" i="59" s="1"/>
  <c r="K47" i="59"/>
  <c r="H48" i="59"/>
  <c r="S44" i="59"/>
  <c r="AE46" i="59"/>
  <c r="AF46" i="59" s="1"/>
  <c r="AC47" i="59"/>
  <c r="K48" i="59"/>
  <c r="AC48" i="59"/>
  <c r="W44" i="59"/>
  <c r="T45" i="59"/>
  <c r="Q47" i="59"/>
  <c r="H44" i="59"/>
  <c r="W45" i="59"/>
  <c r="AI47" i="59"/>
  <c r="AK47" i="59" s="1"/>
  <c r="Q48" i="59"/>
  <c r="Y48" i="59" s="1"/>
  <c r="AI48" i="59"/>
  <c r="AK48" i="59" s="1"/>
  <c r="M45" i="15"/>
  <c r="N45" i="15"/>
  <c r="Z45" i="15"/>
  <c r="Z44" i="15"/>
  <c r="AL46" i="15"/>
  <c r="T46" i="15"/>
  <c r="K48" i="15"/>
  <c r="AC47" i="15"/>
  <c r="H48" i="15"/>
  <c r="K47" i="15"/>
  <c r="S47" i="15" s="1"/>
  <c r="M46" i="15"/>
  <c r="N46" i="15" s="1"/>
  <c r="AE45" i="15"/>
  <c r="AF45" i="15" s="1"/>
  <c r="AI48" i="15"/>
  <c r="K44" i="15"/>
  <c r="H47" i="15"/>
  <c r="Y46" i="15"/>
  <c r="Q48" i="15"/>
  <c r="Y48" i="15" s="1"/>
  <c r="AI47" i="15"/>
  <c r="AC48" i="15"/>
  <c r="Z46" i="15"/>
  <c r="W47" i="15"/>
  <c r="M45" i="60"/>
  <c r="N45" i="60" s="1"/>
  <c r="AL46" i="60"/>
  <c r="Z45" i="60"/>
  <c r="Z44" i="60"/>
  <c r="T46" i="60"/>
  <c r="K48" i="60"/>
  <c r="AC47" i="60"/>
  <c r="H48" i="60"/>
  <c r="K47" i="60"/>
  <c r="M46" i="60"/>
  <c r="N46" i="60" s="1"/>
  <c r="AE45" i="60"/>
  <c r="AF45" i="60" s="1"/>
  <c r="AI48" i="60"/>
  <c r="AK48" i="60" s="1"/>
  <c r="K44" i="60"/>
  <c r="H47" i="60"/>
  <c r="W47" i="60"/>
  <c r="Y46" i="60"/>
  <c r="Z46" i="60" s="1"/>
  <c r="Q48" i="60"/>
  <c r="Y48" i="60" s="1"/>
  <c r="AI47" i="60"/>
  <c r="AK47" i="60" s="1"/>
  <c r="AC48" i="60"/>
  <c r="AL45" i="37"/>
  <c r="Y46" i="37"/>
  <c r="Z46" i="37" s="1"/>
  <c r="AF46" i="37"/>
  <c r="Y44" i="37"/>
  <c r="Z44" i="37" s="1"/>
  <c r="AF44" i="37"/>
  <c r="Y48" i="37"/>
  <c r="AE44" i="37"/>
  <c r="M45" i="37"/>
  <c r="N45" i="37" s="1"/>
  <c r="H47" i="37"/>
  <c r="AE45" i="37"/>
  <c r="M46" i="37"/>
  <c r="N46" i="37" s="1"/>
  <c r="K47" i="37"/>
  <c r="S44" i="37"/>
  <c r="T44" i="37" s="1"/>
  <c r="AC47" i="37"/>
  <c r="K48" i="37"/>
  <c r="AI45" i="37"/>
  <c r="AK45" i="37" s="1"/>
  <c r="AC48" i="37"/>
  <c r="AI46" i="37"/>
  <c r="AK46" i="37" s="1"/>
  <c r="AL46" i="37" s="1"/>
  <c r="Q47" i="37"/>
  <c r="Y47" i="37" s="1"/>
  <c r="H48" i="37"/>
  <c r="AE46" i="37"/>
  <c r="W45" i="37"/>
  <c r="AI47" i="37"/>
  <c r="AK47" i="37" s="1"/>
  <c r="Q48" i="37"/>
  <c r="AI48" i="37"/>
  <c r="AK48" i="37" s="1"/>
  <c r="AK44" i="58"/>
  <c r="S45" i="58"/>
  <c r="M48" i="58"/>
  <c r="T48" i="58"/>
  <c r="AE46" i="58"/>
  <c r="AK46" i="58"/>
  <c r="AL46" i="58" s="1"/>
  <c r="AE47" i="58"/>
  <c r="AL47" i="58"/>
  <c r="W44" i="58"/>
  <c r="AE48" i="58"/>
  <c r="H44" i="58"/>
  <c r="W45" i="58"/>
  <c r="S47" i="58"/>
  <c r="K44" i="58"/>
  <c r="H45" i="58"/>
  <c r="W46" i="58"/>
  <c r="S48" i="58"/>
  <c r="AC44" i="58"/>
  <c r="K45" i="58"/>
  <c r="H46" i="58"/>
  <c r="W47" i="58"/>
  <c r="AC45" i="58"/>
  <c r="K46" i="58"/>
  <c r="H47" i="58"/>
  <c r="W48" i="58"/>
  <c r="Q44" i="58"/>
  <c r="K47" i="58"/>
  <c r="H48" i="58"/>
  <c r="Y44" i="57"/>
  <c r="Z44" i="57" s="1"/>
  <c r="S47" i="57"/>
  <c r="N44" i="57"/>
  <c r="AK48" i="57"/>
  <c r="AL48" i="57" s="1"/>
  <c r="M45" i="57"/>
  <c r="AK46" i="57"/>
  <c r="W45" i="57"/>
  <c r="W46" i="57"/>
  <c r="S48" i="57"/>
  <c r="M44" i="57"/>
  <c r="H46" i="57"/>
  <c r="W47" i="57"/>
  <c r="AE44" i="57"/>
  <c r="AF44" i="57" s="1"/>
  <c r="AC45" i="57"/>
  <c r="K46" i="57"/>
  <c r="H47" i="57"/>
  <c r="W48" i="57"/>
  <c r="AC46" i="57"/>
  <c r="K47" i="57"/>
  <c r="H48" i="57"/>
  <c r="Q45" i="57"/>
  <c r="AC47" i="57"/>
  <c r="K48" i="57"/>
  <c r="AI45" i="57"/>
  <c r="Q46" i="57"/>
  <c r="H45" i="57"/>
  <c r="Y45" i="56"/>
  <c r="Z45" i="56" s="1"/>
  <c r="AF45" i="56"/>
  <c r="AL44" i="56"/>
  <c r="W46" i="56"/>
  <c r="K46" i="56"/>
  <c r="K47" i="56"/>
  <c r="H48" i="56"/>
  <c r="Q46" i="56"/>
  <c r="W44" i="56"/>
  <c r="T45" i="56"/>
  <c r="AI46" i="56"/>
  <c r="AK46" i="56" s="1"/>
  <c r="AL46" i="56" s="1"/>
  <c r="Q47" i="56"/>
  <c r="M44" i="56"/>
  <c r="N44" i="56" s="1"/>
  <c r="H46" i="56"/>
  <c r="W47" i="56"/>
  <c r="AE45" i="56"/>
  <c r="AC47" i="56"/>
  <c r="K48" i="56"/>
  <c r="AC48" i="56"/>
  <c r="AI47" i="56"/>
  <c r="Q48" i="56"/>
  <c r="Y45" i="14"/>
  <c r="Z45" i="14" s="1"/>
  <c r="S48" i="14"/>
  <c r="AL44" i="14"/>
  <c r="W46" i="14"/>
  <c r="M44" i="14"/>
  <c r="N44" i="14" s="1"/>
  <c r="H46" i="14"/>
  <c r="M45" i="14"/>
  <c r="N45" i="14" s="1"/>
  <c r="W48" i="14"/>
  <c r="AE45" i="14"/>
  <c r="AF45" i="14" s="1"/>
  <c r="AC46" i="14"/>
  <c r="K47" i="14"/>
  <c r="H48" i="14"/>
  <c r="AC47" i="14"/>
  <c r="K48" i="14"/>
  <c r="Q46" i="14"/>
  <c r="AC48" i="14"/>
  <c r="W44" i="14"/>
  <c r="AI46" i="14"/>
  <c r="AK46" i="14" s="1"/>
  <c r="Q47" i="14"/>
  <c r="AI47" i="14"/>
  <c r="W47" i="14"/>
  <c r="AK47" i="55"/>
  <c r="AF45" i="55"/>
  <c r="Y45" i="55"/>
  <c r="Z45" i="55" s="1"/>
  <c r="N44" i="55"/>
  <c r="AL44" i="55"/>
  <c r="AK46" i="55"/>
  <c r="W46" i="55"/>
  <c r="M44" i="55"/>
  <c r="H46" i="55"/>
  <c r="W47" i="55"/>
  <c r="AE44" i="55"/>
  <c r="M45" i="55"/>
  <c r="N45" i="55" s="1"/>
  <c r="K46" i="55"/>
  <c r="H47" i="55"/>
  <c r="W48" i="55"/>
  <c r="AE45" i="55"/>
  <c r="AC46" i="55"/>
  <c r="K47" i="55"/>
  <c r="H48" i="55"/>
  <c r="AC47" i="55"/>
  <c r="K48" i="55"/>
  <c r="Q46" i="55"/>
  <c r="AC48" i="55"/>
  <c r="W44" i="55"/>
  <c r="Q47" i="55"/>
  <c r="AL48" i="54"/>
  <c r="AK48" i="54"/>
  <c r="AK46" i="54"/>
  <c r="AE47" i="54"/>
  <c r="AL47" i="54"/>
  <c r="W44" i="54"/>
  <c r="H44" i="54"/>
  <c r="W45" i="54"/>
  <c r="S47" i="54"/>
  <c r="K44" i="54"/>
  <c r="H45" i="54"/>
  <c r="W46" i="54"/>
  <c r="S48" i="54"/>
  <c r="AC44" i="54"/>
  <c r="AK44" i="54" s="1"/>
  <c r="K45" i="54"/>
  <c r="H46" i="54"/>
  <c r="W47" i="54"/>
  <c r="AC45" i="54"/>
  <c r="K46" i="54"/>
  <c r="H47" i="54"/>
  <c r="W48" i="54"/>
  <c r="Q44" i="54"/>
  <c r="AC46" i="54"/>
  <c r="K47" i="54"/>
  <c r="H48" i="54"/>
  <c r="Q45" i="54"/>
  <c r="K48" i="54"/>
  <c r="S48" i="53"/>
  <c r="N45" i="53"/>
  <c r="N44" i="53"/>
  <c r="AL44" i="53"/>
  <c r="AK46" i="53"/>
  <c r="AF45" i="53"/>
  <c r="Y45" i="53"/>
  <c r="Z45" i="53" s="1"/>
  <c r="AK47" i="53"/>
  <c r="W46" i="53"/>
  <c r="M44" i="53"/>
  <c r="H46" i="53"/>
  <c r="W47" i="53"/>
  <c r="AE44" i="53"/>
  <c r="M45" i="53"/>
  <c r="K46" i="53"/>
  <c r="H47" i="53"/>
  <c r="W48" i="53"/>
  <c r="AE45" i="53"/>
  <c r="AC46" i="53"/>
  <c r="K47" i="53"/>
  <c r="H48" i="53"/>
  <c r="AC47" i="53"/>
  <c r="K48" i="53"/>
  <c r="Q46" i="53"/>
  <c r="AC48" i="53"/>
  <c r="W44" i="53"/>
  <c r="Q47" i="53"/>
  <c r="AL48" i="52"/>
  <c r="AK48" i="52"/>
  <c r="AF44" i="52"/>
  <c r="Y44" i="52"/>
  <c r="Z44" i="52" s="1"/>
  <c r="N44" i="52"/>
  <c r="W45" i="52"/>
  <c r="H45" i="52"/>
  <c r="W46" i="52"/>
  <c r="S48" i="52"/>
  <c r="M44" i="52"/>
  <c r="K45" i="52"/>
  <c r="H46" i="52"/>
  <c r="W47" i="52"/>
  <c r="AE44" i="52"/>
  <c r="AC45" i="52"/>
  <c r="K46" i="52"/>
  <c r="H47" i="52"/>
  <c r="W48" i="52"/>
  <c r="AC46" i="52"/>
  <c r="K47" i="52"/>
  <c r="H48" i="52"/>
  <c r="Q45" i="52"/>
  <c r="AC47" i="52"/>
  <c r="K48" i="52"/>
  <c r="Q46" i="52"/>
  <c r="AK43" i="12"/>
  <c r="AL43" i="12" s="1"/>
  <c r="S43" i="12"/>
  <c r="W43" i="12"/>
  <c r="AE43" i="12" s="1"/>
  <c r="H43" i="12"/>
  <c r="K43" i="12"/>
  <c r="Z43" i="47"/>
  <c r="S43" i="47"/>
  <c r="AK43" i="47"/>
  <c r="W43" i="47"/>
  <c r="H43" i="47"/>
  <c r="K43" i="47"/>
  <c r="AC43" i="47"/>
  <c r="S43" i="46"/>
  <c r="T43" i="46" s="1"/>
  <c r="W43" i="46"/>
  <c r="H43" i="46"/>
  <c r="AL43" i="45"/>
  <c r="AK43" i="45"/>
  <c r="S43" i="45"/>
  <c r="W43" i="45"/>
  <c r="H43" i="45"/>
  <c r="K43" i="45"/>
  <c r="AE43" i="44"/>
  <c r="AL43" i="44"/>
  <c r="AK43" i="44"/>
  <c r="S43" i="44"/>
  <c r="W43" i="44"/>
  <c r="H43" i="44"/>
  <c r="K43" i="44"/>
  <c r="S43" i="43"/>
  <c r="T43" i="43" s="1"/>
  <c r="W43" i="43"/>
  <c r="H43" i="43"/>
  <c r="S43" i="42"/>
  <c r="T43" i="42" s="1"/>
  <c r="W43" i="42"/>
  <c r="H43" i="42"/>
  <c r="AI48" i="51"/>
  <c r="AK48" i="51" s="1"/>
  <c r="AC48" i="51"/>
  <c r="Q48" i="51"/>
  <c r="F48" i="51"/>
  <c r="K48" i="51" s="1"/>
  <c r="AI47" i="51"/>
  <c r="AK47" i="51" s="1"/>
  <c r="Q47" i="51"/>
  <c r="F47" i="51"/>
  <c r="AC47" i="51" s="1"/>
  <c r="AI46" i="51"/>
  <c r="W46" i="51"/>
  <c r="Y46" i="51" s="1"/>
  <c r="Q46" i="51"/>
  <c r="F46" i="51"/>
  <c r="AC46" i="51" s="1"/>
  <c r="AI45" i="51"/>
  <c r="F45" i="51"/>
  <c r="Q45" i="51" s="1"/>
  <c r="F44" i="51"/>
  <c r="H44" i="51" s="1"/>
  <c r="F48" i="50"/>
  <c r="AI48" i="50" s="1"/>
  <c r="F47" i="50"/>
  <c r="H47" i="50" s="1"/>
  <c r="H46" i="50"/>
  <c r="F46" i="50"/>
  <c r="K46" i="50" s="1"/>
  <c r="AI45" i="50"/>
  <c r="AK45" i="50" s="1"/>
  <c r="AC45" i="50"/>
  <c r="Q45" i="50"/>
  <c r="S45" i="50" s="1"/>
  <c r="K45" i="50"/>
  <c r="T45" i="50" s="1"/>
  <c r="H45" i="50"/>
  <c r="F45" i="50"/>
  <c r="W45" i="50" s="1"/>
  <c r="AI44" i="50"/>
  <c r="AK44" i="50" s="1"/>
  <c r="AC44" i="50"/>
  <c r="Q44" i="50"/>
  <c r="S44" i="50" s="1"/>
  <c r="K44" i="50"/>
  <c r="F44" i="50"/>
  <c r="H44" i="50" s="1"/>
  <c r="AI48" i="49"/>
  <c r="AK48" i="49" s="1"/>
  <c r="AC48" i="49"/>
  <c r="AL48" i="49" s="1"/>
  <c r="Q48" i="49"/>
  <c r="F48" i="49"/>
  <c r="K48" i="49" s="1"/>
  <c r="AI47" i="49"/>
  <c r="AK47" i="49" s="1"/>
  <c r="Q47" i="49"/>
  <c r="F47" i="49"/>
  <c r="AC47" i="49" s="1"/>
  <c r="AI46" i="49"/>
  <c r="Q46" i="49"/>
  <c r="F46" i="49"/>
  <c r="AC46" i="49" s="1"/>
  <c r="AI45" i="49"/>
  <c r="F45" i="49"/>
  <c r="Q45" i="49" s="1"/>
  <c r="F44" i="49"/>
  <c r="AI44" i="49" s="1"/>
  <c r="AI48" i="48"/>
  <c r="Q48" i="48"/>
  <c r="F48" i="48"/>
  <c r="AC48" i="48" s="1"/>
  <c r="AI47" i="48"/>
  <c r="F47" i="48"/>
  <c r="Q47" i="48" s="1"/>
  <c r="F46" i="48"/>
  <c r="AI46" i="48" s="1"/>
  <c r="F45" i="48"/>
  <c r="AI45" i="48" s="1"/>
  <c r="AI44" i="48"/>
  <c r="AK44" i="48" s="1"/>
  <c r="AC44" i="48"/>
  <c r="AL44" i="48" s="1"/>
  <c r="Q44" i="48"/>
  <c r="S44" i="48" s="1"/>
  <c r="K44" i="48"/>
  <c r="T44" i="48" s="1"/>
  <c r="H44" i="48"/>
  <c r="F44" i="48"/>
  <c r="W44" i="48" s="1"/>
  <c r="AI48" i="47"/>
  <c r="Q48" i="47"/>
  <c r="F48" i="47"/>
  <c r="AC48" i="47" s="1"/>
  <c r="AI47" i="47"/>
  <c r="AK47" i="47" s="1"/>
  <c r="Q47" i="47"/>
  <c r="F47" i="47"/>
  <c r="AC47" i="47" s="1"/>
  <c r="AI46" i="47"/>
  <c r="F46" i="47"/>
  <c r="Q46" i="47" s="1"/>
  <c r="F45" i="47"/>
  <c r="AI45" i="47" s="1"/>
  <c r="F44" i="47"/>
  <c r="AI44" i="47" s="1"/>
  <c r="AI48" i="46"/>
  <c r="Q48" i="46"/>
  <c r="F48" i="46"/>
  <c r="AC48" i="46" s="1"/>
  <c r="AI47" i="46"/>
  <c r="AK47" i="46" s="1"/>
  <c r="Q47" i="46"/>
  <c r="F47" i="46"/>
  <c r="AC47" i="46" s="1"/>
  <c r="AI46" i="46"/>
  <c r="F46" i="46"/>
  <c r="Q46" i="46" s="1"/>
  <c r="F45" i="46"/>
  <c r="AI45" i="46" s="1"/>
  <c r="F44" i="46"/>
  <c r="AI44" i="46" s="1"/>
  <c r="AI48" i="45"/>
  <c r="Q48" i="45"/>
  <c r="F48" i="45"/>
  <c r="AC48" i="45" s="1"/>
  <c r="AI47" i="45"/>
  <c r="AK47" i="45" s="1"/>
  <c r="Q47" i="45"/>
  <c r="F47" i="45"/>
  <c r="AC47" i="45" s="1"/>
  <c r="AI46" i="45"/>
  <c r="F46" i="45"/>
  <c r="Q46" i="45" s="1"/>
  <c r="F45" i="45"/>
  <c r="AI45" i="45" s="1"/>
  <c r="F44" i="45"/>
  <c r="AI44" i="45" s="1"/>
  <c r="AI48" i="44"/>
  <c r="Q48" i="44"/>
  <c r="F48" i="44"/>
  <c r="AC48" i="44" s="1"/>
  <c r="AI47" i="44"/>
  <c r="F47" i="44"/>
  <c r="Q47" i="44" s="1"/>
  <c r="F46" i="44"/>
  <c r="AI46" i="44" s="1"/>
  <c r="F45" i="44"/>
  <c r="AI45" i="44" s="1"/>
  <c r="AI44" i="44"/>
  <c r="AK44" i="44" s="1"/>
  <c r="AC44" i="44"/>
  <c r="AL44" i="44" s="1"/>
  <c r="Q44" i="44"/>
  <c r="S44" i="44" s="1"/>
  <c r="K44" i="44"/>
  <c r="T44" i="44" s="1"/>
  <c r="H44" i="44"/>
  <c r="F44" i="44"/>
  <c r="W44" i="44" s="1"/>
  <c r="Q48" i="43"/>
  <c r="F48" i="43"/>
  <c r="AI48" i="43" s="1"/>
  <c r="F47" i="43"/>
  <c r="W47" i="43" s="1"/>
  <c r="K46" i="43"/>
  <c r="M46" i="43" s="1"/>
  <c r="H46" i="43"/>
  <c r="N46" i="43" s="1"/>
  <c r="F46" i="43"/>
  <c r="W46" i="43" s="1"/>
  <c r="K45" i="43"/>
  <c r="F45" i="43"/>
  <c r="H45" i="43" s="1"/>
  <c r="AI44" i="43"/>
  <c r="AK44" i="43" s="1"/>
  <c r="AC44" i="43"/>
  <c r="AL44" i="43" s="1"/>
  <c r="Q44" i="43"/>
  <c r="S44" i="43" s="1"/>
  <c r="M44" i="43"/>
  <c r="K44" i="43"/>
  <c r="T44" i="43" s="1"/>
  <c r="H44" i="43"/>
  <c r="N44" i="43" s="1"/>
  <c r="F44" i="43"/>
  <c r="W44" i="43" s="1"/>
  <c r="AI48" i="42"/>
  <c r="F48" i="42"/>
  <c r="Q48" i="42" s="1"/>
  <c r="F47" i="42"/>
  <c r="H47" i="42" s="1"/>
  <c r="F46" i="42"/>
  <c r="K46" i="42" s="1"/>
  <c r="AI45" i="42"/>
  <c r="AK45" i="42" s="1"/>
  <c r="AC45" i="42"/>
  <c r="AL45" i="42" s="1"/>
  <c r="Q45" i="42"/>
  <c r="S45" i="42" s="1"/>
  <c r="K45" i="42"/>
  <c r="T45" i="42" s="1"/>
  <c r="H45" i="42"/>
  <c r="F45" i="42"/>
  <c r="W45" i="42" s="1"/>
  <c r="AI44" i="42"/>
  <c r="AK44" i="42" s="1"/>
  <c r="AC44" i="42"/>
  <c r="Q44" i="42"/>
  <c r="S44" i="42" s="1"/>
  <c r="K44" i="42"/>
  <c r="T44" i="42" s="1"/>
  <c r="F44" i="42"/>
  <c r="H44" i="42" s="1"/>
  <c r="M48" i="59" l="1"/>
  <c r="N48" i="59" s="1"/>
  <c r="AL47" i="59"/>
  <c r="AE47" i="59"/>
  <c r="AF47" i="59" s="1"/>
  <c r="Y45" i="59"/>
  <c r="Z45" i="59" s="1"/>
  <c r="S47" i="59"/>
  <c r="T47" i="59"/>
  <c r="M47" i="59"/>
  <c r="N47" i="59" s="1"/>
  <c r="Y44" i="59"/>
  <c r="Z44" i="59" s="1"/>
  <c r="AF44" i="59"/>
  <c r="AL48" i="59"/>
  <c r="AE48" i="59"/>
  <c r="AF48" i="59" s="1"/>
  <c r="AE45" i="59"/>
  <c r="AF45" i="59" s="1"/>
  <c r="N44" i="59"/>
  <c r="Y47" i="59"/>
  <c r="Z47" i="59" s="1"/>
  <c r="S48" i="59"/>
  <c r="T48" i="59" s="1"/>
  <c r="Z48" i="59"/>
  <c r="AE48" i="15"/>
  <c r="AF48" i="15" s="1"/>
  <c r="AK47" i="15"/>
  <c r="AL47" i="15" s="1"/>
  <c r="T47" i="15"/>
  <c r="M47" i="15"/>
  <c r="N47" i="15" s="1"/>
  <c r="S48" i="15"/>
  <c r="T48" i="15" s="1"/>
  <c r="Z48" i="15"/>
  <c r="AE47" i="15"/>
  <c r="AF47" i="15" s="1"/>
  <c r="M48" i="15"/>
  <c r="N48" i="15" s="1"/>
  <c r="M44" i="15"/>
  <c r="N44" i="15" s="1"/>
  <c r="S44" i="15"/>
  <c r="T44" i="15"/>
  <c r="Y47" i="15"/>
  <c r="Z47" i="15" s="1"/>
  <c r="AK48" i="15"/>
  <c r="AL48" i="15" s="1"/>
  <c r="M44" i="60"/>
  <c r="N44" i="60" s="1"/>
  <c r="S44" i="60"/>
  <c r="T44" i="60"/>
  <c r="AE48" i="60"/>
  <c r="AF48" i="60" s="1"/>
  <c r="AL48" i="60"/>
  <c r="S48" i="60"/>
  <c r="Z48" i="60"/>
  <c r="M47" i="60"/>
  <c r="N47" i="60" s="1"/>
  <c r="S47" i="60"/>
  <c r="T47" i="60" s="1"/>
  <c r="Y47" i="60"/>
  <c r="Z47" i="60" s="1"/>
  <c r="AL47" i="60"/>
  <c r="AE47" i="60"/>
  <c r="AF47" i="60" s="1"/>
  <c r="T48" i="60"/>
  <c r="M48" i="60"/>
  <c r="N48" i="60" s="1"/>
  <c r="AL48" i="37"/>
  <c r="AE48" i="37"/>
  <c r="AF48" i="37" s="1"/>
  <c r="N47" i="37"/>
  <c r="S48" i="37"/>
  <c r="T48" i="37" s="1"/>
  <c r="Z48" i="37"/>
  <c r="M48" i="37"/>
  <c r="N48" i="37" s="1"/>
  <c r="Y45" i="37"/>
  <c r="Z45" i="37" s="1"/>
  <c r="AF45" i="37"/>
  <c r="AL47" i="37"/>
  <c r="AE47" i="37"/>
  <c r="AF47" i="37" s="1"/>
  <c r="T47" i="37"/>
  <c r="M47" i="37"/>
  <c r="S47" i="37"/>
  <c r="Z47" i="37"/>
  <c r="M46" i="58"/>
  <c r="N46" i="58" s="1"/>
  <c r="AE45" i="58"/>
  <c r="AF45" i="58" s="1"/>
  <c r="AL45" i="58"/>
  <c r="M44" i="58"/>
  <c r="N44" i="58" s="1"/>
  <c r="Y47" i="58"/>
  <c r="Z47" i="58" s="1"/>
  <c r="AF47" i="58"/>
  <c r="N48" i="58"/>
  <c r="Y45" i="58"/>
  <c r="Z45" i="58" s="1"/>
  <c r="M47" i="58"/>
  <c r="N47" i="58" s="1"/>
  <c r="T47" i="58"/>
  <c r="M45" i="58"/>
  <c r="N45" i="58" s="1"/>
  <c r="T45" i="58"/>
  <c r="S44" i="58"/>
  <c r="T44" i="58" s="1"/>
  <c r="AE44" i="58"/>
  <c r="AL44" i="58"/>
  <c r="Y48" i="58"/>
  <c r="Z48" i="58" s="1"/>
  <c r="AF48" i="58"/>
  <c r="S46" i="58"/>
  <c r="T46" i="58" s="1"/>
  <c r="Y46" i="58"/>
  <c r="Z46" i="58" s="1"/>
  <c r="AF46" i="58"/>
  <c r="AF44" i="58"/>
  <c r="Y44" i="58"/>
  <c r="Z44" i="58" s="1"/>
  <c r="AK45" i="58"/>
  <c r="AE47" i="57"/>
  <c r="AF47" i="57" s="1"/>
  <c r="AL47" i="57"/>
  <c r="AE45" i="57"/>
  <c r="S45" i="57"/>
  <c r="T45" i="57" s="1"/>
  <c r="Y47" i="57"/>
  <c r="Z47" i="57" s="1"/>
  <c r="M47" i="57"/>
  <c r="T47" i="57"/>
  <c r="N45" i="57"/>
  <c r="AL46" i="57"/>
  <c r="AE46" i="57"/>
  <c r="AF46" i="57" s="1"/>
  <c r="S46" i="57"/>
  <c r="Z46" i="57"/>
  <c r="AF48" i="57"/>
  <c r="Y48" i="57"/>
  <c r="Z48" i="57" s="1"/>
  <c r="AK45" i="57"/>
  <c r="AL45" i="57" s="1"/>
  <c r="N47" i="57"/>
  <c r="Y46" i="57"/>
  <c r="AE48" i="57"/>
  <c r="M48" i="57"/>
  <c r="N48" i="57" s="1"/>
  <c r="T48" i="57"/>
  <c r="T46" i="57"/>
  <c r="M46" i="57"/>
  <c r="N46" i="57" s="1"/>
  <c r="AF45" i="57"/>
  <c r="Y45" i="57"/>
  <c r="Z45" i="57" s="1"/>
  <c r="AK47" i="57"/>
  <c r="AL48" i="56"/>
  <c r="AE48" i="56"/>
  <c r="AF48" i="56" s="1"/>
  <c r="AF46" i="56"/>
  <c r="Y46" i="56"/>
  <c r="M48" i="56"/>
  <c r="N48" i="56" s="1"/>
  <c r="AE46" i="56"/>
  <c r="AE47" i="56"/>
  <c r="AF47" i="56" s="1"/>
  <c r="Y44" i="56"/>
  <c r="Z44" i="56" s="1"/>
  <c r="AF44" i="56"/>
  <c r="Z46" i="56"/>
  <c r="S46" i="56"/>
  <c r="Y47" i="56"/>
  <c r="Z47" i="56" s="1"/>
  <c r="M47" i="56"/>
  <c r="N47" i="56" s="1"/>
  <c r="AK48" i="56"/>
  <c r="S48" i="56"/>
  <c r="T48" i="56" s="1"/>
  <c r="T46" i="56"/>
  <c r="M46" i="56"/>
  <c r="N46" i="56" s="1"/>
  <c r="Y48" i="56"/>
  <c r="Z48" i="56" s="1"/>
  <c r="AK47" i="56"/>
  <c r="AL47" i="56" s="1"/>
  <c r="S47" i="56"/>
  <c r="T47" i="56" s="1"/>
  <c r="AE44" i="56"/>
  <c r="Y47" i="14"/>
  <c r="AE47" i="14"/>
  <c r="AF47" i="14" s="1"/>
  <c r="AK47" i="14"/>
  <c r="AL47" i="14" s="1"/>
  <c r="S47" i="14"/>
  <c r="Z47" i="14"/>
  <c r="T47" i="14"/>
  <c r="M47" i="14"/>
  <c r="N47" i="14" s="1"/>
  <c r="AF46" i="14"/>
  <c r="Y46" i="14"/>
  <c r="Z46" i="14" s="1"/>
  <c r="AL46" i="14"/>
  <c r="AE46" i="14"/>
  <c r="M46" i="14"/>
  <c r="N46" i="14" s="1"/>
  <c r="Y44" i="14"/>
  <c r="Z44" i="14" s="1"/>
  <c r="AE48" i="14"/>
  <c r="AF48" i="14"/>
  <c r="Y48" i="14"/>
  <c r="Z48" i="14" s="1"/>
  <c r="S46" i="14"/>
  <c r="T46" i="14" s="1"/>
  <c r="T48" i="14"/>
  <c r="M48" i="14"/>
  <c r="N48" i="14" s="1"/>
  <c r="AE44" i="14"/>
  <c r="AF44" i="14" s="1"/>
  <c r="AK48" i="14"/>
  <c r="AL48" i="14" s="1"/>
  <c r="AE48" i="55"/>
  <c r="AL48" i="55"/>
  <c r="AF48" i="55"/>
  <c r="Y48" i="55"/>
  <c r="Z48" i="55" s="1"/>
  <c r="AF46" i="55"/>
  <c r="Y46" i="55"/>
  <c r="S46" i="55"/>
  <c r="Z46" i="55"/>
  <c r="M48" i="55"/>
  <c r="N48" i="55" s="1"/>
  <c r="T46" i="55"/>
  <c r="M46" i="55"/>
  <c r="N46" i="55" s="1"/>
  <c r="AE47" i="55"/>
  <c r="AL47" i="55"/>
  <c r="AK48" i="55"/>
  <c r="M47" i="55"/>
  <c r="N47" i="55" s="1"/>
  <c r="T47" i="55"/>
  <c r="AF47" i="55"/>
  <c r="Y47" i="55"/>
  <c r="Z47" i="55" s="1"/>
  <c r="S47" i="55"/>
  <c r="AE46" i="55"/>
  <c r="AL46" i="55"/>
  <c r="Y44" i="55"/>
  <c r="Z44" i="55" s="1"/>
  <c r="AF44" i="55"/>
  <c r="S48" i="55"/>
  <c r="T48" i="55" s="1"/>
  <c r="Y44" i="54"/>
  <c r="Z44" i="54" s="1"/>
  <c r="Y48" i="54"/>
  <c r="Z48" i="54" s="1"/>
  <c r="AF48" i="54"/>
  <c r="N47" i="54"/>
  <c r="M46" i="54"/>
  <c r="S45" i="54"/>
  <c r="Z45" i="54"/>
  <c r="AE45" i="54"/>
  <c r="AF45" i="54" s="1"/>
  <c r="T44" i="54"/>
  <c r="M44" i="54"/>
  <c r="S46" i="54"/>
  <c r="T46" i="54" s="1"/>
  <c r="Y47" i="54"/>
  <c r="Z47" i="54" s="1"/>
  <c r="AF47" i="54"/>
  <c r="M47" i="54"/>
  <c r="T47" i="54"/>
  <c r="N46" i="54"/>
  <c r="Y45" i="54"/>
  <c r="AE46" i="54"/>
  <c r="AL46" i="54"/>
  <c r="M45" i="54"/>
  <c r="N45" i="54" s="1"/>
  <c r="T45" i="54"/>
  <c r="N44" i="54"/>
  <c r="AK45" i="54"/>
  <c r="AL45" i="54" s="1"/>
  <c r="S44" i="54"/>
  <c r="AF46" i="54"/>
  <c r="Y46" i="54"/>
  <c r="Z46" i="54" s="1"/>
  <c r="AE48" i="54"/>
  <c r="M48" i="54"/>
  <c r="N48" i="54" s="1"/>
  <c r="T48" i="54"/>
  <c r="AE44" i="54"/>
  <c r="AF44" i="54" s="1"/>
  <c r="AL44" i="54"/>
  <c r="AE48" i="53"/>
  <c r="AF48" i="53" s="1"/>
  <c r="Y48" i="53"/>
  <c r="Z48" i="53" s="1"/>
  <c r="Y46" i="53"/>
  <c r="S46" i="53"/>
  <c r="T46" i="53" s="1"/>
  <c r="Z46" i="53"/>
  <c r="M48" i="53"/>
  <c r="T48" i="53"/>
  <c r="M46" i="53"/>
  <c r="AE47" i="53"/>
  <c r="AF47" i="53" s="1"/>
  <c r="AL47" i="53"/>
  <c r="N48" i="53"/>
  <c r="M47" i="53"/>
  <c r="N47" i="53" s="1"/>
  <c r="Y47" i="53"/>
  <c r="S47" i="53"/>
  <c r="T47" i="53" s="1"/>
  <c r="Z47" i="53"/>
  <c r="AE46" i="53"/>
  <c r="AF46" i="53" s="1"/>
  <c r="AL46" i="53"/>
  <c r="N46" i="53"/>
  <c r="Y44" i="53"/>
  <c r="Z44" i="53" s="1"/>
  <c r="AF44" i="53"/>
  <c r="AK48" i="53"/>
  <c r="AL48" i="53" s="1"/>
  <c r="M47" i="52"/>
  <c r="N47" i="52" s="1"/>
  <c r="T47" i="52"/>
  <c r="N46" i="52"/>
  <c r="AE46" i="52"/>
  <c r="M45" i="52"/>
  <c r="S47" i="52"/>
  <c r="Y48" i="52"/>
  <c r="Z48" i="52" s="1"/>
  <c r="AE48" i="52"/>
  <c r="AF48" i="52" s="1"/>
  <c r="S46" i="52"/>
  <c r="Z46" i="52"/>
  <c r="M48" i="52"/>
  <c r="T48" i="52"/>
  <c r="M46" i="52"/>
  <c r="T46" i="52"/>
  <c r="AF46" i="52"/>
  <c r="Y46" i="52"/>
  <c r="AE47" i="52"/>
  <c r="AE45" i="52"/>
  <c r="AF45" i="52" s="1"/>
  <c r="AL45" i="52"/>
  <c r="N45" i="52"/>
  <c r="AK46" i="52"/>
  <c r="AL46" i="52" s="1"/>
  <c r="S45" i="52"/>
  <c r="T45" i="52" s="1"/>
  <c r="Y45" i="52"/>
  <c r="Z45" i="52" s="1"/>
  <c r="AK45" i="52"/>
  <c r="N48" i="52"/>
  <c r="AF47" i="52"/>
  <c r="Y47" i="52"/>
  <c r="Z47" i="52" s="1"/>
  <c r="AK47" i="52"/>
  <c r="AL47" i="52" s="1"/>
  <c r="M43" i="12"/>
  <c r="T43" i="12"/>
  <c r="N43" i="12"/>
  <c r="Y43" i="12"/>
  <c r="Z43" i="12" s="1"/>
  <c r="AF43" i="12"/>
  <c r="AE43" i="47"/>
  <c r="AL43" i="47"/>
  <c r="M43" i="47"/>
  <c r="N43" i="47" s="1"/>
  <c r="T43" i="47"/>
  <c r="AF43" i="47"/>
  <c r="Y43" i="47"/>
  <c r="Y43" i="46"/>
  <c r="AF43" i="46"/>
  <c r="AE43" i="46"/>
  <c r="M43" i="46"/>
  <c r="N43" i="46" s="1"/>
  <c r="Y43" i="45"/>
  <c r="AF43" i="45"/>
  <c r="AE43" i="45"/>
  <c r="M43" i="45"/>
  <c r="N43" i="45" s="1"/>
  <c r="T43" i="45"/>
  <c r="M43" i="44"/>
  <c r="T43" i="44"/>
  <c r="N43" i="44"/>
  <c r="Y43" i="44"/>
  <c r="AF43" i="44"/>
  <c r="Y43" i="43"/>
  <c r="AF43" i="43"/>
  <c r="AE43" i="43"/>
  <c r="M43" i="43"/>
  <c r="N43" i="43" s="1"/>
  <c r="Y43" i="42"/>
  <c r="AF43" i="42"/>
  <c r="AE43" i="42"/>
  <c r="M43" i="42"/>
  <c r="N43" i="42" s="1"/>
  <c r="AK45" i="51"/>
  <c r="T48" i="51"/>
  <c r="AE46" i="51"/>
  <c r="AF46" i="51" s="1"/>
  <c r="S46" i="51"/>
  <c r="AK46" i="51"/>
  <c r="AL46" i="51" s="1"/>
  <c r="AE47" i="51"/>
  <c r="AL47" i="51"/>
  <c r="W45" i="51"/>
  <c r="S47" i="51"/>
  <c r="K44" i="51"/>
  <c r="H45" i="51"/>
  <c r="S48" i="51"/>
  <c r="AC44" i="51"/>
  <c r="K45" i="51"/>
  <c r="H46" i="51"/>
  <c r="W47" i="51"/>
  <c r="AC45" i="51"/>
  <c r="K46" i="51"/>
  <c r="Z46" i="51"/>
  <c r="H47" i="51"/>
  <c r="W48" i="51"/>
  <c r="AL48" i="51"/>
  <c r="Q44" i="51"/>
  <c r="K47" i="51"/>
  <c r="H48" i="51"/>
  <c r="AI44" i="51"/>
  <c r="W44" i="51"/>
  <c r="N45" i="50"/>
  <c r="N44" i="50"/>
  <c r="T44" i="50"/>
  <c r="AL45" i="50"/>
  <c r="Y45" i="50"/>
  <c r="Z45" i="50" s="1"/>
  <c r="AK48" i="50"/>
  <c r="AL44" i="50"/>
  <c r="M46" i="50"/>
  <c r="N46" i="50" s="1"/>
  <c r="M44" i="50"/>
  <c r="M45" i="50"/>
  <c r="W48" i="50"/>
  <c r="AE45" i="50"/>
  <c r="AF45" i="50" s="1"/>
  <c r="AC46" i="50"/>
  <c r="K47" i="50"/>
  <c r="H48" i="50"/>
  <c r="AC47" i="50"/>
  <c r="K48" i="50"/>
  <c r="Q46" i="50"/>
  <c r="AC48" i="50"/>
  <c r="W44" i="50"/>
  <c r="AI46" i="50"/>
  <c r="AK46" i="50" s="1"/>
  <c r="Q47" i="50"/>
  <c r="AI47" i="50"/>
  <c r="AK47" i="50" s="1"/>
  <c r="Q48" i="50"/>
  <c r="W46" i="50"/>
  <c r="W47" i="50"/>
  <c r="AK44" i="49"/>
  <c r="S45" i="49"/>
  <c r="M48" i="49"/>
  <c r="T48" i="49"/>
  <c r="AK46" i="49"/>
  <c r="AL46" i="49" s="1"/>
  <c r="AL47" i="49"/>
  <c r="AE47" i="49"/>
  <c r="W44" i="49"/>
  <c r="H44" i="49"/>
  <c r="W45" i="49"/>
  <c r="S47" i="49"/>
  <c r="K44" i="49"/>
  <c r="H45" i="49"/>
  <c r="W46" i="49"/>
  <c r="S48" i="49"/>
  <c r="AC44" i="49"/>
  <c r="K45" i="49"/>
  <c r="H46" i="49"/>
  <c r="W47" i="49"/>
  <c r="AC45" i="49"/>
  <c r="K46" i="49"/>
  <c r="H47" i="49"/>
  <c r="W48" i="49"/>
  <c r="Q44" i="49"/>
  <c r="K47" i="49"/>
  <c r="H48" i="49"/>
  <c r="Y44" i="48"/>
  <c r="Z44" i="48" s="1"/>
  <c r="N44" i="48"/>
  <c r="AK48" i="48"/>
  <c r="AL48" i="48" s="1"/>
  <c r="AK45" i="48"/>
  <c r="AK46" i="48"/>
  <c r="W45" i="48"/>
  <c r="H45" i="48"/>
  <c r="W46" i="48"/>
  <c r="S48" i="48"/>
  <c r="M44" i="48"/>
  <c r="K45" i="48"/>
  <c r="H46" i="48"/>
  <c r="W47" i="48"/>
  <c r="AE44" i="48"/>
  <c r="AF44" i="48" s="1"/>
  <c r="AC45" i="48"/>
  <c r="K46" i="48"/>
  <c r="H47" i="48"/>
  <c r="W48" i="48"/>
  <c r="AC46" i="48"/>
  <c r="K47" i="48"/>
  <c r="H48" i="48"/>
  <c r="Q45" i="48"/>
  <c r="AC47" i="48"/>
  <c r="K48" i="48"/>
  <c r="Q46" i="48"/>
  <c r="AL48" i="47"/>
  <c r="AK48" i="47"/>
  <c r="AK46" i="47"/>
  <c r="AE47" i="47"/>
  <c r="AL47" i="47"/>
  <c r="W44" i="47"/>
  <c r="H44" i="47"/>
  <c r="W45" i="47"/>
  <c r="S47" i="47"/>
  <c r="K44" i="47"/>
  <c r="H45" i="47"/>
  <c r="W46" i="47"/>
  <c r="S48" i="47"/>
  <c r="AC44" i="47"/>
  <c r="K45" i="47"/>
  <c r="H46" i="47"/>
  <c r="W47" i="47"/>
  <c r="AC45" i="47"/>
  <c r="K46" i="47"/>
  <c r="H47" i="47"/>
  <c r="W48" i="47"/>
  <c r="Q44" i="47"/>
  <c r="AC46" i="47"/>
  <c r="K47" i="47"/>
  <c r="H48" i="47"/>
  <c r="Q45" i="47"/>
  <c r="K48" i="47"/>
  <c r="AL48" i="46"/>
  <c r="AK48" i="46"/>
  <c r="AK46" i="46"/>
  <c r="AE47" i="46"/>
  <c r="AL47" i="46"/>
  <c r="W44" i="46"/>
  <c r="H44" i="46"/>
  <c r="W45" i="46"/>
  <c r="S47" i="46"/>
  <c r="K44" i="46"/>
  <c r="H45" i="46"/>
  <c r="W46" i="46"/>
  <c r="S48" i="46"/>
  <c r="AC44" i="46"/>
  <c r="K45" i="46"/>
  <c r="H46" i="46"/>
  <c r="W47" i="46"/>
  <c r="AC45" i="46"/>
  <c r="K46" i="46"/>
  <c r="H47" i="46"/>
  <c r="W48" i="46"/>
  <c r="Q44" i="46"/>
  <c r="AC46" i="46"/>
  <c r="K47" i="46"/>
  <c r="H48" i="46"/>
  <c r="Q45" i="46"/>
  <c r="K48" i="46"/>
  <c r="AL48" i="45"/>
  <c r="AK48" i="45"/>
  <c r="AK46" i="45"/>
  <c r="AE47" i="45"/>
  <c r="AL47" i="45"/>
  <c r="W44" i="45"/>
  <c r="H44" i="45"/>
  <c r="W45" i="45"/>
  <c r="S47" i="45"/>
  <c r="K44" i="45"/>
  <c r="H45" i="45"/>
  <c r="W46" i="45"/>
  <c r="S48" i="45"/>
  <c r="AC44" i="45"/>
  <c r="K45" i="45"/>
  <c r="H46" i="45"/>
  <c r="W47" i="45"/>
  <c r="AC45" i="45"/>
  <c r="K46" i="45"/>
  <c r="H47" i="45"/>
  <c r="W48" i="45"/>
  <c r="Q44" i="45"/>
  <c r="AC46" i="45"/>
  <c r="K47" i="45"/>
  <c r="H48" i="45"/>
  <c r="Q45" i="45"/>
  <c r="K48" i="45"/>
  <c r="Y44" i="44"/>
  <c r="Z44" i="44" s="1"/>
  <c r="S47" i="44"/>
  <c r="N44" i="44"/>
  <c r="AK48" i="44"/>
  <c r="AL48" i="44" s="1"/>
  <c r="AK45" i="44"/>
  <c r="AK46" i="44"/>
  <c r="W45" i="44"/>
  <c r="H45" i="44"/>
  <c r="W46" i="44"/>
  <c r="S48" i="44"/>
  <c r="M44" i="44"/>
  <c r="K45" i="44"/>
  <c r="H46" i="44"/>
  <c r="W47" i="44"/>
  <c r="AE44" i="44"/>
  <c r="AF44" i="44" s="1"/>
  <c r="AC45" i="44"/>
  <c r="K46" i="44"/>
  <c r="H47" i="44"/>
  <c r="W48" i="44"/>
  <c r="AC46" i="44"/>
  <c r="K47" i="44"/>
  <c r="H48" i="44"/>
  <c r="Q45" i="44"/>
  <c r="AC47" i="44"/>
  <c r="K48" i="44"/>
  <c r="Q46" i="44"/>
  <c r="AK48" i="43"/>
  <c r="N45" i="43"/>
  <c r="Y44" i="43"/>
  <c r="Z44" i="43" s="1"/>
  <c r="Y46" i="43"/>
  <c r="AE44" i="43"/>
  <c r="AF44" i="43" s="1"/>
  <c r="M45" i="43"/>
  <c r="AC45" i="43"/>
  <c r="H47" i="43"/>
  <c r="W48" i="43"/>
  <c r="AC46" i="43"/>
  <c r="K47" i="43"/>
  <c r="H48" i="43"/>
  <c r="Q45" i="43"/>
  <c r="AC47" i="43"/>
  <c r="K48" i="43"/>
  <c r="AI45" i="43"/>
  <c r="Q46" i="43"/>
  <c r="AC48" i="43"/>
  <c r="AI46" i="43"/>
  <c r="AK46" i="43" s="1"/>
  <c r="Q47" i="43"/>
  <c r="W45" i="43"/>
  <c r="AI47" i="43"/>
  <c r="AK47" i="43" s="1"/>
  <c r="Y45" i="42"/>
  <c r="Z45" i="42" s="1"/>
  <c r="AF45" i="42"/>
  <c r="S48" i="42"/>
  <c r="N45" i="42"/>
  <c r="AK48" i="42"/>
  <c r="N44" i="42"/>
  <c r="AE44" i="42"/>
  <c r="M46" i="42"/>
  <c r="M44" i="42"/>
  <c r="M45" i="42"/>
  <c r="W48" i="42"/>
  <c r="AE45" i="42"/>
  <c r="AC46" i="42"/>
  <c r="K47" i="42"/>
  <c r="H48" i="42"/>
  <c r="AC47" i="42"/>
  <c r="K48" i="42"/>
  <c r="Q46" i="42"/>
  <c r="AC48" i="42"/>
  <c r="W44" i="42"/>
  <c r="AL44" i="42"/>
  <c r="AI46" i="42"/>
  <c r="AK46" i="42" s="1"/>
  <c r="Q47" i="42"/>
  <c r="AI47" i="42"/>
  <c r="AK47" i="42" s="1"/>
  <c r="W47" i="42"/>
  <c r="W46" i="42"/>
  <c r="H46" i="42"/>
  <c r="M45" i="51" l="1"/>
  <c r="Y48" i="51"/>
  <c r="Z48" i="51" s="1"/>
  <c r="AF48" i="51"/>
  <c r="AE44" i="51"/>
  <c r="AF44" i="51" s="1"/>
  <c r="AL44" i="51"/>
  <c r="AE48" i="51"/>
  <c r="S45" i="51"/>
  <c r="T45" i="51" s="1"/>
  <c r="Y44" i="51"/>
  <c r="N45" i="51"/>
  <c r="AK44" i="51"/>
  <c r="M46" i="51"/>
  <c r="N46" i="51" s="1"/>
  <c r="T46" i="51"/>
  <c r="M44" i="51"/>
  <c r="N44" i="51" s="1"/>
  <c r="AE45" i="51"/>
  <c r="AF45" i="51" s="1"/>
  <c r="AL45" i="51"/>
  <c r="M47" i="51"/>
  <c r="N47" i="51" s="1"/>
  <c r="T47" i="51"/>
  <c r="AF47" i="51"/>
  <c r="Y47" i="51"/>
  <c r="Z47" i="51" s="1"/>
  <c r="Y45" i="51"/>
  <c r="Z45" i="51" s="1"/>
  <c r="S44" i="51"/>
  <c r="T44" i="51" s="1"/>
  <c r="Z44" i="51"/>
  <c r="M48" i="51"/>
  <c r="N48" i="51" s="1"/>
  <c r="S47" i="50"/>
  <c r="T47" i="50" s="1"/>
  <c r="M47" i="50"/>
  <c r="N47" i="50" s="1"/>
  <c r="AL46" i="50"/>
  <c r="AE46" i="50"/>
  <c r="Y44" i="50"/>
  <c r="Z44" i="50" s="1"/>
  <c r="AE48" i="50"/>
  <c r="AF48" i="50" s="1"/>
  <c r="AL48" i="50"/>
  <c r="Y48" i="50"/>
  <c r="Z48" i="50" s="1"/>
  <c r="Y47" i="50"/>
  <c r="Z47" i="50" s="1"/>
  <c r="Z46" i="50"/>
  <c r="S46" i="50"/>
  <c r="T46" i="50" s="1"/>
  <c r="AF46" i="50"/>
  <c r="Y46" i="50"/>
  <c r="T48" i="50"/>
  <c r="M48" i="50"/>
  <c r="N48" i="50" s="1"/>
  <c r="AE44" i="50"/>
  <c r="AF44" i="50" s="1"/>
  <c r="S48" i="50"/>
  <c r="AL47" i="50"/>
  <c r="AE47" i="50"/>
  <c r="AF47" i="50" s="1"/>
  <c r="AF46" i="49"/>
  <c r="Y46" i="49"/>
  <c r="Z46" i="49" s="1"/>
  <c r="M46" i="49"/>
  <c r="N46" i="49" s="1"/>
  <c r="AE45" i="49"/>
  <c r="AF45" i="49" s="1"/>
  <c r="M44" i="49"/>
  <c r="N44" i="49" s="1"/>
  <c r="N48" i="49"/>
  <c r="Y47" i="49"/>
  <c r="Z47" i="49" s="1"/>
  <c r="AF47" i="49"/>
  <c r="S46" i="49"/>
  <c r="T46" i="49" s="1"/>
  <c r="M47" i="49"/>
  <c r="T47" i="49"/>
  <c r="Y45" i="49"/>
  <c r="Z45" i="49" s="1"/>
  <c r="S44" i="49"/>
  <c r="T44" i="49" s="1"/>
  <c r="Z44" i="49"/>
  <c r="M45" i="49"/>
  <c r="N45" i="49" s="1"/>
  <c r="T45" i="49"/>
  <c r="AE46" i="49"/>
  <c r="Y48" i="49"/>
  <c r="Z48" i="49" s="1"/>
  <c r="AL44" i="49"/>
  <c r="AE44" i="49"/>
  <c r="AF44" i="49" s="1"/>
  <c r="AE48" i="49"/>
  <c r="AF48" i="49" s="1"/>
  <c r="N47" i="49"/>
  <c r="Y44" i="49"/>
  <c r="AK45" i="49"/>
  <c r="AL45" i="49" s="1"/>
  <c r="S45" i="48"/>
  <c r="T45" i="48" s="1"/>
  <c r="AF45" i="48"/>
  <c r="Y45" i="48"/>
  <c r="Z45" i="48" s="1"/>
  <c r="Y47" i="48"/>
  <c r="Z47" i="48" s="1"/>
  <c r="M47" i="48"/>
  <c r="N46" i="48"/>
  <c r="S47" i="48"/>
  <c r="T47" i="48" s="1"/>
  <c r="AE46" i="48"/>
  <c r="AF46" i="48" s="1"/>
  <c r="AL46" i="48"/>
  <c r="M45" i="48"/>
  <c r="Y48" i="48"/>
  <c r="Z48" i="48" s="1"/>
  <c r="S46" i="48"/>
  <c r="T46" i="48" s="1"/>
  <c r="Z46" i="48"/>
  <c r="N47" i="48"/>
  <c r="M48" i="48"/>
  <c r="N48" i="48" s="1"/>
  <c r="T48" i="48"/>
  <c r="M46" i="48"/>
  <c r="Y46" i="48"/>
  <c r="AE48" i="48"/>
  <c r="AF48" i="48" s="1"/>
  <c r="AE47" i="48"/>
  <c r="AF47" i="48" s="1"/>
  <c r="AL47" i="48"/>
  <c r="AL45" i="48"/>
  <c r="AE45" i="48"/>
  <c r="N45" i="48"/>
  <c r="AK47" i="48"/>
  <c r="S44" i="47"/>
  <c r="T44" i="47" s="1"/>
  <c r="Z44" i="47"/>
  <c r="AE44" i="47"/>
  <c r="AL44" i="47"/>
  <c r="AF44" i="47"/>
  <c r="Y44" i="47"/>
  <c r="Y48" i="47"/>
  <c r="Z48" i="47" s="1"/>
  <c r="AK44" i="47"/>
  <c r="AF46" i="47"/>
  <c r="Y46" i="47"/>
  <c r="Z46" i="47" s="1"/>
  <c r="AE48" i="47"/>
  <c r="AF48" i="47" s="1"/>
  <c r="M48" i="47"/>
  <c r="T48" i="47"/>
  <c r="M46" i="47"/>
  <c r="N46" i="47" s="1"/>
  <c r="S45" i="47"/>
  <c r="Z45" i="47"/>
  <c r="AE45" i="47"/>
  <c r="AF45" i="47" s="1"/>
  <c r="M44" i="47"/>
  <c r="N44" i="47" s="1"/>
  <c r="S46" i="47"/>
  <c r="T46" i="47" s="1"/>
  <c r="N48" i="47"/>
  <c r="Y47" i="47"/>
  <c r="Z47" i="47" s="1"/>
  <c r="AF47" i="47"/>
  <c r="M47" i="47"/>
  <c r="N47" i="47" s="1"/>
  <c r="T47" i="47"/>
  <c r="Y45" i="47"/>
  <c r="AE46" i="47"/>
  <c r="AL46" i="47"/>
  <c r="M45" i="47"/>
  <c r="N45" i="47" s="1"/>
  <c r="T45" i="47"/>
  <c r="AK45" i="47"/>
  <c r="AL45" i="47" s="1"/>
  <c r="S44" i="46"/>
  <c r="T44" i="46" s="1"/>
  <c r="Z44" i="46"/>
  <c r="AE44" i="46"/>
  <c r="AL44" i="46"/>
  <c r="AF44" i="46"/>
  <c r="Y44" i="46"/>
  <c r="Y48" i="46"/>
  <c r="Z48" i="46" s="1"/>
  <c r="AK44" i="46"/>
  <c r="AF46" i="46"/>
  <c r="Y46" i="46"/>
  <c r="Z46" i="46" s="1"/>
  <c r="AE48" i="46"/>
  <c r="AF48" i="46" s="1"/>
  <c r="M48" i="46"/>
  <c r="T48" i="46"/>
  <c r="M46" i="46"/>
  <c r="N46" i="46" s="1"/>
  <c r="S45" i="46"/>
  <c r="Z45" i="46"/>
  <c r="AE45" i="46"/>
  <c r="AF45" i="46" s="1"/>
  <c r="M44" i="46"/>
  <c r="N44" i="46" s="1"/>
  <c r="S46" i="46"/>
  <c r="T46" i="46" s="1"/>
  <c r="N48" i="46"/>
  <c r="Y47" i="46"/>
  <c r="Z47" i="46" s="1"/>
  <c r="AF47" i="46"/>
  <c r="M47" i="46"/>
  <c r="N47" i="46" s="1"/>
  <c r="T47" i="46"/>
  <c r="Y45" i="46"/>
  <c r="AE46" i="46"/>
  <c r="AL46" i="46"/>
  <c r="M45" i="46"/>
  <c r="N45" i="46" s="1"/>
  <c r="T45" i="46"/>
  <c r="AK45" i="46"/>
  <c r="AL45" i="46" s="1"/>
  <c r="S44" i="45"/>
  <c r="T44" i="45" s="1"/>
  <c r="Z44" i="45"/>
  <c r="AE44" i="45"/>
  <c r="AL44" i="45"/>
  <c r="AF44" i="45"/>
  <c r="Y44" i="45"/>
  <c r="Y48" i="45"/>
  <c r="Z48" i="45" s="1"/>
  <c r="AK44" i="45"/>
  <c r="AF46" i="45"/>
  <c r="Y46" i="45"/>
  <c r="Z46" i="45" s="1"/>
  <c r="AE48" i="45"/>
  <c r="AF48" i="45" s="1"/>
  <c r="M48" i="45"/>
  <c r="T48" i="45"/>
  <c r="M46" i="45"/>
  <c r="N46" i="45" s="1"/>
  <c r="S45" i="45"/>
  <c r="Z45" i="45"/>
  <c r="AE45" i="45"/>
  <c r="AF45" i="45" s="1"/>
  <c r="M44" i="45"/>
  <c r="N44" i="45" s="1"/>
  <c r="S46" i="45"/>
  <c r="T46" i="45" s="1"/>
  <c r="N48" i="45"/>
  <c r="Y47" i="45"/>
  <c r="Z47" i="45" s="1"/>
  <c r="AF47" i="45"/>
  <c r="M47" i="45"/>
  <c r="N47" i="45" s="1"/>
  <c r="T47" i="45"/>
  <c r="Y45" i="45"/>
  <c r="AE46" i="45"/>
  <c r="AL46" i="45"/>
  <c r="M45" i="45"/>
  <c r="N45" i="45" s="1"/>
  <c r="T45" i="45"/>
  <c r="AK45" i="45"/>
  <c r="AL45" i="45" s="1"/>
  <c r="S45" i="44"/>
  <c r="Y45" i="44"/>
  <c r="Z45" i="44" s="1"/>
  <c r="N48" i="44"/>
  <c r="Y47" i="44"/>
  <c r="Z47" i="44" s="1"/>
  <c r="M47" i="44"/>
  <c r="N47" i="44" s="1"/>
  <c r="T47" i="44"/>
  <c r="AE46" i="44"/>
  <c r="AL46" i="44"/>
  <c r="T45" i="44"/>
  <c r="M45" i="44"/>
  <c r="Y48" i="44"/>
  <c r="Z48" i="44" s="1"/>
  <c r="AF48" i="44"/>
  <c r="S46" i="44"/>
  <c r="M48" i="44"/>
  <c r="T48" i="44"/>
  <c r="M46" i="44"/>
  <c r="N46" i="44" s="1"/>
  <c r="T46" i="44"/>
  <c r="AF46" i="44"/>
  <c r="Y46" i="44"/>
  <c r="Z46" i="44" s="1"/>
  <c r="AE48" i="44"/>
  <c r="AE47" i="44"/>
  <c r="AF47" i="44" s="1"/>
  <c r="AE45" i="44"/>
  <c r="AF45" i="44" s="1"/>
  <c r="AL45" i="44"/>
  <c r="N45" i="44"/>
  <c r="AK47" i="44"/>
  <c r="AL47" i="44" s="1"/>
  <c r="M48" i="43"/>
  <c r="N48" i="43" s="1"/>
  <c r="T48" i="43"/>
  <c r="AL45" i="43"/>
  <c r="AE45" i="43"/>
  <c r="AF45" i="43" s="1"/>
  <c r="Y45" i="43"/>
  <c r="Z45" i="43" s="1"/>
  <c r="AE47" i="43"/>
  <c r="AF47" i="43" s="1"/>
  <c r="AL47" i="43"/>
  <c r="S48" i="43"/>
  <c r="S47" i="43"/>
  <c r="Z47" i="43"/>
  <c r="S45" i="43"/>
  <c r="T45" i="43" s="1"/>
  <c r="Y47" i="43"/>
  <c r="AE48" i="43"/>
  <c r="AL48" i="43"/>
  <c r="T47" i="43"/>
  <c r="M47" i="43"/>
  <c r="Z46" i="43"/>
  <c r="S46" i="43"/>
  <c r="T46" i="43" s="1"/>
  <c r="AL46" i="43"/>
  <c r="AE46" i="43"/>
  <c r="AF46" i="43" s="1"/>
  <c r="AK45" i="43"/>
  <c r="AF48" i="43"/>
  <c r="Y48" i="43"/>
  <c r="Z48" i="43" s="1"/>
  <c r="N47" i="43"/>
  <c r="AL47" i="42"/>
  <c r="AE47" i="42"/>
  <c r="AF47" i="42" s="1"/>
  <c r="S47" i="42"/>
  <c r="T47" i="42" s="1"/>
  <c r="M47" i="42"/>
  <c r="N47" i="42" s="1"/>
  <c r="AE46" i="42"/>
  <c r="AL46" i="42"/>
  <c r="Y44" i="42"/>
  <c r="Z44" i="42" s="1"/>
  <c r="AF44" i="42"/>
  <c r="N46" i="42"/>
  <c r="AE48" i="42"/>
  <c r="AL48" i="42"/>
  <c r="AF48" i="42"/>
  <c r="Y48" i="42"/>
  <c r="Z48" i="42" s="1"/>
  <c r="AF46" i="42"/>
  <c r="Y46" i="42"/>
  <c r="Z46" i="42"/>
  <c r="S46" i="42"/>
  <c r="T46" i="42" s="1"/>
  <c r="Y47" i="42"/>
  <c r="Z47" i="42" s="1"/>
  <c r="T48" i="42"/>
  <c r="M48" i="42"/>
  <c r="N48" i="42" s="1"/>
  <c r="AL13" i="55" l="1"/>
  <c r="AI13" i="55"/>
  <c r="AK13" i="55" s="1"/>
  <c r="AC13" i="55"/>
  <c r="W13" i="55"/>
  <c r="Q13" i="55"/>
  <c r="K13" i="55"/>
  <c r="H13" i="55"/>
  <c r="N13" i="55" s="1"/>
  <c r="AL13" i="54"/>
  <c r="AI13" i="54"/>
  <c r="AK13" i="54" s="1"/>
  <c r="AC13" i="54"/>
  <c r="W13" i="54"/>
  <c r="Q13" i="54"/>
  <c r="N13" i="54"/>
  <c r="K13" i="54"/>
  <c r="H13" i="54"/>
  <c r="AL13" i="53"/>
  <c r="AI13" i="53"/>
  <c r="AK13" i="53" s="1"/>
  <c r="AC13" i="53"/>
  <c r="W13" i="53"/>
  <c r="Q13" i="53"/>
  <c r="K13" i="53"/>
  <c r="H13" i="53"/>
  <c r="N13" i="53" s="1"/>
  <c r="AI13" i="52"/>
  <c r="AK13" i="52" s="1"/>
  <c r="AC13" i="52"/>
  <c r="AL13" i="52" s="1"/>
  <c r="W13" i="52"/>
  <c r="Q13" i="52"/>
  <c r="K13" i="52"/>
  <c r="H13" i="52"/>
  <c r="N13" i="52" s="1"/>
  <c r="AL13" i="51"/>
  <c r="AI13" i="51"/>
  <c r="AK13" i="51" s="1"/>
  <c r="AC13" i="51"/>
  <c r="W13" i="51"/>
  <c r="Q13" i="51"/>
  <c r="K13" i="51"/>
  <c r="H13" i="51"/>
  <c r="N13" i="51" s="1"/>
  <c r="AL13" i="50"/>
  <c r="AI13" i="50"/>
  <c r="AK13" i="50" s="1"/>
  <c r="AC13" i="50"/>
  <c r="W13" i="50"/>
  <c r="Q13" i="50"/>
  <c r="K13" i="50"/>
  <c r="H13" i="50"/>
  <c r="N13" i="50" s="1"/>
  <c r="AL13" i="49"/>
  <c r="AI13" i="49"/>
  <c r="AK13" i="49" s="1"/>
  <c r="AC13" i="49"/>
  <c r="W13" i="49"/>
  <c r="Q13" i="49"/>
  <c r="K13" i="49"/>
  <c r="H13" i="49"/>
  <c r="N13" i="49" s="1"/>
  <c r="AL13" i="48"/>
  <c r="AK13" i="48"/>
  <c r="AI13" i="48"/>
  <c r="AC13" i="48"/>
  <c r="W13" i="48"/>
  <c r="Q13" i="48"/>
  <c r="N13" i="48"/>
  <c r="K13" i="48"/>
  <c r="H13" i="48"/>
  <c r="AL13" i="47"/>
  <c r="AI13" i="47"/>
  <c r="AK13" i="47" s="1"/>
  <c r="AC13" i="47"/>
  <c r="W13" i="47"/>
  <c r="Q13" i="47"/>
  <c r="K13" i="47"/>
  <c r="H13" i="47"/>
  <c r="N13" i="47" s="1"/>
  <c r="AL13" i="46"/>
  <c r="AI13" i="46"/>
  <c r="AK13" i="46" s="1"/>
  <c r="AC13" i="46"/>
  <c r="W13" i="46"/>
  <c r="Q13" i="46"/>
  <c r="K13" i="46"/>
  <c r="H13" i="46"/>
  <c r="N13" i="46" s="1"/>
  <c r="AL13" i="45"/>
  <c r="AI13" i="45"/>
  <c r="AK13" i="45" s="1"/>
  <c r="AC13" i="45"/>
  <c r="W13" i="45"/>
  <c r="Q13" i="45"/>
  <c r="K13" i="45"/>
  <c r="H13" i="45"/>
  <c r="N13" i="45" s="1"/>
  <c r="AL13" i="44"/>
  <c r="AI13" i="44"/>
  <c r="AK13" i="44" s="1"/>
  <c r="AC13" i="44"/>
  <c r="W13" i="44"/>
  <c r="Q13" i="44"/>
  <c r="K13" i="44"/>
  <c r="H13" i="44"/>
  <c r="N13" i="44" s="1"/>
  <c r="AL13" i="43"/>
  <c r="AI13" i="43"/>
  <c r="AK13" i="43" s="1"/>
  <c r="AC13" i="43"/>
  <c r="W13" i="43"/>
  <c r="Q13" i="43"/>
  <c r="K13" i="43"/>
  <c r="H13" i="43"/>
  <c r="N13" i="43" s="1"/>
  <c r="AL13" i="42"/>
  <c r="AK13" i="42"/>
  <c r="AI13" i="42"/>
  <c r="AC13" i="42"/>
  <c r="W13" i="42"/>
  <c r="Q13" i="42"/>
  <c r="N13" i="42"/>
  <c r="K13" i="42"/>
  <c r="H13" i="42"/>
  <c r="AE13" i="55" l="1"/>
  <c r="AF13" i="55" s="1"/>
  <c r="AE13" i="44"/>
  <c r="AF13" i="44" s="1"/>
  <c r="AE13" i="49"/>
  <c r="AF13" i="49" s="1"/>
  <c r="AE13" i="47"/>
  <c r="AF13" i="47" s="1"/>
  <c r="AE13" i="46"/>
  <c r="AF13" i="46" s="1"/>
  <c r="AE13" i="45"/>
  <c r="AE13" i="51"/>
  <c r="AF13" i="51" s="1"/>
  <c r="AE13" i="53"/>
  <c r="AF13" i="53" s="1"/>
  <c r="AE13" i="43"/>
  <c r="AF13" i="43" s="1"/>
  <c r="AE13" i="54"/>
  <c r="AF13" i="54" s="1"/>
  <c r="M13" i="55"/>
  <c r="S13" i="55"/>
  <c r="T13" i="55" s="1"/>
  <c r="Y13" i="55"/>
  <c r="Z13" i="55" s="1"/>
  <c r="S13" i="54"/>
  <c r="T13" i="54" s="1"/>
  <c r="M13" i="54"/>
  <c r="Y13" i="54"/>
  <c r="Z13" i="54" s="1"/>
  <c r="M13" i="53"/>
  <c r="S13" i="53"/>
  <c r="T13" i="53" s="1"/>
  <c r="Y13" i="53"/>
  <c r="Z13" i="53" s="1"/>
  <c r="M13" i="52"/>
  <c r="S13" i="52"/>
  <c r="T13" i="52" s="1"/>
  <c r="Y13" i="52"/>
  <c r="Z13" i="52" s="1"/>
  <c r="AE13" i="52"/>
  <c r="AF13" i="52" s="1"/>
  <c r="M13" i="51"/>
  <c r="S13" i="51"/>
  <c r="T13" i="51" s="1"/>
  <c r="Y13" i="51"/>
  <c r="Z13" i="51" s="1"/>
  <c r="M13" i="50"/>
  <c r="Y13" i="50"/>
  <c r="Z13" i="50" s="1"/>
  <c r="AE13" i="50"/>
  <c r="AF13" i="50" s="1"/>
  <c r="S13" i="50"/>
  <c r="T13" i="50" s="1"/>
  <c r="M13" i="49"/>
  <c r="S13" i="49"/>
  <c r="T13" i="49" s="1"/>
  <c r="Y13" i="49"/>
  <c r="Z13" i="49" s="1"/>
  <c r="M13" i="48"/>
  <c r="S13" i="48"/>
  <c r="T13" i="48" s="1"/>
  <c r="Y13" i="48"/>
  <c r="Z13" i="48" s="1"/>
  <c r="AE13" i="48"/>
  <c r="AF13" i="48" s="1"/>
  <c r="M13" i="47"/>
  <c r="S13" i="47"/>
  <c r="T13" i="47" s="1"/>
  <c r="Y13" i="47"/>
  <c r="Z13" i="47" s="1"/>
  <c r="M13" i="46"/>
  <c r="S13" i="46"/>
  <c r="T13" i="46" s="1"/>
  <c r="Y13" i="46"/>
  <c r="Z13" i="46" s="1"/>
  <c r="M13" i="45"/>
  <c r="S13" i="45"/>
  <c r="T13" i="45" s="1"/>
  <c r="AF13" i="45"/>
  <c r="Y13" i="45"/>
  <c r="Z13" i="45" s="1"/>
  <c r="M13" i="44"/>
  <c r="S13" i="44"/>
  <c r="T13" i="44" s="1"/>
  <c r="Y13" i="44"/>
  <c r="Z13" i="44" s="1"/>
  <c r="M13" i="43"/>
  <c r="S13" i="43"/>
  <c r="T13" i="43" s="1"/>
  <c r="Y13" i="43"/>
  <c r="Z13" i="43" s="1"/>
  <c r="M13" i="42"/>
  <c r="S13" i="42"/>
  <c r="T13" i="42" s="1"/>
  <c r="AE13" i="42"/>
  <c r="AF13" i="42" s="1"/>
  <c r="Y13" i="42"/>
  <c r="Z13" i="42" s="1"/>
  <c r="AI21" i="55" l="1"/>
  <c r="Q21" i="55"/>
  <c r="Z21" i="55" s="1"/>
  <c r="F21" i="55"/>
  <c r="AC21" i="55" s="1"/>
  <c r="AC21" i="54"/>
  <c r="AL21" i="54" s="1"/>
  <c r="Q21" i="54"/>
  <c r="K21" i="54"/>
  <c r="F21" i="54"/>
  <c r="W21" i="54" s="1"/>
  <c r="F21" i="53"/>
  <c r="Q21" i="53" s="1"/>
  <c r="AI21" i="52"/>
  <c r="F21" i="52"/>
  <c r="Q21" i="52" s="1"/>
  <c r="F21" i="51"/>
  <c r="Q21" i="51" s="1"/>
  <c r="AI21" i="50"/>
  <c r="F21" i="50"/>
  <c r="Q21" i="50" s="1"/>
  <c r="F21" i="49"/>
  <c r="Q21" i="49" s="1"/>
  <c r="F21" i="48"/>
  <c r="Q21" i="48" s="1"/>
  <c r="AI21" i="47"/>
  <c r="F21" i="47"/>
  <c r="Q21" i="47" s="1"/>
  <c r="AI21" i="46"/>
  <c r="F21" i="46"/>
  <c r="Q21" i="46" s="1"/>
  <c r="F21" i="45"/>
  <c r="Q21" i="45" s="1"/>
  <c r="AI21" i="44"/>
  <c r="F21" i="44"/>
  <c r="Q21" i="44" s="1"/>
  <c r="AI21" i="43"/>
  <c r="F21" i="43"/>
  <c r="Q21" i="43" s="1"/>
  <c r="AI21" i="42"/>
  <c r="F21" i="42"/>
  <c r="Q21" i="42" s="1"/>
  <c r="S21" i="54" l="1"/>
  <c r="T21" i="54" s="1"/>
  <c r="AI21" i="53"/>
  <c r="AI21" i="51"/>
  <c r="AK21" i="51" s="1"/>
  <c r="AI21" i="49"/>
  <c r="AI21" i="48"/>
  <c r="AI21" i="45"/>
  <c r="AK21" i="45" s="1"/>
  <c r="AL21" i="55"/>
  <c r="AE21" i="55"/>
  <c r="AK21" i="55"/>
  <c r="H21" i="55"/>
  <c r="N21" i="55" s="1"/>
  <c r="W21" i="55"/>
  <c r="K21" i="55"/>
  <c r="S21" i="55" s="1"/>
  <c r="AF21" i="54"/>
  <c r="Y21" i="54"/>
  <c r="Z21" i="54"/>
  <c r="AI21" i="54"/>
  <c r="AK21" i="54" s="1"/>
  <c r="AE21" i="54"/>
  <c r="H21" i="54"/>
  <c r="N21" i="54" s="1"/>
  <c r="Z21" i="53"/>
  <c r="AK21" i="53"/>
  <c r="H21" i="53"/>
  <c r="N21" i="53" s="1"/>
  <c r="W21" i="53"/>
  <c r="K21" i="53"/>
  <c r="S21" i="53" s="1"/>
  <c r="AC21" i="53"/>
  <c r="Z21" i="52"/>
  <c r="AK21" i="52"/>
  <c r="H21" i="52"/>
  <c r="N21" i="52" s="1"/>
  <c r="W21" i="52"/>
  <c r="K21" i="52"/>
  <c r="S21" i="52" s="1"/>
  <c r="AC21" i="52"/>
  <c r="Z21" i="51"/>
  <c r="H21" i="51"/>
  <c r="N21" i="51" s="1"/>
  <c r="W21" i="51"/>
  <c r="K21" i="51"/>
  <c r="S21" i="51" s="1"/>
  <c r="AC21" i="51"/>
  <c r="Z21" i="50"/>
  <c r="AK21" i="50"/>
  <c r="H21" i="50"/>
  <c r="N21" i="50" s="1"/>
  <c r="W21" i="50"/>
  <c r="K21" i="50"/>
  <c r="S21" i="50" s="1"/>
  <c r="AC21" i="50"/>
  <c r="Z21" i="49"/>
  <c r="AK21" i="49"/>
  <c r="H21" i="49"/>
  <c r="N21" i="49" s="1"/>
  <c r="W21" i="49"/>
  <c r="K21" i="49"/>
  <c r="S21" i="49" s="1"/>
  <c r="AC21" i="49"/>
  <c r="Z21" i="48"/>
  <c r="AK21" i="48"/>
  <c r="H21" i="48"/>
  <c r="N21" i="48" s="1"/>
  <c r="W21" i="48"/>
  <c r="K21" i="48"/>
  <c r="S21" i="48" s="1"/>
  <c r="AC21" i="48"/>
  <c r="Z21" i="47"/>
  <c r="H21" i="47"/>
  <c r="N21" i="47" s="1"/>
  <c r="W21" i="47"/>
  <c r="K21" i="47"/>
  <c r="S21" i="47" s="1"/>
  <c r="AC21" i="47"/>
  <c r="AK21" i="47" s="1"/>
  <c r="Z21" i="46"/>
  <c r="H21" i="46"/>
  <c r="N21" i="46" s="1"/>
  <c r="W21" i="46"/>
  <c r="K21" i="46"/>
  <c r="S21" i="46" s="1"/>
  <c r="AC21" i="46"/>
  <c r="AK21" i="46" s="1"/>
  <c r="Z21" i="45"/>
  <c r="H21" i="45"/>
  <c r="N21" i="45" s="1"/>
  <c r="W21" i="45"/>
  <c r="K21" i="45"/>
  <c r="S21" i="45" s="1"/>
  <c r="AC21" i="45"/>
  <c r="Z21" i="44"/>
  <c r="AK21" i="44"/>
  <c r="H21" i="44"/>
  <c r="N21" i="44" s="1"/>
  <c r="W21" i="44"/>
  <c r="K21" i="44"/>
  <c r="S21" i="44" s="1"/>
  <c r="AC21" i="44"/>
  <c r="Z21" i="43"/>
  <c r="AK21" i="43"/>
  <c r="H21" i="43"/>
  <c r="N21" i="43" s="1"/>
  <c r="W21" i="43"/>
  <c r="K21" i="43"/>
  <c r="S21" i="43" s="1"/>
  <c r="AC21" i="43"/>
  <c r="Z21" i="42"/>
  <c r="AK21" i="42"/>
  <c r="H21" i="42"/>
  <c r="N21" i="42" s="1"/>
  <c r="W21" i="42"/>
  <c r="K21" i="42"/>
  <c r="S21" i="42" s="1"/>
  <c r="AC21" i="42"/>
  <c r="M21" i="55" l="1"/>
  <c r="T21" i="55"/>
  <c r="Y21" i="55"/>
  <c r="AF21" i="55"/>
  <c r="M21" i="54"/>
  <c r="AE21" i="53"/>
  <c r="AL21" i="53"/>
  <c r="M21" i="53"/>
  <c r="T21" i="53"/>
  <c r="AF21" i="53"/>
  <c r="Y21" i="53"/>
  <c r="AE21" i="52"/>
  <c r="AL21" i="52"/>
  <c r="M21" i="52"/>
  <c r="T21" i="52"/>
  <c r="AF21" i="52"/>
  <c r="Y21" i="52"/>
  <c r="AE21" i="51"/>
  <c r="AL21" i="51"/>
  <c r="M21" i="51"/>
  <c r="T21" i="51"/>
  <c r="AF21" i="51"/>
  <c r="Y21" i="51"/>
  <c r="AE21" i="50"/>
  <c r="AL21" i="50"/>
  <c r="M21" i="50"/>
  <c r="T21" i="50"/>
  <c r="AF21" i="50"/>
  <c r="Y21" i="50"/>
  <c r="AE21" i="49"/>
  <c r="AL21" i="49"/>
  <c r="M21" i="49"/>
  <c r="T21" i="49"/>
  <c r="AF21" i="49"/>
  <c r="Y21" i="49"/>
  <c r="AE21" i="48"/>
  <c r="AL21" i="48"/>
  <c r="M21" i="48"/>
  <c r="T21" i="48"/>
  <c r="AF21" i="48"/>
  <c r="Y21" i="48"/>
  <c r="AE21" i="47"/>
  <c r="AL21" i="47"/>
  <c r="M21" i="47"/>
  <c r="T21" i="47"/>
  <c r="AF21" i="47"/>
  <c r="Y21" i="47"/>
  <c r="AE21" i="46"/>
  <c r="AL21" i="46"/>
  <c r="M21" i="46"/>
  <c r="T21" i="46"/>
  <c r="AF21" i="46"/>
  <c r="Y21" i="46"/>
  <c r="AE21" i="45"/>
  <c r="AL21" i="45"/>
  <c r="M21" i="45"/>
  <c r="T21" i="45"/>
  <c r="AF21" i="45"/>
  <c r="Y21" i="45"/>
  <c r="AE21" i="44"/>
  <c r="AL21" i="44"/>
  <c r="M21" i="44"/>
  <c r="T21" i="44"/>
  <c r="AF21" i="44"/>
  <c r="Y21" i="44"/>
  <c r="AE21" i="43"/>
  <c r="AL21" i="43"/>
  <c r="M21" i="43"/>
  <c r="T21" i="43"/>
  <c r="AF21" i="43"/>
  <c r="Y21" i="43"/>
  <c r="AE21" i="42"/>
  <c r="AL21" i="42"/>
  <c r="M21" i="42"/>
  <c r="T21" i="42"/>
  <c r="AF21" i="42"/>
  <c r="Y21" i="42"/>
  <c r="AI20" i="51" l="1"/>
  <c r="AK20" i="51" s="1"/>
  <c r="AC20" i="51"/>
  <c r="W20" i="51"/>
  <c r="AF20" i="51" s="1"/>
  <c r="Q20" i="51"/>
  <c r="Z20" i="51" s="1"/>
  <c r="K20" i="51"/>
  <c r="H20" i="51"/>
  <c r="N20" i="51" s="1"/>
  <c r="AI20" i="50"/>
  <c r="AK20" i="50" s="1"/>
  <c r="AC20" i="50"/>
  <c r="W20" i="50"/>
  <c r="AF20" i="50" s="1"/>
  <c r="Q20" i="50"/>
  <c r="Z20" i="50" s="1"/>
  <c r="K20" i="50"/>
  <c r="H20" i="50"/>
  <c r="N20" i="50" s="1"/>
  <c r="AI20" i="49"/>
  <c r="AK20" i="49" s="1"/>
  <c r="AC20" i="49"/>
  <c r="W20" i="49"/>
  <c r="AF20" i="49" s="1"/>
  <c r="Q20" i="49"/>
  <c r="Z20" i="49" s="1"/>
  <c r="K20" i="49"/>
  <c r="H20" i="49"/>
  <c r="N20" i="49" s="1"/>
  <c r="AI20" i="48"/>
  <c r="AK20" i="48" s="1"/>
  <c r="AC20" i="48"/>
  <c r="W20" i="48"/>
  <c r="AF20" i="48" s="1"/>
  <c r="Q20" i="48"/>
  <c r="Z20" i="48" s="1"/>
  <c r="K20" i="48"/>
  <c r="H20" i="48"/>
  <c r="N20" i="48" s="1"/>
  <c r="K20" i="12"/>
  <c r="AI20" i="12"/>
  <c r="AK20" i="12" s="1"/>
  <c r="AC20" i="12"/>
  <c r="AE20" i="12" s="1"/>
  <c r="W20" i="12"/>
  <c r="AF20" i="12" s="1"/>
  <c r="Q20" i="12"/>
  <c r="Z20" i="12" s="1"/>
  <c r="H20" i="12"/>
  <c r="N20" i="12" s="1"/>
  <c r="AL20" i="47"/>
  <c r="AI20" i="47"/>
  <c r="AK20" i="47" s="1"/>
  <c r="AC20" i="47"/>
  <c r="AE20" i="47" s="1"/>
  <c r="W20" i="47"/>
  <c r="Y20" i="47" s="1"/>
  <c r="Q20" i="47"/>
  <c r="Z20" i="47" s="1"/>
  <c r="N20" i="47"/>
  <c r="K20" i="47"/>
  <c r="H20" i="47"/>
  <c r="AI20" i="46"/>
  <c r="AK20" i="46" s="1"/>
  <c r="AC20" i="46"/>
  <c r="AE20" i="46" s="1"/>
  <c r="W20" i="46"/>
  <c r="AF20" i="46" s="1"/>
  <c r="Q20" i="46"/>
  <c r="Z20" i="46" s="1"/>
  <c r="K20" i="46"/>
  <c r="H20" i="46"/>
  <c r="N20" i="46" s="1"/>
  <c r="AI20" i="45"/>
  <c r="AK20" i="45" s="1"/>
  <c r="AC20" i="45"/>
  <c r="AE20" i="45" s="1"/>
  <c r="W20" i="45"/>
  <c r="AF20" i="45" s="1"/>
  <c r="Q20" i="45"/>
  <c r="Z20" i="45" s="1"/>
  <c r="K20" i="45"/>
  <c r="H20" i="45"/>
  <c r="N20" i="45" s="1"/>
  <c r="AI20" i="44"/>
  <c r="AC20" i="44"/>
  <c r="AL20" i="44" s="1"/>
  <c r="W20" i="44"/>
  <c r="Y20" i="44" s="1"/>
  <c r="Q20" i="44"/>
  <c r="Z20" i="44" s="1"/>
  <c r="N20" i="44"/>
  <c r="K20" i="44"/>
  <c r="H20" i="44"/>
  <c r="AI20" i="43"/>
  <c r="AK20" i="43" s="1"/>
  <c r="AC20" i="43"/>
  <c r="AL20" i="43" s="1"/>
  <c r="W20" i="43"/>
  <c r="Y20" i="43" s="1"/>
  <c r="Q20" i="43"/>
  <c r="Z20" i="43" s="1"/>
  <c r="K20" i="43"/>
  <c r="H20" i="43"/>
  <c r="N20" i="43" s="1"/>
  <c r="AI20" i="42"/>
  <c r="AK20" i="42" s="1"/>
  <c r="AC20" i="42"/>
  <c r="AL20" i="42" s="1"/>
  <c r="W20" i="42"/>
  <c r="AF20" i="42" s="1"/>
  <c r="Q20" i="42"/>
  <c r="Z20" i="42" s="1"/>
  <c r="K20" i="42"/>
  <c r="H20" i="42"/>
  <c r="N20" i="42" s="1"/>
  <c r="AE20" i="48" l="1"/>
  <c r="AE20" i="49"/>
  <c r="AE20" i="50"/>
  <c r="AE20" i="51"/>
  <c r="AL20" i="48"/>
  <c r="AL20" i="49"/>
  <c r="AL20" i="50"/>
  <c r="AL20" i="51"/>
  <c r="AF20" i="47"/>
  <c r="AL20" i="12"/>
  <c r="AL20" i="46"/>
  <c r="AE20" i="44"/>
  <c r="AF20" i="44"/>
  <c r="AK20" i="44"/>
  <c r="AL20" i="45"/>
  <c r="AE20" i="43"/>
  <c r="AF20" i="43"/>
  <c r="AE20" i="42"/>
  <c r="M20" i="51"/>
  <c r="S20" i="51"/>
  <c r="T20" i="51" s="1"/>
  <c r="Y20" i="51"/>
  <c r="M20" i="50"/>
  <c r="S20" i="50"/>
  <c r="T20" i="50" s="1"/>
  <c r="Y20" i="50"/>
  <c r="M20" i="49"/>
  <c r="S20" i="49"/>
  <c r="T20" i="49" s="1"/>
  <c r="Y20" i="49"/>
  <c r="M20" i="48"/>
  <c r="S20" i="48"/>
  <c r="T20" i="48" s="1"/>
  <c r="Y20" i="48"/>
  <c r="M20" i="12"/>
  <c r="S20" i="12"/>
  <c r="T20" i="12" s="1"/>
  <c r="Y20" i="12"/>
  <c r="M20" i="47"/>
  <c r="S20" i="47"/>
  <c r="T20" i="47" s="1"/>
  <c r="M20" i="46"/>
  <c r="S20" i="46"/>
  <c r="T20" i="46" s="1"/>
  <c r="Y20" i="46"/>
  <c r="M20" i="45"/>
  <c r="S20" i="45"/>
  <c r="T20" i="45" s="1"/>
  <c r="Y20" i="45"/>
  <c r="M20" i="44"/>
  <c r="S20" i="44"/>
  <c r="T20" i="44" s="1"/>
  <c r="M20" i="43"/>
  <c r="S20" i="43"/>
  <c r="T20" i="43" s="1"/>
  <c r="M20" i="42"/>
  <c r="S20" i="42"/>
  <c r="T20" i="42" s="1"/>
  <c r="Y20" i="42"/>
  <c r="F37" i="62" l="1"/>
  <c r="F37" i="61"/>
  <c r="F37" i="16"/>
  <c r="F37" i="55"/>
  <c r="F37" i="54"/>
  <c r="F37" i="53"/>
  <c r="F37" i="52"/>
  <c r="F37" i="13"/>
  <c r="G8" i="17" l="1"/>
  <c r="G7" i="17"/>
  <c r="F37" i="17" s="1"/>
  <c r="H41" i="55" l="1"/>
  <c r="H40" i="55"/>
  <c r="H38" i="55"/>
  <c r="H37" i="55"/>
  <c r="H41" i="54"/>
  <c r="H40" i="54"/>
  <c r="H38" i="54"/>
  <c r="H37" i="54"/>
  <c r="H41" i="53"/>
  <c r="H40" i="53"/>
  <c r="H38" i="53"/>
  <c r="H37" i="53"/>
  <c r="H41" i="52"/>
  <c r="H40" i="52"/>
  <c r="H38" i="52"/>
  <c r="H37" i="52"/>
  <c r="H41" i="13"/>
  <c r="H40" i="13"/>
  <c r="H41" i="51"/>
  <c r="H40" i="51"/>
  <c r="H38" i="51"/>
  <c r="H37" i="51"/>
  <c r="H35" i="51"/>
  <c r="H41" i="50"/>
  <c r="H40" i="50"/>
  <c r="H38" i="50"/>
  <c r="H37" i="50"/>
  <c r="H35" i="50"/>
  <c r="H41" i="49"/>
  <c r="H40" i="49"/>
  <c r="H38" i="49"/>
  <c r="H37" i="49"/>
  <c r="H35" i="49"/>
  <c r="H41" i="48"/>
  <c r="H40" i="48"/>
  <c r="H38" i="48"/>
  <c r="H37" i="48"/>
  <c r="H35" i="48"/>
  <c r="H41" i="12"/>
  <c r="H40" i="12"/>
  <c r="H38" i="12"/>
  <c r="H37" i="12"/>
  <c r="H35" i="12"/>
  <c r="H41" i="47"/>
  <c r="H40" i="47"/>
  <c r="H38" i="47"/>
  <c r="H37" i="47"/>
  <c r="H35" i="47"/>
  <c r="H41" i="46"/>
  <c r="H40" i="46"/>
  <c r="H38" i="46"/>
  <c r="H37" i="46"/>
  <c r="H35" i="46"/>
  <c r="H41" i="45"/>
  <c r="H40" i="45"/>
  <c r="H38" i="45"/>
  <c r="H37" i="45"/>
  <c r="H35" i="45"/>
  <c r="H41" i="44"/>
  <c r="H40" i="44"/>
  <c r="H38" i="44"/>
  <c r="H37" i="44"/>
  <c r="H41" i="43"/>
  <c r="H40" i="43"/>
  <c r="H38" i="43"/>
  <c r="H37" i="43"/>
  <c r="H35" i="43"/>
  <c r="H41" i="42"/>
  <c r="H40" i="42"/>
  <c r="H38" i="42"/>
  <c r="H37" i="42"/>
  <c r="H35" i="42"/>
  <c r="H41" i="11"/>
  <c r="H40" i="11"/>
  <c r="H38" i="11"/>
  <c r="H37" i="11"/>
  <c r="H35" i="11"/>
  <c r="AK55" i="62" l="1"/>
  <c r="AE55" i="62"/>
  <c r="Y55" i="62"/>
  <c r="S55" i="62"/>
  <c r="AK49" i="62"/>
  <c r="AE49" i="62"/>
  <c r="Y49" i="62"/>
  <c r="S49" i="62"/>
  <c r="F48" i="62"/>
  <c r="F47" i="62"/>
  <c r="W47" i="62" s="1"/>
  <c r="F46" i="62"/>
  <c r="W46" i="62" s="1"/>
  <c r="F45" i="62"/>
  <c r="W45" i="62" s="1"/>
  <c r="F44" i="62"/>
  <c r="AI44" i="62" s="1"/>
  <c r="F43" i="62"/>
  <c r="AC43" i="62" s="1"/>
  <c r="Q42" i="62"/>
  <c r="F41" i="62"/>
  <c r="AC41" i="62" s="1"/>
  <c r="F40" i="62"/>
  <c r="Q40" i="62" s="1"/>
  <c r="F35" i="62"/>
  <c r="W35" i="62" s="1"/>
  <c r="F34" i="62"/>
  <c r="Q33" i="62"/>
  <c r="F33" i="62"/>
  <c r="H33" i="62" s="1"/>
  <c r="F32" i="62"/>
  <c r="F31" i="62"/>
  <c r="AC31" i="62" s="1"/>
  <c r="F30" i="62"/>
  <c r="H30" i="62" s="1"/>
  <c r="F29" i="62"/>
  <c r="W29" i="62" s="1"/>
  <c r="F27" i="62"/>
  <c r="AC27" i="62" s="1"/>
  <c r="AL27" i="62" s="1"/>
  <c r="F26" i="62"/>
  <c r="AC26" i="62" s="1"/>
  <c r="AL26" i="62" s="1"/>
  <c r="F25" i="62"/>
  <c r="Q25" i="62" s="1"/>
  <c r="Z25" i="62" s="1"/>
  <c r="F24" i="62"/>
  <c r="F21" i="62"/>
  <c r="H21" i="62" s="1"/>
  <c r="N21" i="62" s="1"/>
  <c r="F20" i="62"/>
  <c r="Q20" i="62" s="1"/>
  <c r="Z20" i="62" s="1"/>
  <c r="F19" i="62"/>
  <c r="F18" i="62"/>
  <c r="H18" i="62" s="1"/>
  <c r="N18" i="62" s="1"/>
  <c r="F17" i="62"/>
  <c r="K17" i="62" s="1"/>
  <c r="F16" i="62"/>
  <c r="Q16" i="62" s="1"/>
  <c r="Z16" i="62" s="1"/>
  <c r="Q15" i="62"/>
  <c r="F14" i="62"/>
  <c r="F13" i="62"/>
  <c r="W13" i="62" s="1"/>
  <c r="AF13" i="62" s="1"/>
  <c r="F12" i="62"/>
  <c r="F31" i="17"/>
  <c r="H31" i="17" s="1"/>
  <c r="N31" i="17" s="1"/>
  <c r="F30" i="17"/>
  <c r="H30" i="17" s="1"/>
  <c r="AK55" i="61"/>
  <c r="AE55" i="61"/>
  <c r="Y55" i="61"/>
  <c r="S55" i="61"/>
  <c r="AK49" i="61"/>
  <c r="AE49" i="61"/>
  <c r="Y49" i="61"/>
  <c r="S49" i="61"/>
  <c r="F48" i="61"/>
  <c r="F47" i="61"/>
  <c r="K47" i="61" s="1"/>
  <c r="F46" i="61"/>
  <c r="AC46" i="61" s="1"/>
  <c r="F45" i="61"/>
  <c r="H45" i="61" s="1"/>
  <c r="F44" i="61"/>
  <c r="W44" i="61" s="1"/>
  <c r="F43" i="61"/>
  <c r="AC43" i="61" s="1"/>
  <c r="F42" i="61"/>
  <c r="F41" i="61"/>
  <c r="W41" i="61" s="1"/>
  <c r="F40" i="61"/>
  <c r="F38" i="61"/>
  <c r="F35" i="61"/>
  <c r="W35" i="61" s="1"/>
  <c r="F34" i="61"/>
  <c r="F33" i="61"/>
  <c r="AC33" i="61" s="1"/>
  <c r="F32" i="61"/>
  <c r="Q32" i="61" s="1"/>
  <c r="Z32" i="61" s="1"/>
  <c r="F31" i="61"/>
  <c r="W30" i="61"/>
  <c r="AF30" i="61" s="1"/>
  <c r="F30" i="61"/>
  <c r="H30" i="61" s="1"/>
  <c r="F29" i="61"/>
  <c r="F27" i="61"/>
  <c r="W27" i="61" s="1"/>
  <c r="AF27" i="61" s="1"/>
  <c r="F26" i="61"/>
  <c r="AC26" i="61" s="1"/>
  <c r="AL26" i="61" s="1"/>
  <c r="F25" i="61"/>
  <c r="Q25" i="61" s="1"/>
  <c r="Z25" i="61" s="1"/>
  <c r="F24" i="61"/>
  <c r="F21" i="61"/>
  <c r="F20" i="61"/>
  <c r="F19" i="61"/>
  <c r="F18" i="61"/>
  <c r="F17" i="61"/>
  <c r="H17" i="61" s="1"/>
  <c r="N17" i="61" s="1"/>
  <c r="F16" i="61"/>
  <c r="W16" i="61" s="1"/>
  <c r="AF16" i="61" s="1"/>
  <c r="F15" i="61"/>
  <c r="F14" i="61"/>
  <c r="W14" i="61" s="1"/>
  <c r="AF14" i="61" s="1"/>
  <c r="F13" i="61"/>
  <c r="H13" i="61" s="1"/>
  <c r="N13" i="61" s="1"/>
  <c r="F12" i="61"/>
  <c r="F31" i="16"/>
  <c r="F30" i="16"/>
  <c r="AI30" i="16" s="1"/>
  <c r="AK55" i="60"/>
  <c r="AE55" i="60"/>
  <c r="Y55" i="60"/>
  <c r="S55" i="60"/>
  <c r="AK49" i="60"/>
  <c r="AE49" i="60"/>
  <c r="Y49" i="60"/>
  <c r="S49" i="60"/>
  <c r="F43" i="60"/>
  <c r="AI42" i="60"/>
  <c r="AC42" i="60"/>
  <c r="W42" i="60"/>
  <c r="Q42" i="60"/>
  <c r="K42" i="60"/>
  <c r="H42" i="60"/>
  <c r="F37" i="60"/>
  <c r="AI35" i="60"/>
  <c r="AC35" i="60"/>
  <c r="W35" i="60"/>
  <c r="Q35" i="60"/>
  <c r="K35" i="60"/>
  <c r="H35" i="60"/>
  <c r="AH34" i="60"/>
  <c r="AB34" i="60"/>
  <c r="V34" i="60"/>
  <c r="P34" i="60"/>
  <c r="J34" i="60"/>
  <c r="G34" i="60"/>
  <c r="F34" i="60"/>
  <c r="F33" i="60"/>
  <c r="F32" i="60"/>
  <c r="AC32" i="60" s="1"/>
  <c r="F31" i="60"/>
  <c r="F30" i="60"/>
  <c r="Q30" i="60" s="1"/>
  <c r="F29" i="60"/>
  <c r="K29" i="60" s="1"/>
  <c r="F27" i="60"/>
  <c r="W27" i="60" s="1"/>
  <c r="F26" i="60"/>
  <c r="W26" i="60" s="1"/>
  <c r="F25" i="60"/>
  <c r="W25" i="60" s="1"/>
  <c r="AF25" i="60" s="1"/>
  <c r="F24" i="60"/>
  <c r="AI24" i="60" s="1"/>
  <c r="F21" i="60"/>
  <c r="W21" i="60" s="1"/>
  <c r="AF21" i="60" s="1"/>
  <c r="F20" i="60"/>
  <c r="AC20" i="60" s="1"/>
  <c r="AL20" i="60" s="1"/>
  <c r="F19" i="60"/>
  <c r="AL18" i="60"/>
  <c r="AI18" i="60"/>
  <c r="AK18" i="60" s="1"/>
  <c r="AC18" i="60"/>
  <c r="W18" i="60"/>
  <c r="AE18" i="60" s="1"/>
  <c r="Q18" i="60"/>
  <c r="Z18" i="60" s="1"/>
  <c r="K18" i="60"/>
  <c r="H18" i="60"/>
  <c r="N18" i="60" s="1"/>
  <c r="AI17" i="60"/>
  <c r="AC17" i="60"/>
  <c r="AL17" i="60" s="1"/>
  <c r="W17" i="60"/>
  <c r="Q17" i="60"/>
  <c r="K17" i="60"/>
  <c r="H17" i="60"/>
  <c r="N17" i="60" s="1"/>
  <c r="AI16" i="60"/>
  <c r="AC16" i="60"/>
  <c r="AL16" i="60" s="1"/>
  <c r="Z16" i="60"/>
  <c r="Y16" i="60"/>
  <c r="W16" i="60"/>
  <c r="Q16" i="60"/>
  <c r="K16" i="60"/>
  <c r="T16" i="60" s="1"/>
  <c r="H16" i="60"/>
  <c r="N16" i="60" s="1"/>
  <c r="AI15" i="60"/>
  <c r="AC15" i="60"/>
  <c r="W15" i="60"/>
  <c r="AF15" i="60" s="1"/>
  <c r="Q15" i="60"/>
  <c r="Z15" i="60" s="1"/>
  <c r="K15" i="60"/>
  <c r="T15" i="60" s="1"/>
  <c r="H15" i="60"/>
  <c r="AI14" i="60"/>
  <c r="AC14" i="60"/>
  <c r="AL14" i="60" s="1"/>
  <c r="W14" i="60"/>
  <c r="AF14" i="60" s="1"/>
  <c r="Q14" i="60"/>
  <c r="K14" i="60"/>
  <c r="T14" i="60" s="1"/>
  <c r="H14" i="60"/>
  <c r="AI13" i="60"/>
  <c r="AK13" i="60" s="1"/>
  <c r="AC13" i="60"/>
  <c r="AE13" i="60" s="1"/>
  <c r="W13" i="60"/>
  <c r="AF13" i="60" s="1"/>
  <c r="Q13" i="60"/>
  <c r="N13" i="60"/>
  <c r="K13" i="60"/>
  <c r="T13" i="60" s="1"/>
  <c r="H13" i="60"/>
  <c r="H12" i="60"/>
  <c r="F31" i="15"/>
  <c r="AI31" i="15" s="1"/>
  <c r="F30" i="15"/>
  <c r="H30" i="15" s="1"/>
  <c r="G8" i="59"/>
  <c r="G7" i="59"/>
  <c r="AK55" i="59"/>
  <c r="AE55" i="59"/>
  <c r="Y55" i="59"/>
  <c r="S55" i="59"/>
  <c r="AK49" i="59"/>
  <c r="AE49" i="59"/>
  <c r="Y49" i="59"/>
  <c r="S49" i="59"/>
  <c r="AI42" i="59"/>
  <c r="AC42" i="59"/>
  <c r="W42" i="59"/>
  <c r="Q42" i="59"/>
  <c r="K42" i="59"/>
  <c r="H42" i="59"/>
  <c r="AI35" i="59"/>
  <c r="AC35" i="59"/>
  <c r="W35" i="59"/>
  <c r="Q35" i="59"/>
  <c r="K35" i="59"/>
  <c r="H35" i="59"/>
  <c r="AI18" i="59"/>
  <c r="AF18" i="59"/>
  <c r="AC18" i="59"/>
  <c r="W18" i="59"/>
  <c r="Q18" i="59"/>
  <c r="K18" i="59"/>
  <c r="T18" i="59" s="1"/>
  <c r="H18" i="59"/>
  <c r="AI17" i="59"/>
  <c r="AC17" i="59"/>
  <c r="AL17" i="59" s="1"/>
  <c r="W17" i="59"/>
  <c r="Y17" i="59" s="1"/>
  <c r="Q17" i="59"/>
  <c r="Z17" i="59" s="1"/>
  <c r="K17" i="59"/>
  <c r="T17" i="59" s="1"/>
  <c r="H17" i="59"/>
  <c r="N17" i="59" s="1"/>
  <c r="AI16" i="59"/>
  <c r="AK16" i="59" s="1"/>
  <c r="AC16" i="59"/>
  <c r="AE16" i="59" s="1"/>
  <c r="W16" i="59"/>
  <c r="Q16" i="59"/>
  <c r="Z16" i="59" s="1"/>
  <c r="K16" i="59"/>
  <c r="T16" i="59" s="1"/>
  <c r="H16" i="59"/>
  <c r="N16" i="59" s="1"/>
  <c r="AI15" i="59"/>
  <c r="AC15" i="59"/>
  <c r="AL15" i="59" s="1"/>
  <c r="W15" i="59"/>
  <c r="AF15" i="59" s="1"/>
  <c r="Q15" i="59"/>
  <c r="K15" i="59"/>
  <c r="T15" i="59" s="1"/>
  <c r="H15" i="59"/>
  <c r="AK14" i="59"/>
  <c r="AI14" i="59"/>
  <c r="AC14" i="59"/>
  <c r="AL14" i="59" s="1"/>
  <c r="W14" i="59"/>
  <c r="T14" i="59"/>
  <c r="Q14" i="59"/>
  <c r="K14" i="59"/>
  <c r="H14" i="59"/>
  <c r="N14" i="59" s="1"/>
  <c r="AI13" i="59"/>
  <c r="AK13" i="59" s="1"/>
  <c r="AF13" i="59"/>
  <c r="AC13" i="59"/>
  <c r="AL13" i="59" s="1"/>
  <c r="W13" i="59"/>
  <c r="T13" i="59"/>
  <c r="Q13" i="59"/>
  <c r="K13" i="59"/>
  <c r="H13" i="59"/>
  <c r="N13" i="59" s="1"/>
  <c r="H12" i="59"/>
  <c r="F32" i="59"/>
  <c r="AI32" i="59" s="1"/>
  <c r="G8" i="58"/>
  <c r="G7" i="58"/>
  <c r="AK55" i="58"/>
  <c r="AE55" i="58"/>
  <c r="Y55" i="58"/>
  <c r="S55" i="58"/>
  <c r="AK49" i="58"/>
  <c r="AE49" i="58"/>
  <c r="Y49" i="58"/>
  <c r="S49" i="58"/>
  <c r="AI42" i="58"/>
  <c r="AC42" i="58"/>
  <c r="W42" i="58"/>
  <c r="Q42" i="58"/>
  <c r="K42" i="58"/>
  <c r="H42" i="58"/>
  <c r="AI35" i="58"/>
  <c r="AC35" i="58"/>
  <c r="W35" i="58"/>
  <c r="Q35" i="58"/>
  <c r="K35" i="58"/>
  <c r="H35" i="58"/>
  <c r="F34" i="58"/>
  <c r="F26" i="58"/>
  <c r="F20" i="58"/>
  <c r="F19" i="58"/>
  <c r="AI18" i="58"/>
  <c r="AK18" i="58" s="1"/>
  <c r="AC18" i="58"/>
  <c r="W18" i="58"/>
  <c r="AF18" i="58" s="1"/>
  <c r="Q18" i="58"/>
  <c r="Z18" i="58" s="1"/>
  <c r="K18" i="58"/>
  <c r="T18" i="58" s="1"/>
  <c r="H18" i="58"/>
  <c r="M18" i="58" s="1"/>
  <c r="AI17" i="58"/>
  <c r="AC17" i="58"/>
  <c r="W17" i="58"/>
  <c r="AF17" i="58" s="1"/>
  <c r="Q17" i="58"/>
  <c r="K17" i="58"/>
  <c r="T17" i="58" s="1"/>
  <c r="H17" i="58"/>
  <c r="AI16" i="58"/>
  <c r="AK16" i="58" s="1"/>
  <c r="AC16" i="58"/>
  <c r="AL16" i="58" s="1"/>
  <c r="W16" i="58"/>
  <c r="Q16" i="58"/>
  <c r="Z16" i="58" s="1"/>
  <c r="K16" i="58"/>
  <c r="T16" i="58" s="1"/>
  <c r="H16" i="58"/>
  <c r="N16" i="58" s="1"/>
  <c r="AI15" i="58"/>
  <c r="AC15" i="58"/>
  <c r="W15" i="58"/>
  <c r="AF15" i="58" s="1"/>
  <c r="Q15" i="58"/>
  <c r="K15" i="58"/>
  <c r="T15" i="58" s="1"/>
  <c r="H15" i="58"/>
  <c r="AI14" i="58"/>
  <c r="AF14" i="58"/>
  <c r="AC14" i="58"/>
  <c r="W14" i="58"/>
  <c r="Y14" i="58" s="1"/>
  <c r="Q14" i="58"/>
  <c r="K14" i="58"/>
  <c r="T14" i="58" s="1"/>
  <c r="H14" i="58"/>
  <c r="AL13" i="58"/>
  <c r="AI13" i="58"/>
  <c r="AC13" i="58"/>
  <c r="W13" i="58"/>
  <c r="AF13" i="58" s="1"/>
  <c r="Q13" i="58"/>
  <c r="K13" i="58"/>
  <c r="T13" i="58" s="1"/>
  <c r="H13" i="58"/>
  <c r="N13" i="58" s="1"/>
  <c r="F43" i="58"/>
  <c r="AC43" i="58" s="1"/>
  <c r="G8" i="57"/>
  <c r="G7" i="57"/>
  <c r="AK55" i="57"/>
  <c r="AE55" i="57"/>
  <c r="Y55" i="57"/>
  <c r="S55" i="57"/>
  <c r="AK49" i="57"/>
  <c r="AE49" i="57"/>
  <c r="Y49" i="57"/>
  <c r="S49" i="57"/>
  <c r="AI42" i="57"/>
  <c r="AC42" i="57"/>
  <c r="W42" i="57"/>
  <c r="Q42" i="57"/>
  <c r="K42" i="57"/>
  <c r="H42" i="57"/>
  <c r="F41" i="57"/>
  <c r="AI35" i="57"/>
  <c r="AC35" i="57"/>
  <c r="W35" i="57"/>
  <c r="Q35" i="57"/>
  <c r="K35" i="57"/>
  <c r="H35" i="57"/>
  <c r="F34" i="57"/>
  <c r="F25" i="57"/>
  <c r="Q25" i="57" s="1"/>
  <c r="AI18" i="57"/>
  <c r="AC18" i="57"/>
  <c r="AL18" i="57" s="1"/>
  <c r="W18" i="57"/>
  <c r="AE18" i="57" s="1"/>
  <c r="Q18" i="57"/>
  <c r="Z18" i="57" s="1"/>
  <c r="K18" i="57"/>
  <c r="H18" i="57"/>
  <c r="N18" i="57" s="1"/>
  <c r="AI17" i="57"/>
  <c r="AK17" i="57" s="1"/>
  <c r="AC17" i="57"/>
  <c r="AL17" i="57" s="1"/>
  <c r="W17" i="57"/>
  <c r="Q17" i="57"/>
  <c r="Z17" i="57" s="1"/>
  <c r="K17" i="57"/>
  <c r="H17" i="57"/>
  <c r="N17" i="57" s="1"/>
  <c r="AI16" i="57"/>
  <c r="AC16" i="57"/>
  <c r="AL16" i="57" s="1"/>
  <c r="W16" i="57"/>
  <c r="AE16" i="57" s="1"/>
  <c r="Q16" i="57"/>
  <c r="K16" i="57"/>
  <c r="H16" i="57"/>
  <c r="N16" i="57" s="1"/>
  <c r="AI15" i="57"/>
  <c r="K15" i="57"/>
  <c r="H15" i="57"/>
  <c r="AI14" i="57"/>
  <c r="AC14" i="57"/>
  <c r="AL14" i="57" s="1"/>
  <c r="W14" i="57"/>
  <c r="Y14" i="57" s="1"/>
  <c r="Q14" i="57"/>
  <c r="Z14" i="57" s="1"/>
  <c r="K14" i="57"/>
  <c r="T14" i="57" s="1"/>
  <c r="H14" i="57"/>
  <c r="N14" i="57" s="1"/>
  <c r="AI13" i="57"/>
  <c r="AC13" i="57"/>
  <c r="W13" i="57"/>
  <c r="Q13" i="57"/>
  <c r="Z13" i="57" s="1"/>
  <c r="K13" i="57"/>
  <c r="T13" i="57" s="1"/>
  <c r="H13" i="57"/>
  <c r="N13" i="57" s="1"/>
  <c r="H12" i="57"/>
  <c r="G8" i="56"/>
  <c r="G7" i="56"/>
  <c r="AK55" i="56"/>
  <c r="AE55" i="56"/>
  <c r="Y55" i="56"/>
  <c r="S55" i="56"/>
  <c r="AK49" i="56"/>
  <c r="AE49" i="56"/>
  <c r="Y49" i="56"/>
  <c r="S49" i="56"/>
  <c r="AI42" i="56"/>
  <c r="AC42" i="56"/>
  <c r="W42" i="56"/>
  <c r="Q42" i="56"/>
  <c r="K42" i="56"/>
  <c r="H42" i="56"/>
  <c r="F41" i="56"/>
  <c r="AI35" i="56"/>
  <c r="AC35" i="56"/>
  <c r="W35" i="56"/>
  <c r="Q35" i="56"/>
  <c r="K35" i="56"/>
  <c r="H35" i="56"/>
  <c r="F34" i="56"/>
  <c r="F32" i="56"/>
  <c r="Q32" i="56" s="1"/>
  <c r="F26" i="56"/>
  <c r="AC26" i="56" s="1"/>
  <c r="AL26" i="56" s="1"/>
  <c r="AI18" i="56"/>
  <c r="AK18" i="56" s="1"/>
  <c r="AC18" i="56"/>
  <c r="AL18" i="56" s="1"/>
  <c r="W18" i="56"/>
  <c r="Q18" i="56"/>
  <c r="Z18" i="56" s="1"/>
  <c r="K18" i="56"/>
  <c r="T18" i="56" s="1"/>
  <c r="H18" i="56"/>
  <c r="N18" i="56" s="1"/>
  <c r="AI17" i="56"/>
  <c r="AK17" i="56" s="1"/>
  <c r="AC17" i="56"/>
  <c r="W17" i="56"/>
  <c r="AF17" i="56" s="1"/>
  <c r="T17" i="56"/>
  <c r="Q17" i="56"/>
  <c r="K17" i="56"/>
  <c r="H17" i="56"/>
  <c r="M17" i="56" s="1"/>
  <c r="AI16" i="56"/>
  <c r="AC16" i="56"/>
  <c r="AL16" i="56" s="1"/>
  <c r="W16" i="56"/>
  <c r="Q16" i="56"/>
  <c r="Z16" i="56" s="1"/>
  <c r="N16" i="56"/>
  <c r="K16" i="56"/>
  <c r="H16" i="56"/>
  <c r="AI15" i="56"/>
  <c r="AC15" i="56"/>
  <c r="AL15" i="56" s="1"/>
  <c r="W15" i="56"/>
  <c r="AF15" i="56" s="1"/>
  <c r="Q15" i="56"/>
  <c r="K15" i="56"/>
  <c r="T15" i="56" s="1"/>
  <c r="H15" i="56"/>
  <c r="AI14" i="56"/>
  <c r="AC14" i="56"/>
  <c r="AE14" i="56" s="1"/>
  <c r="W14" i="56"/>
  <c r="AF14" i="56" s="1"/>
  <c r="Q14" i="56"/>
  <c r="Z14" i="56" s="1"/>
  <c r="K14" i="56"/>
  <c r="H14" i="56"/>
  <c r="N14" i="56" s="1"/>
  <c r="AI13" i="56"/>
  <c r="AK13" i="56" s="1"/>
  <c r="AC13" i="56"/>
  <c r="AL13" i="56" s="1"/>
  <c r="W13" i="56"/>
  <c r="AF13" i="56" s="1"/>
  <c r="Q13" i="56"/>
  <c r="Z13" i="56" s="1"/>
  <c r="K13" i="56"/>
  <c r="H13" i="56"/>
  <c r="N13" i="56" s="1"/>
  <c r="F43" i="56"/>
  <c r="Q43" i="56" s="1"/>
  <c r="AK55" i="55"/>
  <c r="AE55" i="55"/>
  <c r="Y55" i="55"/>
  <c r="S55" i="55"/>
  <c r="AK49" i="55"/>
  <c r="AE49" i="55"/>
  <c r="Y49" i="55"/>
  <c r="S49" i="55"/>
  <c r="AI42" i="55"/>
  <c r="AC42" i="55"/>
  <c r="W42" i="55"/>
  <c r="Q42" i="55"/>
  <c r="K42" i="55"/>
  <c r="H42" i="55"/>
  <c r="AI35" i="55"/>
  <c r="AC35" i="55"/>
  <c r="W35" i="55"/>
  <c r="Q35" i="55"/>
  <c r="K35" i="55"/>
  <c r="F33" i="55"/>
  <c r="AI33" i="55" s="1"/>
  <c r="F32" i="55"/>
  <c r="AI32" i="55" s="1"/>
  <c r="F31" i="55"/>
  <c r="W31" i="55" s="1"/>
  <c r="AF31" i="55" s="1"/>
  <c r="F29" i="55"/>
  <c r="H29" i="55" s="1"/>
  <c r="F27" i="55"/>
  <c r="H27" i="55" s="1"/>
  <c r="N27" i="55" s="1"/>
  <c r="F26" i="55"/>
  <c r="W26" i="55" s="1"/>
  <c r="F25" i="55"/>
  <c r="F24" i="55"/>
  <c r="AI24" i="55" s="1"/>
  <c r="F20" i="55"/>
  <c r="AI20" i="55" s="1"/>
  <c r="F19" i="55"/>
  <c r="AI18" i="55"/>
  <c r="AC18" i="55"/>
  <c r="AL18" i="55" s="1"/>
  <c r="W18" i="55"/>
  <c r="Y18" i="55" s="1"/>
  <c r="Q18" i="55"/>
  <c r="Z18" i="55" s="1"/>
  <c r="K18" i="55"/>
  <c r="T18" i="55" s="1"/>
  <c r="H18" i="55"/>
  <c r="AI17" i="55"/>
  <c r="AK17" i="55" s="1"/>
  <c r="AC17" i="55"/>
  <c r="AL17" i="55" s="1"/>
  <c r="W17" i="55"/>
  <c r="AF17" i="55" s="1"/>
  <c r="Q17" i="55"/>
  <c r="S17" i="55" s="1"/>
  <c r="K17" i="55"/>
  <c r="T17" i="55" s="1"/>
  <c r="H17" i="55"/>
  <c r="N17" i="55" s="1"/>
  <c r="AI16" i="55"/>
  <c r="AC16" i="55"/>
  <c r="AL16" i="55" s="1"/>
  <c r="W16" i="55"/>
  <c r="AF16" i="55" s="1"/>
  <c r="Q16" i="55"/>
  <c r="K16" i="55"/>
  <c r="T16" i="55" s="1"/>
  <c r="H16" i="55"/>
  <c r="N16" i="55" s="1"/>
  <c r="AI15" i="55"/>
  <c r="AC15" i="55"/>
  <c r="Q15" i="55"/>
  <c r="K15" i="55"/>
  <c r="H15" i="55"/>
  <c r="AI14" i="55"/>
  <c r="AC14" i="55"/>
  <c r="W14" i="55"/>
  <c r="AF14" i="55" s="1"/>
  <c r="Q14" i="55"/>
  <c r="K14" i="55"/>
  <c r="T14" i="55" s="1"/>
  <c r="H14" i="55"/>
  <c r="G8" i="55"/>
  <c r="AK55" i="54"/>
  <c r="AE55" i="54"/>
  <c r="Y55" i="54"/>
  <c r="S55" i="54"/>
  <c r="AK49" i="54"/>
  <c r="AE49" i="54"/>
  <c r="Y49" i="54"/>
  <c r="S49" i="54"/>
  <c r="AI42" i="54"/>
  <c r="AC42" i="54"/>
  <c r="W42" i="54"/>
  <c r="Q42" i="54"/>
  <c r="K42" i="54"/>
  <c r="H42" i="54"/>
  <c r="AI35" i="54"/>
  <c r="AC35" i="54"/>
  <c r="W35" i="54"/>
  <c r="Q35" i="54"/>
  <c r="K35" i="54"/>
  <c r="F33" i="54"/>
  <c r="H33" i="54" s="1"/>
  <c r="F32" i="54"/>
  <c r="AC32" i="54" s="1"/>
  <c r="Q31" i="54"/>
  <c r="F31" i="54"/>
  <c r="AC31" i="54" s="1"/>
  <c r="F29" i="54"/>
  <c r="AC29" i="54" s="1"/>
  <c r="F27" i="54"/>
  <c r="H27" i="54" s="1"/>
  <c r="N27" i="54" s="1"/>
  <c r="AI26" i="54"/>
  <c r="F26" i="54"/>
  <c r="K26" i="54" s="1"/>
  <c r="T26" i="54" s="1"/>
  <c r="W25" i="54"/>
  <c r="F25" i="54"/>
  <c r="AC25" i="54" s="1"/>
  <c r="AL25" i="54" s="1"/>
  <c r="F24" i="54"/>
  <c r="AC24" i="54" s="1"/>
  <c r="F20" i="54"/>
  <c r="AC20" i="54" s="1"/>
  <c r="AL20" i="54" s="1"/>
  <c r="F19" i="54"/>
  <c r="AI18" i="54"/>
  <c r="AC18" i="54"/>
  <c r="AL18" i="54" s="1"/>
  <c r="W18" i="54"/>
  <c r="T18" i="54"/>
  <c r="Q18" i="54"/>
  <c r="S18" i="54" s="1"/>
  <c r="K18" i="54"/>
  <c r="H18" i="54"/>
  <c r="AI17" i="54"/>
  <c r="AK17" i="54" s="1"/>
  <c r="AC17" i="54"/>
  <c r="AL17" i="54" s="1"/>
  <c r="W17" i="54"/>
  <c r="AF17" i="54" s="1"/>
  <c r="T17" i="54"/>
  <c r="Q17" i="54"/>
  <c r="Z17" i="54" s="1"/>
  <c r="K17" i="54"/>
  <c r="H17" i="54"/>
  <c r="AI16" i="54"/>
  <c r="AC16" i="54"/>
  <c r="W16" i="54"/>
  <c r="T16" i="54"/>
  <c r="Q16" i="54"/>
  <c r="S16" i="54" s="1"/>
  <c r="K16" i="54"/>
  <c r="H16" i="54"/>
  <c r="AI15" i="54"/>
  <c r="AC15" i="54"/>
  <c r="AL15" i="54" s="1"/>
  <c r="W15" i="54"/>
  <c r="Q15" i="54"/>
  <c r="K15" i="54"/>
  <c r="T15" i="54" s="1"/>
  <c r="H15" i="54"/>
  <c r="AI14" i="54"/>
  <c r="AC14" i="54"/>
  <c r="W14" i="54"/>
  <c r="Q14" i="54"/>
  <c r="K14" i="54"/>
  <c r="H14" i="54"/>
  <c r="H12" i="54"/>
  <c r="G8" i="54"/>
  <c r="AK55" i="53"/>
  <c r="AE55" i="53"/>
  <c r="Y55" i="53"/>
  <c r="S55" i="53"/>
  <c r="AK49" i="53"/>
  <c r="AE49" i="53"/>
  <c r="Y49" i="53"/>
  <c r="S49" i="53"/>
  <c r="AI42" i="53"/>
  <c r="AC42" i="53"/>
  <c r="W42" i="53"/>
  <c r="Q42" i="53"/>
  <c r="K42" i="53"/>
  <c r="H42" i="53"/>
  <c r="F38" i="53"/>
  <c r="AI35" i="53"/>
  <c r="AC35" i="53"/>
  <c r="W35" i="53"/>
  <c r="Q35" i="53"/>
  <c r="K35" i="53"/>
  <c r="F33" i="53"/>
  <c r="F32" i="53"/>
  <c r="F31" i="53"/>
  <c r="H31" i="53" s="1"/>
  <c r="N31" i="53" s="1"/>
  <c r="F29" i="53"/>
  <c r="W29" i="53" s="1"/>
  <c r="F27" i="53"/>
  <c r="W27" i="53" s="1"/>
  <c r="F26" i="53"/>
  <c r="Q26" i="53" s="1"/>
  <c r="Z26" i="53" s="1"/>
  <c r="F25" i="53"/>
  <c r="AI25" i="53" s="1"/>
  <c r="F24" i="53"/>
  <c r="K24" i="53" s="1"/>
  <c r="F20" i="53"/>
  <c r="H20" i="53" s="1"/>
  <c r="N20" i="53" s="1"/>
  <c r="F19" i="53"/>
  <c r="AI18" i="53"/>
  <c r="AC18" i="53"/>
  <c r="W18" i="53"/>
  <c r="Q18" i="53"/>
  <c r="Z18" i="53" s="1"/>
  <c r="K18" i="53"/>
  <c r="T18" i="53" s="1"/>
  <c r="H18" i="53"/>
  <c r="AI17" i="53"/>
  <c r="AK17" i="53" s="1"/>
  <c r="AC17" i="53"/>
  <c r="W17" i="53"/>
  <c r="AF17" i="53" s="1"/>
  <c r="Q17" i="53"/>
  <c r="Z17" i="53" s="1"/>
  <c r="K17" i="53"/>
  <c r="T17" i="53" s="1"/>
  <c r="H17" i="53"/>
  <c r="AI16" i="53"/>
  <c r="AC16" i="53"/>
  <c r="AL16" i="53" s="1"/>
  <c r="W16" i="53"/>
  <c r="AF16" i="53" s="1"/>
  <c r="Q16" i="53"/>
  <c r="K16" i="53"/>
  <c r="T16" i="53" s="1"/>
  <c r="H16" i="53"/>
  <c r="AI15" i="53"/>
  <c r="AC15" i="53"/>
  <c r="AL15" i="53" s="1"/>
  <c r="W15" i="53"/>
  <c r="AF15" i="53" s="1"/>
  <c r="Q15" i="53"/>
  <c r="Z15" i="53" s="1"/>
  <c r="K15" i="53"/>
  <c r="H15" i="53"/>
  <c r="AI14" i="53"/>
  <c r="AC14" i="53"/>
  <c r="AL14" i="53" s="1"/>
  <c r="W14" i="53"/>
  <c r="AF14" i="53" s="1"/>
  <c r="Q14" i="53"/>
  <c r="K14" i="53"/>
  <c r="T14" i="53" s="1"/>
  <c r="H14" i="53"/>
  <c r="H12" i="53"/>
  <c r="G8" i="53"/>
  <c r="F43" i="53" s="1"/>
  <c r="Q43" i="53" s="1"/>
  <c r="AK55" i="52"/>
  <c r="AE55" i="52"/>
  <c r="Y55" i="52"/>
  <c r="S55" i="52"/>
  <c r="AK49" i="52"/>
  <c r="AE49" i="52"/>
  <c r="Y49" i="52"/>
  <c r="S49" i="52"/>
  <c r="AI42" i="52"/>
  <c r="AC42" i="52"/>
  <c r="W42" i="52"/>
  <c r="Q42" i="52"/>
  <c r="K42" i="52"/>
  <c r="H42" i="52"/>
  <c r="F38" i="52"/>
  <c r="AI35" i="52"/>
  <c r="AC35" i="52"/>
  <c r="W35" i="52"/>
  <c r="Q35" i="52"/>
  <c r="K35" i="52"/>
  <c r="F33" i="52"/>
  <c r="AC33" i="52" s="1"/>
  <c r="F32" i="52"/>
  <c r="F31" i="52"/>
  <c r="AI31" i="52" s="1"/>
  <c r="F29" i="52"/>
  <c r="AC27" i="52"/>
  <c r="Q27" i="52"/>
  <c r="F27" i="52"/>
  <c r="K27" i="52" s="1"/>
  <c r="F26" i="52"/>
  <c r="W26" i="52" s="1"/>
  <c r="AF26" i="52" s="1"/>
  <c r="F25" i="52"/>
  <c r="AC25" i="52" s="1"/>
  <c r="AL25" i="52" s="1"/>
  <c r="F24" i="52"/>
  <c r="H24" i="52" s="1"/>
  <c r="F20" i="52"/>
  <c r="H20" i="52" s="1"/>
  <c r="N20" i="52" s="1"/>
  <c r="F19" i="52"/>
  <c r="AI18" i="52"/>
  <c r="AC18" i="52"/>
  <c r="AL18" i="52" s="1"/>
  <c r="W18" i="52"/>
  <c r="AF18" i="52" s="1"/>
  <c r="Q18" i="52"/>
  <c r="Z18" i="52" s="1"/>
  <c r="K18" i="52"/>
  <c r="H18" i="52"/>
  <c r="N18" i="52" s="1"/>
  <c r="AI17" i="52"/>
  <c r="AC17" i="52"/>
  <c r="W17" i="52"/>
  <c r="Y17" i="52" s="1"/>
  <c r="Q17" i="52"/>
  <c r="Z17" i="52" s="1"/>
  <c r="N17" i="52"/>
  <c r="K17" i="52"/>
  <c r="T17" i="52" s="1"/>
  <c r="H17" i="52"/>
  <c r="AI16" i="52"/>
  <c r="AC16" i="52"/>
  <c r="AL16" i="52" s="1"/>
  <c r="W16" i="52"/>
  <c r="AF16" i="52" s="1"/>
  <c r="Q16" i="52"/>
  <c r="Z16" i="52" s="1"/>
  <c r="N16" i="52"/>
  <c r="K16" i="52"/>
  <c r="H16" i="52"/>
  <c r="AI15" i="52"/>
  <c r="AC15" i="52"/>
  <c r="AL15" i="52" s="1"/>
  <c r="W15" i="52"/>
  <c r="Q15" i="52"/>
  <c r="Z15" i="52" s="1"/>
  <c r="K15" i="52"/>
  <c r="H15" i="52"/>
  <c r="AI14" i="52"/>
  <c r="AC14" i="52"/>
  <c r="W14" i="52"/>
  <c r="AF14" i="52" s="1"/>
  <c r="Q14" i="52"/>
  <c r="Z14" i="52" s="1"/>
  <c r="K14" i="52"/>
  <c r="T14" i="52" s="1"/>
  <c r="H14" i="52"/>
  <c r="H12" i="52"/>
  <c r="G8" i="52"/>
  <c r="F40" i="52" s="1"/>
  <c r="F31" i="13"/>
  <c r="AI31" i="13" s="1"/>
  <c r="AK55" i="51"/>
  <c r="AE55" i="51"/>
  <c r="Y55" i="51"/>
  <c r="S55" i="51"/>
  <c r="AK49" i="51"/>
  <c r="AE49" i="51"/>
  <c r="Y49" i="51"/>
  <c r="S49" i="51"/>
  <c r="AI42" i="51"/>
  <c r="AC42" i="51"/>
  <c r="W42" i="51"/>
  <c r="Q42" i="51"/>
  <c r="K42" i="51"/>
  <c r="H42" i="51"/>
  <c r="F37" i="51"/>
  <c r="AI35" i="51"/>
  <c r="AC35" i="51"/>
  <c r="W35" i="51"/>
  <c r="Q35" i="51"/>
  <c r="K35" i="51"/>
  <c r="AH34" i="51"/>
  <c r="AB34" i="51"/>
  <c r="V34" i="51"/>
  <c r="P34" i="51"/>
  <c r="J34" i="51"/>
  <c r="G34" i="51"/>
  <c r="H34" i="51" s="1"/>
  <c r="F34" i="51"/>
  <c r="F33" i="51"/>
  <c r="AC33" i="51" s="1"/>
  <c r="F32" i="51"/>
  <c r="H32" i="51" s="1"/>
  <c r="N32" i="51" s="1"/>
  <c r="F31" i="51"/>
  <c r="AC31" i="51" s="1"/>
  <c r="AL31" i="51" s="1"/>
  <c r="F29" i="51"/>
  <c r="AI29" i="51" s="1"/>
  <c r="F27" i="51"/>
  <c r="AC27" i="51" s="1"/>
  <c r="AL27" i="51" s="1"/>
  <c r="K26" i="51"/>
  <c r="T26" i="51" s="1"/>
  <c r="F26" i="51"/>
  <c r="W26" i="51" s="1"/>
  <c r="AF26" i="51" s="1"/>
  <c r="Q25" i="51"/>
  <c r="N25" i="51"/>
  <c r="F25" i="51"/>
  <c r="H25" i="51" s="1"/>
  <c r="F24" i="51"/>
  <c r="W24" i="51" s="1"/>
  <c r="AF24" i="51" s="1"/>
  <c r="F19" i="51"/>
  <c r="AI18" i="51"/>
  <c r="AF18" i="51"/>
  <c r="AC18" i="51"/>
  <c r="AL18" i="51" s="1"/>
  <c r="W18" i="51"/>
  <c r="Q18" i="51"/>
  <c r="Z18" i="51" s="1"/>
  <c r="K18" i="51"/>
  <c r="T18" i="51" s="1"/>
  <c r="H18" i="51"/>
  <c r="N18" i="51" s="1"/>
  <c r="AI17" i="51"/>
  <c r="AC17" i="51"/>
  <c r="AL17" i="51" s="1"/>
  <c r="Z17" i="51"/>
  <c r="W17" i="51"/>
  <c r="Y17" i="51" s="1"/>
  <c r="Q17" i="51"/>
  <c r="K17" i="51"/>
  <c r="T17" i="51" s="1"/>
  <c r="H17" i="51"/>
  <c r="N17" i="51" s="1"/>
  <c r="AI16" i="51"/>
  <c r="AK16" i="51" s="1"/>
  <c r="AC16" i="51"/>
  <c r="AL16" i="51" s="1"/>
  <c r="W16" i="51"/>
  <c r="AF16" i="51" s="1"/>
  <c r="Q16" i="51"/>
  <c r="Z16" i="51" s="1"/>
  <c r="K16" i="51"/>
  <c r="M16" i="51" s="1"/>
  <c r="H16" i="51"/>
  <c r="N16" i="51" s="1"/>
  <c r="AI15" i="51"/>
  <c r="AC15" i="51"/>
  <c r="AL15" i="51" s="1"/>
  <c r="W15" i="51"/>
  <c r="Q15" i="51"/>
  <c r="Z15" i="51" s="1"/>
  <c r="K15" i="51"/>
  <c r="T15" i="51" s="1"/>
  <c r="H15" i="51"/>
  <c r="AC14" i="51"/>
  <c r="AL14" i="51" s="1"/>
  <c r="Q14" i="51"/>
  <c r="K14" i="51"/>
  <c r="T14" i="51" s="1"/>
  <c r="H14" i="51"/>
  <c r="AK55" i="50"/>
  <c r="AE55" i="50"/>
  <c r="Y55" i="50"/>
  <c r="S55" i="50"/>
  <c r="AK49" i="50"/>
  <c r="AE49" i="50"/>
  <c r="Y49" i="50"/>
  <c r="S49" i="50"/>
  <c r="AI42" i="50"/>
  <c r="AC42" i="50"/>
  <c r="W42" i="50"/>
  <c r="Q42" i="50"/>
  <c r="K42" i="50"/>
  <c r="H42" i="50"/>
  <c r="F37" i="50"/>
  <c r="AI35" i="50"/>
  <c r="AC35" i="50"/>
  <c r="W35" i="50"/>
  <c r="Q35" i="50"/>
  <c r="K35" i="50"/>
  <c r="AH34" i="50"/>
  <c r="AB34" i="50"/>
  <c r="V34" i="50"/>
  <c r="P34" i="50"/>
  <c r="J34" i="50"/>
  <c r="G34" i="50"/>
  <c r="H34" i="50" s="1"/>
  <c r="F34" i="50"/>
  <c r="F33" i="50"/>
  <c r="K33" i="50" s="1"/>
  <c r="F32" i="50"/>
  <c r="H32" i="50" s="1"/>
  <c r="F31" i="50"/>
  <c r="AC31" i="50" s="1"/>
  <c r="AL31" i="50" s="1"/>
  <c r="F29" i="50"/>
  <c r="H29" i="50" s="1"/>
  <c r="F27" i="50"/>
  <c r="K27" i="50" s="1"/>
  <c r="T27" i="50" s="1"/>
  <c r="K26" i="50"/>
  <c r="T26" i="50" s="1"/>
  <c r="F26" i="50"/>
  <c r="W26" i="50" s="1"/>
  <c r="F25" i="50"/>
  <c r="H25" i="50" s="1"/>
  <c r="N25" i="50" s="1"/>
  <c r="W24" i="50"/>
  <c r="F24" i="50"/>
  <c r="AC24" i="50" s="1"/>
  <c r="AL24" i="50" s="1"/>
  <c r="F19" i="50"/>
  <c r="AI18" i="50"/>
  <c r="AC18" i="50"/>
  <c r="AL18" i="50" s="1"/>
  <c r="W18" i="50"/>
  <c r="Y18" i="50" s="1"/>
  <c r="Q18" i="50"/>
  <c r="Z18" i="50" s="1"/>
  <c r="K18" i="50"/>
  <c r="T18" i="50" s="1"/>
  <c r="H18" i="50"/>
  <c r="N18" i="50" s="1"/>
  <c r="AI17" i="50"/>
  <c r="AC17" i="50"/>
  <c r="W17" i="50"/>
  <c r="Q17" i="50"/>
  <c r="Z17" i="50" s="1"/>
  <c r="K17" i="50"/>
  <c r="H17" i="50"/>
  <c r="N17" i="50" s="1"/>
  <c r="AI16" i="50"/>
  <c r="AC16" i="50"/>
  <c r="AL16" i="50" s="1"/>
  <c r="W16" i="50"/>
  <c r="Q16" i="50"/>
  <c r="K16" i="50"/>
  <c r="M16" i="50" s="1"/>
  <c r="H16" i="50"/>
  <c r="N16" i="50" s="1"/>
  <c r="AI15" i="50"/>
  <c r="AC15" i="50"/>
  <c r="W15" i="50"/>
  <c r="AF15" i="50" s="1"/>
  <c r="Q15" i="50"/>
  <c r="Z15" i="50" s="1"/>
  <c r="K15" i="50"/>
  <c r="H15" i="50"/>
  <c r="AC14" i="50"/>
  <c r="W14" i="50"/>
  <c r="Q14" i="50"/>
  <c r="K14" i="50"/>
  <c r="H14" i="50"/>
  <c r="AK55" i="49"/>
  <c r="AE55" i="49"/>
  <c r="Y55" i="49"/>
  <c r="S55" i="49"/>
  <c r="AK49" i="49"/>
  <c r="AE49" i="49"/>
  <c r="Y49" i="49"/>
  <c r="S49" i="49"/>
  <c r="AI42" i="49"/>
  <c r="AC42" i="49"/>
  <c r="W42" i="49"/>
  <c r="Q42" i="49"/>
  <c r="K42" i="49"/>
  <c r="H42" i="49"/>
  <c r="F37" i="49"/>
  <c r="AI35" i="49"/>
  <c r="AC35" i="49"/>
  <c r="W35" i="49"/>
  <c r="Q35" i="49"/>
  <c r="K35" i="49"/>
  <c r="AH34" i="49"/>
  <c r="AB34" i="49"/>
  <c r="V34" i="49"/>
  <c r="P34" i="49"/>
  <c r="J34" i="49"/>
  <c r="G34" i="49"/>
  <c r="H34" i="49" s="1"/>
  <c r="F34" i="49"/>
  <c r="F33" i="49"/>
  <c r="F32" i="49"/>
  <c r="H32" i="49" s="1"/>
  <c r="N32" i="49" s="1"/>
  <c r="K31" i="49"/>
  <c r="F31" i="49"/>
  <c r="AC31" i="49" s="1"/>
  <c r="AL31" i="49" s="1"/>
  <c r="F29" i="49"/>
  <c r="AC29" i="49" s="1"/>
  <c r="F27" i="49"/>
  <c r="W27" i="49" s="1"/>
  <c r="AC26" i="49"/>
  <c r="AL26" i="49" s="1"/>
  <c r="F26" i="49"/>
  <c r="W26" i="49" s="1"/>
  <c r="AF26" i="49" s="1"/>
  <c r="F25" i="49"/>
  <c r="H25" i="49" s="1"/>
  <c r="N25" i="49" s="1"/>
  <c r="W24" i="49"/>
  <c r="AF24" i="49" s="1"/>
  <c r="F24" i="49"/>
  <c r="AC24" i="49" s="1"/>
  <c r="AL24" i="49" s="1"/>
  <c r="F19" i="49"/>
  <c r="AI18" i="49"/>
  <c r="AK18" i="49" s="1"/>
  <c r="AC18" i="49"/>
  <c r="W18" i="49"/>
  <c r="Q18" i="49"/>
  <c r="Z18" i="49" s="1"/>
  <c r="K18" i="49"/>
  <c r="T18" i="49" s="1"/>
  <c r="H18" i="49"/>
  <c r="N18" i="49" s="1"/>
  <c r="AI17" i="49"/>
  <c r="AK17" i="49" s="1"/>
  <c r="AC17" i="49"/>
  <c r="W17" i="49"/>
  <c r="Q17" i="49"/>
  <c r="N17" i="49"/>
  <c r="K17" i="49"/>
  <c r="M17" i="49" s="1"/>
  <c r="H17" i="49"/>
  <c r="AI16" i="49"/>
  <c r="AF16" i="49"/>
  <c r="AC16" i="49"/>
  <c r="AL16" i="49" s="1"/>
  <c r="W16" i="49"/>
  <c r="Q16" i="49"/>
  <c r="K16" i="49"/>
  <c r="T16" i="49" s="1"/>
  <c r="H16" i="49"/>
  <c r="N16" i="49" s="1"/>
  <c r="AI15" i="49"/>
  <c r="AC15" i="49"/>
  <c r="W15" i="49"/>
  <c r="Q15" i="49"/>
  <c r="Z15" i="49" s="1"/>
  <c r="K15" i="49"/>
  <c r="H15" i="49"/>
  <c r="AC14" i="49"/>
  <c r="AL14" i="49" s="1"/>
  <c r="Q14" i="49"/>
  <c r="Z14" i="49" s="1"/>
  <c r="K14" i="49"/>
  <c r="H14" i="49"/>
  <c r="AK55" i="48"/>
  <c r="AE55" i="48"/>
  <c r="Y55" i="48"/>
  <c r="S55" i="48"/>
  <c r="AK49" i="48"/>
  <c r="AE49" i="48"/>
  <c r="Y49" i="48"/>
  <c r="S49" i="48"/>
  <c r="AI42" i="48"/>
  <c r="AC42" i="48"/>
  <c r="W42" i="48"/>
  <c r="Q42" i="48"/>
  <c r="K42" i="48"/>
  <c r="H42" i="48"/>
  <c r="F37" i="48"/>
  <c r="AI35" i="48"/>
  <c r="AC35" i="48"/>
  <c r="W35" i="48"/>
  <c r="Q35" i="48"/>
  <c r="K35" i="48"/>
  <c r="AH34" i="48"/>
  <c r="AB34" i="48"/>
  <c r="V34" i="48"/>
  <c r="P34" i="48"/>
  <c r="J34" i="48"/>
  <c r="G34" i="48"/>
  <c r="H34" i="48" s="1"/>
  <c r="F34" i="48"/>
  <c r="F33" i="48"/>
  <c r="K33" i="48" s="1"/>
  <c r="F32" i="48"/>
  <c r="W32" i="48" s="1"/>
  <c r="W31" i="48"/>
  <c r="AF31" i="48" s="1"/>
  <c r="F31" i="48"/>
  <c r="AC31" i="48" s="1"/>
  <c r="AL31" i="48" s="1"/>
  <c r="F29" i="48"/>
  <c r="Q29" i="48" s="1"/>
  <c r="AC27" i="48"/>
  <c r="AL27" i="48" s="1"/>
  <c r="W27" i="48"/>
  <c r="AF27" i="48" s="1"/>
  <c r="K27" i="48"/>
  <c r="H27" i="48"/>
  <c r="N27" i="48" s="1"/>
  <c r="F27" i="48"/>
  <c r="AI27" i="48" s="1"/>
  <c r="F26" i="48"/>
  <c r="W26" i="48" s="1"/>
  <c r="AF26" i="48" s="1"/>
  <c r="F25" i="48"/>
  <c r="W25" i="48" s="1"/>
  <c r="AF25" i="48" s="1"/>
  <c r="F24" i="48"/>
  <c r="K24" i="48" s="1"/>
  <c r="H19" i="48"/>
  <c r="F19" i="48"/>
  <c r="AI18" i="48"/>
  <c r="AC18" i="48"/>
  <c r="W18" i="48"/>
  <c r="AF18" i="48" s="1"/>
  <c r="Q18" i="48"/>
  <c r="K18" i="48"/>
  <c r="H18" i="48"/>
  <c r="N18" i="48" s="1"/>
  <c r="AI17" i="48"/>
  <c r="AC17" i="48"/>
  <c r="AL17" i="48" s="1"/>
  <c r="W17" i="48"/>
  <c r="AF17" i="48" s="1"/>
  <c r="Q17" i="48"/>
  <c r="Z17" i="48" s="1"/>
  <c r="K17" i="48"/>
  <c r="T17" i="48" s="1"/>
  <c r="H17" i="48"/>
  <c r="N17" i="48" s="1"/>
  <c r="AK16" i="48"/>
  <c r="AI16" i="48"/>
  <c r="AF16" i="48"/>
  <c r="AC16" i="48"/>
  <c r="AL16" i="48" s="1"/>
  <c r="W16" i="48"/>
  <c r="Q16" i="48"/>
  <c r="Z16" i="48" s="1"/>
  <c r="K16" i="48"/>
  <c r="H16" i="48"/>
  <c r="N16" i="48" s="1"/>
  <c r="AI15" i="48"/>
  <c r="AC15" i="48"/>
  <c r="W15" i="48"/>
  <c r="AF15" i="48" s="1"/>
  <c r="Q15" i="48"/>
  <c r="K15" i="48"/>
  <c r="H15" i="48"/>
  <c r="AI14" i="48"/>
  <c r="W14" i="48"/>
  <c r="AF14" i="48" s="1"/>
  <c r="Q14" i="48"/>
  <c r="K14" i="48"/>
  <c r="H14" i="48"/>
  <c r="F31" i="12"/>
  <c r="AI31" i="12" s="1"/>
  <c r="AK55" i="47"/>
  <c r="AE55" i="47"/>
  <c r="Y55" i="47"/>
  <c r="S55" i="47"/>
  <c r="AK49" i="47"/>
  <c r="AE49" i="47"/>
  <c r="Y49" i="47"/>
  <c r="S49" i="47"/>
  <c r="AI42" i="47"/>
  <c r="AC42" i="47"/>
  <c r="W42" i="47"/>
  <c r="Q42" i="47"/>
  <c r="K42" i="47"/>
  <c r="H42" i="47"/>
  <c r="F37" i="47"/>
  <c r="AI35" i="47"/>
  <c r="AC35" i="47"/>
  <c r="W35" i="47"/>
  <c r="Q35" i="47"/>
  <c r="K35" i="47"/>
  <c r="AH34" i="47"/>
  <c r="AB34" i="47"/>
  <c r="V34" i="47"/>
  <c r="P34" i="47"/>
  <c r="J34" i="47"/>
  <c r="G34" i="47"/>
  <c r="H34" i="47" s="1"/>
  <c r="F34" i="47"/>
  <c r="F33" i="47"/>
  <c r="F32" i="47"/>
  <c r="W32" i="47" s="1"/>
  <c r="AI31" i="47"/>
  <c r="K31" i="47"/>
  <c r="F31" i="47"/>
  <c r="AC31" i="47" s="1"/>
  <c r="AL31" i="47" s="1"/>
  <c r="F29" i="47"/>
  <c r="H29" i="47" s="1"/>
  <c r="F27" i="47"/>
  <c r="W27" i="47" s="1"/>
  <c r="F26" i="47"/>
  <c r="W26" i="47" s="1"/>
  <c r="F25" i="47"/>
  <c r="W25" i="47" s="1"/>
  <c r="F24" i="47"/>
  <c r="AC24" i="47" s="1"/>
  <c r="AL24" i="47" s="1"/>
  <c r="F19" i="47"/>
  <c r="AI18" i="47"/>
  <c r="AC18" i="47"/>
  <c r="AL18" i="47" s="1"/>
  <c r="W18" i="47"/>
  <c r="Q18" i="47"/>
  <c r="Z18" i="47" s="1"/>
  <c r="K18" i="47"/>
  <c r="T18" i="47" s="1"/>
  <c r="H18" i="47"/>
  <c r="N18" i="47" s="1"/>
  <c r="AI17" i="47"/>
  <c r="AC17" i="47"/>
  <c r="AL17" i="47" s="1"/>
  <c r="W17" i="47"/>
  <c r="AF17" i="47" s="1"/>
  <c r="Q17" i="47"/>
  <c r="Z17" i="47" s="1"/>
  <c r="K17" i="47"/>
  <c r="M17" i="47" s="1"/>
  <c r="H17" i="47"/>
  <c r="N17" i="47" s="1"/>
  <c r="AI16" i="47"/>
  <c r="AC16" i="47"/>
  <c r="W16" i="47"/>
  <c r="AF16" i="47" s="1"/>
  <c r="Q16" i="47"/>
  <c r="Z16" i="47" s="1"/>
  <c r="K16" i="47"/>
  <c r="T16" i="47" s="1"/>
  <c r="H16" i="47"/>
  <c r="N16" i="47" s="1"/>
  <c r="AI15" i="47"/>
  <c r="AC15" i="47"/>
  <c r="W15" i="47"/>
  <c r="Q15" i="47"/>
  <c r="K15" i="47"/>
  <c r="T15" i="47" s="1"/>
  <c r="H15" i="47"/>
  <c r="AI14" i="47"/>
  <c r="AC14" i="47"/>
  <c r="AL14" i="47" s="1"/>
  <c r="W14" i="47"/>
  <c r="Q14" i="47"/>
  <c r="K14" i="47"/>
  <c r="H14" i="47"/>
  <c r="AK55" i="46"/>
  <c r="AE55" i="46"/>
  <c r="Y55" i="46"/>
  <c r="S55" i="46"/>
  <c r="AK49" i="46"/>
  <c r="AE49" i="46"/>
  <c r="Y49" i="46"/>
  <c r="S49" i="46"/>
  <c r="AI42" i="46"/>
  <c r="AC42" i="46"/>
  <c r="W42" i="46"/>
  <c r="Q42" i="46"/>
  <c r="K42" i="46"/>
  <c r="H42" i="46"/>
  <c r="F37" i="46"/>
  <c r="F38" i="46" s="1"/>
  <c r="AI35" i="46"/>
  <c r="AC35" i="46"/>
  <c r="W35" i="46"/>
  <c r="Q35" i="46"/>
  <c r="K35" i="46"/>
  <c r="AH34" i="46"/>
  <c r="AB34" i="46"/>
  <c r="V34" i="46"/>
  <c r="P34" i="46"/>
  <c r="J34" i="46"/>
  <c r="G34" i="46"/>
  <c r="H34" i="46" s="1"/>
  <c r="F34" i="46"/>
  <c r="F33" i="46"/>
  <c r="F32" i="46"/>
  <c r="F31" i="46"/>
  <c r="F29" i="46"/>
  <c r="H29" i="46" s="1"/>
  <c r="F27" i="46"/>
  <c r="AC27" i="46" s="1"/>
  <c r="F26" i="46"/>
  <c r="F25" i="46"/>
  <c r="H25" i="46" s="1"/>
  <c r="N25" i="46" s="1"/>
  <c r="F24" i="46"/>
  <c r="F19" i="46"/>
  <c r="AI18" i="46"/>
  <c r="AK18" i="46" s="1"/>
  <c r="AC18" i="46"/>
  <c r="AL18" i="46" s="1"/>
  <c r="W18" i="46"/>
  <c r="Q18" i="46"/>
  <c r="Z18" i="46" s="1"/>
  <c r="K18" i="46"/>
  <c r="T18" i="46" s="1"/>
  <c r="H18" i="46"/>
  <c r="N18" i="46" s="1"/>
  <c r="AL17" i="46"/>
  <c r="AI17" i="46"/>
  <c r="AC17" i="46"/>
  <c r="W17" i="46"/>
  <c r="AF17" i="46" s="1"/>
  <c r="Q17" i="46"/>
  <c r="Z17" i="46" s="1"/>
  <c r="K17" i="46"/>
  <c r="T17" i="46" s="1"/>
  <c r="H17" i="46"/>
  <c r="N17" i="46" s="1"/>
  <c r="AI16" i="46"/>
  <c r="AC16" i="46"/>
  <c r="AL16" i="46" s="1"/>
  <c r="W16" i="46"/>
  <c r="AF16" i="46" s="1"/>
  <c r="Q16" i="46"/>
  <c r="Z16" i="46" s="1"/>
  <c r="K16" i="46"/>
  <c r="T16" i="46" s="1"/>
  <c r="H16" i="46"/>
  <c r="N16" i="46" s="1"/>
  <c r="AI15" i="46"/>
  <c r="AC15" i="46"/>
  <c r="AL15" i="46" s="1"/>
  <c r="W15" i="46"/>
  <c r="Q15" i="46"/>
  <c r="K15" i="46"/>
  <c r="H15" i="46"/>
  <c r="AI14" i="46"/>
  <c r="AC14" i="46"/>
  <c r="W14" i="46"/>
  <c r="Q14" i="46"/>
  <c r="Z14" i="46" s="1"/>
  <c r="H14" i="46"/>
  <c r="H12" i="46"/>
  <c r="AK55" i="45"/>
  <c r="AE55" i="45"/>
  <c r="Y55" i="45"/>
  <c r="S55" i="45"/>
  <c r="AK49" i="45"/>
  <c r="AE49" i="45"/>
  <c r="Y49" i="45"/>
  <c r="S49" i="45"/>
  <c r="AI42" i="45"/>
  <c r="AC42" i="45"/>
  <c r="W42" i="45"/>
  <c r="Q42" i="45"/>
  <c r="K42" i="45"/>
  <c r="H42" i="45"/>
  <c r="F37" i="45"/>
  <c r="AI35" i="45"/>
  <c r="AC35" i="45"/>
  <c r="W35" i="45"/>
  <c r="Q35" i="45"/>
  <c r="K35" i="45"/>
  <c r="AH34" i="45"/>
  <c r="AB34" i="45"/>
  <c r="V34" i="45"/>
  <c r="P34" i="45"/>
  <c r="J34" i="45"/>
  <c r="G34" i="45"/>
  <c r="H34" i="45" s="1"/>
  <c r="F34" i="45"/>
  <c r="F33" i="45"/>
  <c r="F32" i="45"/>
  <c r="W32" i="45" s="1"/>
  <c r="AF32" i="45" s="1"/>
  <c r="F31" i="45"/>
  <c r="AC31" i="45" s="1"/>
  <c r="Q29" i="45"/>
  <c r="Z29" i="45" s="1"/>
  <c r="H29" i="45"/>
  <c r="F29" i="45"/>
  <c r="AC29" i="45" s="1"/>
  <c r="AL29" i="45" s="1"/>
  <c r="F27" i="45"/>
  <c r="K27" i="45" s="1"/>
  <c r="F26" i="45"/>
  <c r="W26" i="45" s="1"/>
  <c r="AF26" i="45" s="1"/>
  <c r="F25" i="45"/>
  <c r="W25" i="45" s="1"/>
  <c r="AF25" i="45" s="1"/>
  <c r="K24" i="45"/>
  <c r="F24" i="45"/>
  <c r="AC24" i="45" s="1"/>
  <c r="AL24" i="45" s="1"/>
  <c r="H19" i="45"/>
  <c r="F19" i="45"/>
  <c r="AI18" i="45"/>
  <c r="AC18" i="45"/>
  <c r="AL18" i="45" s="1"/>
  <c r="W18" i="45"/>
  <c r="AF18" i="45" s="1"/>
  <c r="Q18" i="45"/>
  <c r="Z18" i="45" s="1"/>
  <c r="K18" i="45"/>
  <c r="T18" i="45" s="1"/>
  <c r="H18" i="45"/>
  <c r="N18" i="45" s="1"/>
  <c r="AI17" i="45"/>
  <c r="AC17" i="45"/>
  <c r="AL17" i="45" s="1"/>
  <c r="Z17" i="45"/>
  <c r="W17" i="45"/>
  <c r="AF17" i="45" s="1"/>
  <c r="Q17" i="45"/>
  <c r="K17" i="45"/>
  <c r="S17" i="45" s="1"/>
  <c r="H17" i="45"/>
  <c r="N17" i="45" s="1"/>
  <c r="AI16" i="45"/>
  <c r="AC16" i="45"/>
  <c r="AL16" i="45" s="1"/>
  <c r="W16" i="45"/>
  <c r="AF16" i="45" s="1"/>
  <c r="Q16" i="45"/>
  <c r="N16" i="45"/>
  <c r="K16" i="45"/>
  <c r="M16" i="45" s="1"/>
  <c r="H16" i="45"/>
  <c r="AI15" i="45"/>
  <c r="AC15" i="45"/>
  <c r="AL15" i="45" s="1"/>
  <c r="W15" i="45"/>
  <c r="Q15" i="45"/>
  <c r="Z15" i="45" s="1"/>
  <c r="K15" i="45"/>
  <c r="H15" i="45"/>
  <c r="AI14" i="45"/>
  <c r="AC14" i="45"/>
  <c r="AL14" i="45" s="1"/>
  <c r="Q14" i="45"/>
  <c r="K14" i="45"/>
  <c r="T14" i="45" s="1"/>
  <c r="H14" i="45"/>
  <c r="H12" i="45"/>
  <c r="AK55" i="44"/>
  <c r="AE55" i="44"/>
  <c r="Y55" i="44"/>
  <c r="S55" i="44"/>
  <c r="AK49" i="44"/>
  <c r="AE49" i="44"/>
  <c r="Y49" i="44"/>
  <c r="S49" i="44"/>
  <c r="AI42" i="44"/>
  <c r="AC42" i="44"/>
  <c r="W42" i="44"/>
  <c r="Q42" i="44"/>
  <c r="K42" i="44"/>
  <c r="H42" i="44"/>
  <c r="F37" i="44"/>
  <c r="AI35" i="44"/>
  <c r="AC35" i="44"/>
  <c r="W35" i="44"/>
  <c r="Q35" i="44"/>
  <c r="K35" i="44"/>
  <c r="H35" i="44"/>
  <c r="AH34" i="44"/>
  <c r="AB34" i="44"/>
  <c r="V34" i="44"/>
  <c r="P34" i="44"/>
  <c r="J34" i="44"/>
  <c r="G34" i="44"/>
  <c r="H34" i="44" s="1"/>
  <c r="F34" i="44"/>
  <c r="F33" i="44"/>
  <c r="F32" i="44"/>
  <c r="H32" i="44" s="1"/>
  <c r="N32" i="44" s="1"/>
  <c r="F31" i="44"/>
  <c r="AC31" i="44" s="1"/>
  <c r="AL31" i="44" s="1"/>
  <c r="F29" i="44"/>
  <c r="Q29" i="44" s="1"/>
  <c r="Z29" i="44" s="1"/>
  <c r="F27" i="44"/>
  <c r="Q26" i="44"/>
  <c r="Z26" i="44" s="1"/>
  <c r="F26" i="44"/>
  <c r="W26" i="44" s="1"/>
  <c r="AF26" i="44" s="1"/>
  <c r="Q25" i="44"/>
  <c r="F25" i="44"/>
  <c r="H25" i="44" s="1"/>
  <c r="N25" i="44" s="1"/>
  <c r="K24" i="44"/>
  <c r="F24" i="44"/>
  <c r="W24" i="44" s="1"/>
  <c r="F19" i="44"/>
  <c r="AI18" i="44"/>
  <c r="AF18" i="44"/>
  <c r="AC18" i="44"/>
  <c r="W18" i="44"/>
  <c r="Q18" i="44"/>
  <c r="Z18" i="44" s="1"/>
  <c r="K18" i="44"/>
  <c r="H18" i="44"/>
  <c r="N18" i="44" s="1"/>
  <c r="AI17" i="44"/>
  <c r="AC17" i="44"/>
  <c r="AL17" i="44" s="1"/>
  <c r="Z17" i="44"/>
  <c r="W17" i="44"/>
  <c r="Q17" i="44"/>
  <c r="K17" i="44"/>
  <c r="H17" i="44"/>
  <c r="N17" i="44" s="1"/>
  <c r="AI16" i="44"/>
  <c r="AC16" i="44"/>
  <c r="AL16" i="44" s="1"/>
  <c r="W16" i="44"/>
  <c r="AF16" i="44" s="1"/>
  <c r="Q16" i="44"/>
  <c r="N16" i="44"/>
  <c r="K16" i="44"/>
  <c r="M16" i="44" s="1"/>
  <c r="H16" i="44"/>
  <c r="AI15" i="44"/>
  <c r="AC15" i="44"/>
  <c r="W15" i="44"/>
  <c r="AF15" i="44" s="1"/>
  <c r="Q15" i="44"/>
  <c r="Z15" i="44" s="1"/>
  <c r="K15" i="44"/>
  <c r="H15" i="44"/>
  <c r="AI14" i="44"/>
  <c r="AC14" i="44"/>
  <c r="W14" i="44"/>
  <c r="Q14" i="44"/>
  <c r="K14" i="44"/>
  <c r="H14" i="44"/>
  <c r="AK55" i="43"/>
  <c r="AE55" i="43"/>
  <c r="Y55" i="43"/>
  <c r="S55" i="43"/>
  <c r="AK49" i="43"/>
  <c r="AE49" i="43"/>
  <c r="Y49" i="43"/>
  <c r="S49" i="43"/>
  <c r="AI42" i="43"/>
  <c r="AC42" i="43"/>
  <c r="W42" i="43"/>
  <c r="Q42" i="43"/>
  <c r="K42" i="43"/>
  <c r="H42" i="43"/>
  <c r="F37" i="43"/>
  <c r="AI35" i="43"/>
  <c r="AC35" i="43"/>
  <c r="W35" i="43"/>
  <c r="Q35" i="43"/>
  <c r="K35" i="43"/>
  <c r="AH34" i="43"/>
  <c r="AB34" i="43"/>
  <c r="V34" i="43"/>
  <c r="P34" i="43"/>
  <c r="J34" i="43"/>
  <c r="G34" i="43"/>
  <c r="H34" i="43" s="1"/>
  <c r="F34" i="43"/>
  <c r="F33" i="43"/>
  <c r="AI32" i="43"/>
  <c r="Q32" i="43"/>
  <c r="Z32" i="43" s="1"/>
  <c r="K32" i="43"/>
  <c r="F32" i="43"/>
  <c r="H32" i="43" s="1"/>
  <c r="N32" i="43" s="1"/>
  <c r="H31" i="43"/>
  <c r="N31" i="43" s="1"/>
  <c r="F31" i="43"/>
  <c r="W31" i="43" s="1"/>
  <c r="F29" i="43"/>
  <c r="F27" i="43"/>
  <c r="K27" i="43" s="1"/>
  <c r="T27" i="43" s="1"/>
  <c r="F26" i="43"/>
  <c r="W26" i="43" s="1"/>
  <c r="AF26" i="43" s="1"/>
  <c r="F25" i="43"/>
  <c r="H25" i="43" s="1"/>
  <c r="N25" i="43" s="1"/>
  <c r="F24" i="43"/>
  <c r="W24" i="43" s="1"/>
  <c r="F19" i="43"/>
  <c r="AI18" i="43"/>
  <c r="AC18" i="43"/>
  <c r="AL18" i="43" s="1"/>
  <c r="W18" i="43"/>
  <c r="Y18" i="43" s="1"/>
  <c r="Q18" i="43"/>
  <c r="K18" i="43"/>
  <c r="T18" i="43" s="1"/>
  <c r="H18" i="43"/>
  <c r="N18" i="43" s="1"/>
  <c r="AI17" i="43"/>
  <c r="AC17" i="43"/>
  <c r="AL17" i="43" s="1"/>
  <c r="W17" i="43"/>
  <c r="Q17" i="43"/>
  <c r="Z17" i="43" s="1"/>
  <c r="K17" i="43"/>
  <c r="T17" i="43" s="1"/>
  <c r="H17" i="43"/>
  <c r="N17" i="43" s="1"/>
  <c r="AI16" i="43"/>
  <c r="AF16" i="43"/>
  <c r="AC16" i="43"/>
  <c r="W16" i="43"/>
  <c r="Q16" i="43"/>
  <c r="Z16" i="43" s="1"/>
  <c r="K16" i="43"/>
  <c r="H16" i="43"/>
  <c r="N16" i="43" s="1"/>
  <c r="AI15" i="43"/>
  <c r="AC15" i="43"/>
  <c r="AL15" i="43" s="1"/>
  <c r="W15" i="43"/>
  <c r="Q15" i="43"/>
  <c r="Z15" i="43" s="1"/>
  <c r="K15" i="43"/>
  <c r="H15" i="43"/>
  <c r="AI14" i="43"/>
  <c r="AC14" i="43"/>
  <c r="W14" i="43"/>
  <c r="Q14" i="43"/>
  <c r="Z14" i="43" s="1"/>
  <c r="K14" i="43"/>
  <c r="H14" i="43"/>
  <c r="AK55" i="42"/>
  <c r="AE55" i="42"/>
  <c r="Y55" i="42"/>
  <c r="S55" i="42"/>
  <c r="AK49" i="42"/>
  <c r="AE49" i="42"/>
  <c r="Y49" i="42"/>
  <c r="S49" i="42"/>
  <c r="AI42" i="42"/>
  <c r="AC42" i="42"/>
  <c r="W42" i="42"/>
  <c r="Q42" i="42"/>
  <c r="K42" i="42"/>
  <c r="H42" i="42"/>
  <c r="F37" i="42"/>
  <c r="AI35" i="42"/>
  <c r="AC35" i="42"/>
  <c r="W35" i="42"/>
  <c r="Q35" i="42"/>
  <c r="K35" i="42"/>
  <c r="AH34" i="42"/>
  <c r="AB34" i="42"/>
  <c r="V34" i="42"/>
  <c r="P34" i="42"/>
  <c r="J34" i="42"/>
  <c r="G34" i="42"/>
  <c r="H34" i="42" s="1"/>
  <c r="F34" i="42"/>
  <c r="F33" i="42"/>
  <c r="F32" i="42"/>
  <c r="W32" i="42" s="1"/>
  <c r="AF32" i="42" s="1"/>
  <c r="F31" i="42"/>
  <c r="AI31" i="42" s="1"/>
  <c r="F29" i="42"/>
  <c r="AC29" i="42" s="1"/>
  <c r="F27" i="42"/>
  <c r="H27" i="42" s="1"/>
  <c r="N27" i="42" s="1"/>
  <c r="F26" i="42"/>
  <c r="W26" i="42" s="1"/>
  <c r="AF26" i="42" s="1"/>
  <c r="F25" i="42"/>
  <c r="F24" i="42"/>
  <c r="F19" i="42"/>
  <c r="H19" i="42" s="1"/>
  <c r="AI18" i="42"/>
  <c r="AK18" i="42" s="1"/>
  <c r="AC18" i="42"/>
  <c r="W18" i="42"/>
  <c r="AF18" i="42" s="1"/>
  <c r="Q18" i="42"/>
  <c r="Z18" i="42" s="1"/>
  <c r="K18" i="42"/>
  <c r="H18" i="42"/>
  <c r="N18" i="42" s="1"/>
  <c r="AI17" i="42"/>
  <c r="AK17" i="42" s="1"/>
  <c r="AC17" i="42"/>
  <c r="AE17" i="42" s="1"/>
  <c r="W17" i="42"/>
  <c r="AF17" i="42" s="1"/>
  <c r="Q17" i="42"/>
  <c r="Z17" i="42" s="1"/>
  <c r="K17" i="42"/>
  <c r="T17" i="42" s="1"/>
  <c r="H17" i="42"/>
  <c r="N17" i="42" s="1"/>
  <c r="AI16" i="42"/>
  <c r="AF16" i="42"/>
  <c r="AC16" i="42"/>
  <c r="AL16" i="42" s="1"/>
  <c r="W16" i="42"/>
  <c r="Q16" i="42"/>
  <c r="K16" i="42"/>
  <c r="T16" i="42" s="1"/>
  <c r="H16" i="42"/>
  <c r="N16" i="42" s="1"/>
  <c r="AI15" i="42"/>
  <c r="AC15" i="42"/>
  <c r="AL15" i="42" s="1"/>
  <c r="W15" i="42"/>
  <c r="Q15" i="42"/>
  <c r="Z15" i="42" s="1"/>
  <c r="K15" i="42"/>
  <c r="H15" i="42"/>
  <c r="AI14" i="42"/>
  <c r="AC14" i="42"/>
  <c r="W14" i="42"/>
  <c r="AF14" i="42" s="1"/>
  <c r="Q14" i="42"/>
  <c r="K14" i="42"/>
  <c r="T14" i="42" s="1"/>
  <c r="H14" i="42"/>
  <c r="F31" i="11"/>
  <c r="F14" i="17"/>
  <c r="AI14" i="17" s="1"/>
  <c r="F14" i="16"/>
  <c r="AI14" i="16" s="1"/>
  <c r="AI14" i="15"/>
  <c r="AC14" i="15"/>
  <c r="W14" i="15"/>
  <c r="Q14" i="15"/>
  <c r="K14" i="15"/>
  <c r="H14" i="15"/>
  <c r="AI15" i="37"/>
  <c r="AC15" i="37"/>
  <c r="W15" i="37"/>
  <c r="Q15" i="37"/>
  <c r="K15" i="37"/>
  <c r="H15" i="37"/>
  <c r="AI14" i="37"/>
  <c r="AK14" i="37" s="1"/>
  <c r="AC14" i="37"/>
  <c r="Z14" i="37"/>
  <c r="W14" i="37"/>
  <c r="AF14" i="37" s="1"/>
  <c r="Q14" i="37"/>
  <c r="K14" i="37"/>
  <c r="H14" i="37"/>
  <c r="N14" i="37" s="1"/>
  <c r="AI14" i="14"/>
  <c r="AC14" i="14"/>
  <c r="AL14" i="14" s="1"/>
  <c r="W14" i="14"/>
  <c r="Q14" i="14"/>
  <c r="K14" i="14"/>
  <c r="H14" i="14"/>
  <c r="K14" i="13"/>
  <c r="AI14" i="13"/>
  <c r="AC14" i="13"/>
  <c r="AL14" i="13" s="1"/>
  <c r="W14" i="13"/>
  <c r="Q14" i="13"/>
  <c r="H14" i="13"/>
  <c r="AI15" i="13"/>
  <c r="K15" i="13"/>
  <c r="T16" i="44" l="1"/>
  <c r="S16" i="45"/>
  <c r="H16" i="61"/>
  <c r="N16" i="61" s="1"/>
  <c r="W45" i="61"/>
  <c r="W43" i="62"/>
  <c r="K16" i="61"/>
  <c r="T16" i="61" s="1"/>
  <c r="Q16" i="61"/>
  <c r="Z16" i="61" s="1"/>
  <c r="Q44" i="62"/>
  <c r="AC16" i="61"/>
  <c r="AL16" i="61" s="1"/>
  <c r="Q14" i="61"/>
  <c r="Z14" i="61" s="1"/>
  <c r="W17" i="61"/>
  <c r="AF17" i="61" s="1"/>
  <c r="AI26" i="61"/>
  <c r="AK26" i="61" s="1"/>
  <c r="H33" i="61"/>
  <c r="AI43" i="61"/>
  <c r="AK43" i="61" s="1"/>
  <c r="M18" i="59"/>
  <c r="AL13" i="60"/>
  <c r="Q24" i="60"/>
  <c r="Z24" i="60" s="1"/>
  <c r="AC30" i="60"/>
  <c r="AL30" i="60" s="1"/>
  <c r="H30" i="16"/>
  <c r="AF18" i="60"/>
  <c r="AK17" i="60"/>
  <c r="Q32" i="60"/>
  <c r="Z32" i="60" s="1"/>
  <c r="AK16" i="60"/>
  <c r="AC27" i="60"/>
  <c r="AL27" i="60" s="1"/>
  <c r="AK17" i="59"/>
  <c r="S17" i="60"/>
  <c r="Y18" i="60"/>
  <c r="F37" i="59"/>
  <c r="F21" i="59"/>
  <c r="AE14" i="37"/>
  <c r="M14" i="37"/>
  <c r="M13" i="57"/>
  <c r="M16" i="57"/>
  <c r="AK18" i="57"/>
  <c r="F43" i="57"/>
  <c r="AI43" i="57" s="1"/>
  <c r="Y17" i="58"/>
  <c r="AK14" i="57"/>
  <c r="M16" i="58"/>
  <c r="AK16" i="57"/>
  <c r="AE17" i="58"/>
  <c r="F37" i="58"/>
  <c r="F21" i="58"/>
  <c r="F37" i="57"/>
  <c r="F21" i="57"/>
  <c r="Y16" i="56"/>
  <c r="M18" i="56"/>
  <c r="M16" i="56"/>
  <c r="F37" i="56"/>
  <c r="F21" i="56"/>
  <c r="K24" i="52"/>
  <c r="T24" i="52" s="1"/>
  <c r="Z18" i="54"/>
  <c r="Q32" i="54"/>
  <c r="Z32" i="54" s="1"/>
  <c r="AE16" i="54"/>
  <c r="H25" i="52"/>
  <c r="N25" i="52" s="1"/>
  <c r="AE17" i="53"/>
  <c r="AE18" i="53"/>
  <c r="AK18" i="54"/>
  <c r="M17" i="55"/>
  <c r="AK18" i="53"/>
  <c r="Q27" i="53"/>
  <c r="Z27" i="53" s="1"/>
  <c r="AK18" i="52"/>
  <c r="AL18" i="53"/>
  <c r="AC27" i="53"/>
  <c r="AL27" i="53" s="1"/>
  <c r="AF18" i="55"/>
  <c r="Y16" i="55"/>
  <c r="H31" i="50"/>
  <c r="N31" i="50" s="1"/>
  <c r="K31" i="48"/>
  <c r="H24" i="49"/>
  <c r="K31" i="50"/>
  <c r="T16" i="50"/>
  <c r="AE18" i="50"/>
  <c r="W31" i="50"/>
  <c r="AF31" i="50" s="1"/>
  <c r="Q26" i="51"/>
  <c r="Z26" i="51" s="1"/>
  <c r="AI31" i="48"/>
  <c r="AK31" i="48" s="1"/>
  <c r="Y16" i="50"/>
  <c r="AK17" i="50"/>
  <c r="AK18" i="50"/>
  <c r="K25" i="51"/>
  <c r="T25" i="51" s="1"/>
  <c r="AC26" i="51"/>
  <c r="AL26" i="51" s="1"/>
  <c r="T17" i="49"/>
  <c r="AC25" i="49"/>
  <c r="W31" i="49"/>
  <c r="AF31" i="49" s="1"/>
  <c r="K29" i="50"/>
  <c r="M29" i="50" s="1"/>
  <c r="N29" i="50" s="1"/>
  <c r="AI26" i="51"/>
  <c r="AK26" i="51" s="1"/>
  <c r="M17" i="48"/>
  <c r="AI31" i="49"/>
  <c r="AK31" i="49" s="1"/>
  <c r="AC29" i="50"/>
  <c r="AL29" i="50" s="1"/>
  <c r="AK16" i="49"/>
  <c r="H26" i="51"/>
  <c r="N26" i="51" s="1"/>
  <c r="K26" i="47"/>
  <c r="Q26" i="47"/>
  <c r="Z26" i="47" s="1"/>
  <c r="W29" i="46"/>
  <c r="AF29" i="46" s="1"/>
  <c r="AK17" i="46"/>
  <c r="AK16" i="46"/>
  <c r="AC34" i="46"/>
  <c r="S18" i="46"/>
  <c r="K25" i="44"/>
  <c r="T25" i="44" s="1"/>
  <c r="K31" i="45"/>
  <c r="AC25" i="44"/>
  <c r="AL25" i="44" s="1"/>
  <c r="AE17" i="45"/>
  <c r="AK16" i="44"/>
  <c r="Q32" i="44"/>
  <c r="Z32" i="44" s="1"/>
  <c r="AK16" i="45"/>
  <c r="W29" i="45"/>
  <c r="AF29" i="45" s="1"/>
  <c r="M17" i="44"/>
  <c r="Y16" i="45"/>
  <c r="Y18" i="42"/>
  <c r="S17" i="43"/>
  <c r="AI31" i="43"/>
  <c r="AE18" i="42"/>
  <c r="S18" i="43"/>
  <c r="AC25" i="43"/>
  <c r="AL25" i="43" s="1"/>
  <c r="Y17" i="43"/>
  <c r="W29" i="42"/>
  <c r="AF29" i="42" s="1"/>
  <c r="M18" i="42"/>
  <c r="AL18" i="42"/>
  <c r="AK18" i="43"/>
  <c r="AK17" i="43"/>
  <c r="AC25" i="62"/>
  <c r="AC33" i="62"/>
  <c r="Q21" i="62"/>
  <c r="Z21" i="62" s="1"/>
  <c r="W26" i="62"/>
  <c r="AF26" i="62" s="1"/>
  <c r="Q31" i="62"/>
  <c r="Z31" i="62" s="1"/>
  <c r="W44" i="62"/>
  <c r="W21" i="62"/>
  <c r="AC21" i="62"/>
  <c r="AL21" i="62" s="1"/>
  <c r="AI21" i="62"/>
  <c r="W27" i="62"/>
  <c r="AE43" i="62"/>
  <c r="AF43" i="62" s="1"/>
  <c r="AC48" i="62"/>
  <c r="G34" i="62"/>
  <c r="K48" i="61"/>
  <c r="AH34" i="61"/>
  <c r="AI34" i="61" s="1"/>
  <c r="AB34" i="61"/>
  <c r="AC34" i="61" s="1"/>
  <c r="V34" i="61"/>
  <c r="P34" i="61"/>
  <c r="J34" i="61"/>
  <c r="G34" i="61"/>
  <c r="AI25" i="61"/>
  <c r="K30" i="61"/>
  <c r="M30" i="61" s="1"/>
  <c r="N30" i="61" s="1"/>
  <c r="AI48" i="61"/>
  <c r="AK48" i="61" s="1"/>
  <c r="AL48" i="61" s="1"/>
  <c r="Q26" i="61"/>
  <c r="Z26" i="61" s="1"/>
  <c r="AI30" i="61"/>
  <c r="Q35" i="61"/>
  <c r="Y35" i="61" s="1"/>
  <c r="W26" i="61"/>
  <c r="AI35" i="61"/>
  <c r="AE14" i="60"/>
  <c r="Y17" i="60"/>
  <c r="M14" i="60"/>
  <c r="Z17" i="60"/>
  <c r="AK14" i="60"/>
  <c r="N14" i="60"/>
  <c r="H29" i="60"/>
  <c r="M29" i="60" s="1"/>
  <c r="N29" i="60" s="1"/>
  <c r="W32" i="60"/>
  <c r="AF32" i="60" s="1"/>
  <c r="M13" i="60"/>
  <c r="AC34" i="60"/>
  <c r="M14" i="59"/>
  <c r="AL16" i="59"/>
  <c r="M16" i="59"/>
  <c r="AE13" i="59"/>
  <c r="N18" i="59"/>
  <c r="H31" i="15"/>
  <c r="N31" i="15" s="1"/>
  <c r="M13" i="59"/>
  <c r="AL14" i="37"/>
  <c r="S14" i="37"/>
  <c r="T14" i="37"/>
  <c r="AE13" i="58"/>
  <c r="S16" i="58"/>
  <c r="AK17" i="58"/>
  <c r="AL17" i="58"/>
  <c r="AK13" i="58"/>
  <c r="Y16" i="58"/>
  <c r="M13" i="58"/>
  <c r="AE16" i="58"/>
  <c r="N18" i="58"/>
  <c r="S18" i="58"/>
  <c r="AE14" i="57"/>
  <c r="AE17" i="57"/>
  <c r="M14" i="57"/>
  <c r="Y18" i="57"/>
  <c r="S13" i="57"/>
  <c r="AF17" i="57"/>
  <c r="AF18" i="57"/>
  <c r="Y13" i="57"/>
  <c r="S14" i="57"/>
  <c r="Y14" i="56"/>
  <c r="T16" i="56"/>
  <c r="AK14" i="56"/>
  <c r="AE16" i="56"/>
  <c r="Y17" i="56"/>
  <c r="AL14" i="56"/>
  <c r="AF16" i="56"/>
  <c r="AK16" i="56"/>
  <c r="Y18" i="56"/>
  <c r="Y13" i="56"/>
  <c r="AF18" i="56"/>
  <c r="AE16" i="55"/>
  <c r="K24" i="55"/>
  <c r="T24" i="55" s="1"/>
  <c r="S18" i="55"/>
  <c r="Q24" i="55"/>
  <c r="Z24" i="55" s="1"/>
  <c r="Q27" i="55"/>
  <c r="W24" i="55"/>
  <c r="AF24" i="55" s="1"/>
  <c r="W27" i="55"/>
  <c r="Y27" i="55" s="1"/>
  <c r="S16" i="55"/>
  <c r="AE17" i="55"/>
  <c r="AC24" i="55"/>
  <c r="AL24" i="55" s="1"/>
  <c r="AI27" i="55"/>
  <c r="Q33" i="55"/>
  <c r="W33" i="55"/>
  <c r="K29" i="55"/>
  <c r="M29" i="55" s="1"/>
  <c r="N29" i="55" s="1"/>
  <c r="Z16" i="55"/>
  <c r="AE18" i="55"/>
  <c r="S17" i="54"/>
  <c r="Q27" i="54"/>
  <c r="Z27" i="54" s="1"/>
  <c r="Z16" i="54"/>
  <c r="AI27" i="54"/>
  <c r="K33" i="54"/>
  <c r="M33" i="54" s="1"/>
  <c r="N33" i="54" s="1"/>
  <c r="W33" i="54"/>
  <c r="AK16" i="54"/>
  <c r="AL16" i="54"/>
  <c r="AI25" i="54"/>
  <c r="AK25" i="54" s="1"/>
  <c r="AK16" i="53"/>
  <c r="Q25" i="53"/>
  <c r="Z25" i="53" s="1"/>
  <c r="M16" i="53"/>
  <c r="W25" i="53"/>
  <c r="AF25" i="53" s="1"/>
  <c r="N16" i="53"/>
  <c r="W26" i="53"/>
  <c r="K31" i="53"/>
  <c r="M31" i="53" s="1"/>
  <c r="AC26" i="53"/>
  <c r="AL26" i="53" s="1"/>
  <c r="H29" i="53"/>
  <c r="AC31" i="53"/>
  <c r="AL31" i="53" s="1"/>
  <c r="AI26" i="53"/>
  <c r="AK26" i="53" s="1"/>
  <c r="K29" i="53"/>
  <c r="AE17" i="52"/>
  <c r="Q25" i="52"/>
  <c r="Z25" i="52" s="1"/>
  <c r="Q33" i="52"/>
  <c r="AC24" i="52"/>
  <c r="AL24" i="52" s="1"/>
  <c r="S17" i="52"/>
  <c r="Q31" i="52"/>
  <c r="Z31" i="52" s="1"/>
  <c r="W31" i="52"/>
  <c r="AF31" i="52" s="1"/>
  <c r="AK16" i="52"/>
  <c r="K25" i="52"/>
  <c r="AI27" i="52"/>
  <c r="AC25" i="51"/>
  <c r="AL25" i="51" s="1"/>
  <c r="S16" i="51"/>
  <c r="M17" i="51"/>
  <c r="AE17" i="51"/>
  <c r="Y18" i="51"/>
  <c r="AI25" i="51"/>
  <c r="AI33" i="51"/>
  <c r="AK33" i="51" s="1"/>
  <c r="AL33" i="51" s="1"/>
  <c r="T16" i="51"/>
  <c r="AF17" i="51"/>
  <c r="S17" i="51"/>
  <c r="AK17" i="51"/>
  <c r="AI32" i="51"/>
  <c r="Y17" i="50"/>
  <c r="M18" i="50"/>
  <c r="AF18" i="50"/>
  <c r="AF16" i="50"/>
  <c r="K24" i="50"/>
  <c r="T24" i="50" s="1"/>
  <c r="AK16" i="50"/>
  <c r="AF17" i="50"/>
  <c r="S18" i="50"/>
  <c r="Q32" i="50"/>
  <c r="Z32" i="50" s="1"/>
  <c r="M17" i="50"/>
  <c r="Y18" i="49"/>
  <c r="K32" i="49"/>
  <c r="T32" i="49" s="1"/>
  <c r="M16" i="49"/>
  <c r="K25" i="49"/>
  <c r="T25" i="49" s="1"/>
  <c r="Q32" i="49"/>
  <c r="Z32" i="49" s="1"/>
  <c r="Q25" i="49"/>
  <c r="S16" i="49"/>
  <c r="AF18" i="49"/>
  <c r="AI25" i="49"/>
  <c r="K24" i="49"/>
  <c r="T24" i="49" s="1"/>
  <c r="Q26" i="49"/>
  <c r="Z26" i="49" s="1"/>
  <c r="S16" i="48"/>
  <c r="AE17" i="48"/>
  <c r="AI26" i="48"/>
  <c r="AK17" i="48"/>
  <c r="K25" i="48"/>
  <c r="T25" i="48" s="1"/>
  <c r="H31" i="48"/>
  <c r="N31" i="48" s="1"/>
  <c r="Y17" i="48"/>
  <c r="M16" i="48"/>
  <c r="H26" i="48"/>
  <c r="N26" i="48" s="1"/>
  <c r="K26" i="48"/>
  <c r="T26" i="48" s="1"/>
  <c r="Y16" i="48"/>
  <c r="AC26" i="48"/>
  <c r="AL26" i="48" s="1"/>
  <c r="AI32" i="48"/>
  <c r="H31" i="12"/>
  <c r="N31" i="12" s="1"/>
  <c r="K25" i="47"/>
  <c r="T25" i="47" s="1"/>
  <c r="H32" i="47"/>
  <c r="N32" i="47" s="1"/>
  <c r="S18" i="47"/>
  <c r="K32" i="47"/>
  <c r="T32" i="47" s="1"/>
  <c r="T17" i="47"/>
  <c r="H26" i="47"/>
  <c r="N26" i="47" s="1"/>
  <c r="K24" i="47"/>
  <c r="T24" i="47" s="1"/>
  <c r="AK17" i="47"/>
  <c r="W24" i="47"/>
  <c r="AF24" i="47" s="1"/>
  <c r="W31" i="47"/>
  <c r="AF31" i="47" s="1"/>
  <c r="AK16" i="47"/>
  <c r="AI24" i="47"/>
  <c r="AK24" i="47" s="1"/>
  <c r="Y16" i="46"/>
  <c r="S17" i="46"/>
  <c r="K29" i="46"/>
  <c r="M29" i="46" s="1"/>
  <c r="N29" i="46" s="1"/>
  <c r="Y17" i="46"/>
  <c r="M16" i="46"/>
  <c r="AE17" i="46"/>
  <c r="T16" i="45"/>
  <c r="M17" i="45"/>
  <c r="AE18" i="45"/>
  <c r="H26" i="45"/>
  <c r="N26" i="45" s="1"/>
  <c r="K26" i="45"/>
  <c r="T26" i="45" s="1"/>
  <c r="Y17" i="45"/>
  <c r="AC26" i="45"/>
  <c r="AL26" i="45" s="1"/>
  <c r="T17" i="45"/>
  <c r="AI26" i="45"/>
  <c r="K25" i="45"/>
  <c r="T25" i="45" s="1"/>
  <c r="AI25" i="45"/>
  <c r="AK18" i="44"/>
  <c r="AI25" i="43"/>
  <c r="AC32" i="43"/>
  <c r="AL32" i="43" s="1"/>
  <c r="S16" i="44"/>
  <c r="AE18" i="44"/>
  <c r="M17" i="43"/>
  <c r="AF17" i="43"/>
  <c r="Z18" i="43"/>
  <c r="Q26" i="43"/>
  <c r="Z26" i="43" s="1"/>
  <c r="K31" i="43"/>
  <c r="M31" i="43" s="1"/>
  <c r="AC26" i="43"/>
  <c r="AL18" i="44"/>
  <c r="W31" i="44"/>
  <c r="AF31" i="44" s="1"/>
  <c r="AE18" i="43"/>
  <c r="AI26" i="43"/>
  <c r="T17" i="44"/>
  <c r="AF18" i="43"/>
  <c r="AC26" i="44"/>
  <c r="AL26" i="44" s="1"/>
  <c r="Q25" i="43"/>
  <c r="Z25" i="43" s="1"/>
  <c r="AC32" i="44"/>
  <c r="AL32" i="44" s="1"/>
  <c r="AL17" i="42"/>
  <c r="AI29" i="42"/>
  <c r="AK29" i="42" s="1"/>
  <c r="AE16" i="42"/>
  <c r="Y17" i="42"/>
  <c r="Q27" i="42"/>
  <c r="Z27" i="42" s="1"/>
  <c r="K31" i="42"/>
  <c r="AK16" i="42"/>
  <c r="M16" i="42"/>
  <c r="T18" i="42"/>
  <c r="AC27" i="42"/>
  <c r="AL27" i="42" s="1"/>
  <c r="Q31" i="42"/>
  <c r="Z31" i="42" s="1"/>
  <c r="W31" i="42"/>
  <c r="F25" i="59"/>
  <c r="F34" i="59"/>
  <c r="F31" i="59"/>
  <c r="W31" i="59" s="1"/>
  <c r="AF31" i="59" s="1"/>
  <c r="F29" i="57"/>
  <c r="F31" i="57"/>
  <c r="Q31" i="57" s="1"/>
  <c r="Z31" i="57" s="1"/>
  <c r="F32" i="57"/>
  <c r="AI32" i="57" s="1"/>
  <c r="F19" i="57"/>
  <c r="F20" i="57"/>
  <c r="K20" i="57" s="1"/>
  <c r="T20" i="57" s="1"/>
  <c r="F24" i="57"/>
  <c r="J34" i="56"/>
  <c r="G34" i="56"/>
  <c r="H34" i="56" s="1"/>
  <c r="AH34" i="56"/>
  <c r="AB34" i="56"/>
  <c r="V34" i="56"/>
  <c r="W34" i="56" s="1"/>
  <c r="P34" i="56"/>
  <c r="V34" i="57"/>
  <c r="AB34" i="57"/>
  <c r="P34" i="57"/>
  <c r="Q34" i="57" s="1"/>
  <c r="G34" i="57"/>
  <c r="H34" i="57" s="1"/>
  <c r="J34" i="57"/>
  <c r="K34" i="57" s="1"/>
  <c r="AH34" i="57"/>
  <c r="V34" i="58"/>
  <c r="W34" i="58" s="1"/>
  <c r="AH34" i="58"/>
  <c r="AI34" i="58" s="1"/>
  <c r="P34" i="58"/>
  <c r="AB34" i="58"/>
  <c r="AC34" i="58" s="1"/>
  <c r="J34" i="58"/>
  <c r="G34" i="58"/>
  <c r="H34" i="58" s="1"/>
  <c r="P34" i="59"/>
  <c r="Q34" i="59" s="1"/>
  <c r="J34" i="59"/>
  <c r="K34" i="59" s="1"/>
  <c r="G34" i="59"/>
  <c r="H34" i="59" s="1"/>
  <c r="AH34" i="59"/>
  <c r="AI34" i="59" s="1"/>
  <c r="AB34" i="59"/>
  <c r="AC34" i="59" s="1"/>
  <c r="V34" i="59"/>
  <c r="W34" i="59" s="1"/>
  <c r="AC43" i="56"/>
  <c r="AI25" i="57"/>
  <c r="F40" i="59"/>
  <c r="K40" i="59" s="1"/>
  <c r="F43" i="59"/>
  <c r="F41" i="59"/>
  <c r="Q35" i="62"/>
  <c r="Y35" i="62" s="1"/>
  <c r="AC35" i="62"/>
  <c r="AE35" i="62" s="1"/>
  <c r="W18" i="62"/>
  <c r="AF18" i="62" s="1"/>
  <c r="AI18" i="62"/>
  <c r="AI42" i="62"/>
  <c r="K41" i="62"/>
  <c r="Q41" i="62"/>
  <c r="Q34" i="61"/>
  <c r="K41" i="61"/>
  <c r="AI34" i="60"/>
  <c r="W34" i="51"/>
  <c r="F38" i="51"/>
  <c r="K34" i="50"/>
  <c r="K34" i="48"/>
  <c r="AI34" i="45"/>
  <c r="W34" i="44"/>
  <c r="F38" i="43"/>
  <c r="K34" i="43"/>
  <c r="W34" i="43"/>
  <c r="M35" i="54"/>
  <c r="AE35" i="60"/>
  <c r="AE35" i="58"/>
  <c r="AE35" i="43"/>
  <c r="Y35" i="57"/>
  <c r="AK35" i="60"/>
  <c r="Y35" i="53"/>
  <c r="AK15" i="60"/>
  <c r="W20" i="62"/>
  <c r="AF20" i="62" s="1"/>
  <c r="Y35" i="52"/>
  <c r="M42" i="46"/>
  <c r="N42" i="46" s="1"/>
  <c r="S35" i="54"/>
  <c r="W20" i="60"/>
  <c r="AF20" i="60" s="1"/>
  <c r="S35" i="60"/>
  <c r="AI20" i="60"/>
  <c r="AK20" i="60" s="1"/>
  <c r="AK35" i="59"/>
  <c r="M35" i="60"/>
  <c r="AC34" i="48"/>
  <c r="AC34" i="47"/>
  <c r="AC34" i="49"/>
  <c r="AK15" i="59"/>
  <c r="M35" i="55"/>
  <c r="AK35" i="58"/>
  <c r="AK35" i="54"/>
  <c r="AK35" i="56"/>
  <c r="AE15" i="58"/>
  <c r="S15" i="45"/>
  <c r="AE35" i="55"/>
  <c r="AI13" i="61"/>
  <c r="AC34" i="44"/>
  <c r="AK35" i="53"/>
  <c r="AK14" i="54"/>
  <c r="AK35" i="55"/>
  <c r="AK35" i="57"/>
  <c r="S35" i="56"/>
  <c r="S35" i="49"/>
  <c r="AE42" i="50"/>
  <c r="AF42" i="50" s="1"/>
  <c r="M35" i="52"/>
  <c r="M35" i="53"/>
  <c r="Y35" i="55"/>
  <c r="M42" i="55"/>
  <c r="N42" i="55" s="1"/>
  <c r="Y35" i="56"/>
  <c r="Y35" i="59"/>
  <c r="AE15" i="60"/>
  <c r="Y42" i="42"/>
  <c r="Z42" i="42" s="1"/>
  <c r="S35" i="50"/>
  <c r="M32" i="43"/>
  <c r="AK35" i="52"/>
  <c r="Q20" i="54"/>
  <c r="Z20" i="54" s="1"/>
  <c r="M35" i="57"/>
  <c r="Y35" i="58"/>
  <c r="AK35" i="45"/>
  <c r="AK42" i="46"/>
  <c r="AL42" i="46" s="1"/>
  <c r="AE14" i="50"/>
  <c r="AE35" i="52"/>
  <c r="W20" i="54"/>
  <c r="AF20" i="54" s="1"/>
  <c r="AE35" i="54"/>
  <c r="Q20" i="60"/>
  <c r="Z20" i="60" s="1"/>
  <c r="M35" i="59"/>
  <c r="AE35" i="56"/>
  <c r="W34" i="50"/>
  <c r="M35" i="56"/>
  <c r="AK14" i="47"/>
  <c r="S35" i="47"/>
  <c r="M14" i="54"/>
  <c r="N14" i="54" s="1"/>
  <c r="M35" i="42"/>
  <c r="M35" i="43"/>
  <c r="AK15" i="48"/>
  <c r="M35" i="49"/>
  <c r="AE35" i="44"/>
  <c r="M35" i="47"/>
  <c r="AK15" i="46"/>
  <c r="AE42" i="42"/>
  <c r="AF42" i="42" s="1"/>
  <c r="S14" i="45"/>
  <c r="AE42" i="45"/>
  <c r="AF42" i="45" s="1"/>
  <c r="Y35" i="46"/>
  <c r="AK42" i="48"/>
  <c r="AL42" i="48" s="1"/>
  <c r="M35" i="50"/>
  <c r="AK15" i="54"/>
  <c r="M35" i="45"/>
  <c r="T14" i="54"/>
  <c r="Z14" i="45"/>
  <c r="AK42" i="57"/>
  <c r="AL42" i="57" s="1"/>
  <c r="AK15" i="58"/>
  <c r="Y15" i="43"/>
  <c r="AK42" i="43"/>
  <c r="AL42" i="43" s="1"/>
  <c r="AL15" i="58"/>
  <c r="AL15" i="50"/>
  <c r="AE15" i="50"/>
  <c r="Z15" i="46"/>
  <c r="S15" i="46"/>
  <c r="Y15" i="52"/>
  <c r="AF15" i="52"/>
  <c r="M35" i="44"/>
  <c r="AK15" i="49"/>
  <c r="M42" i="52"/>
  <c r="N42" i="52" s="1"/>
  <c r="Y35" i="50"/>
  <c r="Y35" i="49"/>
  <c r="AK15" i="50"/>
  <c r="AE35" i="50"/>
  <c r="Y42" i="52"/>
  <c r="Z42" i="52" s="1"/>
  <c r="S15" i="56"/>
  <c r="Y15" i="56"/>
  <c r="AI31" i="17"/>
  <c r="AK42" i="50"/>
  <c r="AL42" i="50" s="1"/>
  <c r="S15" i="51"/>
  <c r="Y15" i="53"/>
  <c r="H29" i="57"/>
  <c r="AI30" i="17"/>
  <c r="AK42" i="42"/>
  <c r="AL42" i="42" s="1"/>
  <c r="T15" i="43"/>
  <c r="M15" i="43"/>
  <c r="N15" i="43" s="1"/>
  <c r="AC24" i="51"/>
  <c r="AL24" i="51" s="1"/>
  <c r="AK14" i="53"/>
  <c r="Z15" i="56"/>
  <c r="M14" i="55"/>
  <c r="N14" i="55" s="1"/>
  <c r="S35" i="45"/>
  <c r="AE15" i="45"/>
  <c r="AF15" i="45"/>
  <c r="M14" i="50"/>
  <c r="N14" i="50" s="1"/>
  <c r="T14" i="50"/>
  <c r="Y15" i="51"/>
  <c r="Y14" i="46"/>
  <c r="AE42" i="51"/>
  <c r="AF42" i="51" s="1"/>
  <c r="AK31" i="47"/>
  <c r="Z14" i="50"/>
  <c r="S14" i="50"/>
  <c r="AE14" i="52"/>
  <c r="AL14" i="52"/>
  <c r="Y42" i="55"/>
  <c r="Z42" i="55" s="1"/>
  <c r="AE15" i="56"/>
  <c r="AI42" i="61"/>
  <c r="AK35" i="42"/>
  <c r="S15" i="54"/>
  <c r="AI31" i="11"/>
  <c r="AC24" i="43"/>
  <c r="AL24" i="43" s="1"/>
  <c r="Y35" i="43"/>
  <c r="AE35" i="46"/>
  <c r="M14" i="47"/>
  <c r="N14" i="47" s="1"/>
  <c r="AE35" i="47"/>
  <c r="AC24" i="48"/>
  <c r="AL24" i="48" s="1"/>
  <c r="AE35" i="49"/>
  <c r="AC33" i="50"/>
  <c r="AE35" i="51"/>
  <c r="AC29" i="53"/>
  <c r="AL29" i="53" s="1"/>
  <c r="AK15" i="56"/>
  <c r="AI40" i="59"/>
  <c r="Q41" i="59"/>
  <c r="Q31" i="61"/>
  <c r="Z31" i="61" s="1"/>
  <c r="Q33" i="61"/>
  <c r="AK42" i="56"/>
  <c r="AL42" i="56" s="1"/>
  <c r="Y35" i="47"/>
  <c r="AC33" i="48"/>
  <c r="Y14" i="54"/>
  <c r="S14" i="55"/>
  <c r="AI29" i="61"/>
  <c r="AK15" i="43"/>
  <c r="W29" i="43"/>
  <c r="AF29" i="43" s="1"/>
  <c r="M42" i="45"/>
  <c r="N42" i="45" s="1"/>
  <c r="AK42" i="45"/>
  <c r="AL42" i="45" s="1"/>
  <c r="S35" i="48"/>
  <c r="S14" i="49"/>
  <c r="AC33" i="49"/>
  <c r="M15" i="53"/>
  <c r="N15" i="53" s="1"/>
  <c r="AK15" i="53"/>
  <c r="AF14" i="54"/>
  <c r="Z14" i="55"/>
  <c r="S15" i="60"/>
  <c r="AC33" i="60"/>
  <c r="Q24" i="61"/>
  <c r="Z24" i="61" s="1"/>
  <c r="AI41" i="62"/>
  <c r="AK41" i="62" s="1"/>
  <c r="AL41" i="62" s="1"/>
  <c r="AI29" i="60"/>
  <c r="AC24" i="44"/>
  <c r="AK15" i="45"/>
  <c r="AE35" i="45"/>
  <c r="AC14" i="48"/>
  <c r="AK14" i="48" s="1"/>
  <c r="AK15" i="51"/>
  <c r="AK15" i="52"/>
  <c r="K29" i="52"/>
  <c r="Q41" i="57"/>
  <c r="AC31" i="16"/>
  <c r="AL31" i="16" s="1"/>
  <c r="Q15" i="61"/>
  <c r="Z15" i="61" s="1"/>
  <c r="AC31" i="43"/>
  <c r="AL31" i="43" s="1"/>
  <c r="AE14" i="46"/>
  <c r="AE15" i="53"/>
  <c r="M15" i="58"/>
  <c r="N15" i="58" s="1"/>
  <c r="AK42" i="60"/>
  <c r="AL42" i="60" s="1"/>
  <c r="Q31" i="46"/>
  <c r="Z31" i="46" s="1"/>
  <c r="AE35" i="48"/>
  <c r="AE24" i="49"/>
  <c r="Q29" i="50"/>
  <c r="Z29" i="50" s="1"/>
  <c r="H33" i="53"/>
  <c r="AK42" i="54"/>
  <c r="AL42" i="54" s="1"/>
  <c r="H12" i="62"/>
  <c r="AI31" i="55"/>
  <c r="AC27" i="55"/>
  <c r="AL27" i="55" s="1"/>
  <c r="W29" i="55"/>
  <c r="AF29" i="55" s="1"/>
  <c r="K31" i="55"/>
  <c r="F43" i="55"/>
  <c r="AC43" i="55" s="1"/>
  <c r="F40" i="55"/>
  <c r="AI29" i="55"/>
  <c r="F41" i="55"/>
  <c r="AC41" i="55" s="1"/>
  <c r="H19" i="51"/>
  <c r="AI34" i="51"/>
  <c r="K31" i="51"/>
  <c r="K32" i="51"/>
  <c r="H33" i="51"/>
  <c r="AK25" i="51"/>
  <c r="W31" i="51"/>
  <c r="AF31" i="51" s="1"/>
  <c r="K33" i="51"/>
  <c r="K34" i="51"/>
  <c r="Q32" i="51"/>
  <c r="H24" i="51"/>
  <c r="AI24" i="51"/>
  <c r="K27" i="51"/>
  <c r="T27" i="51" s="1"/>
  <c r="F40" i="51"/>
  <c r="K40" i="51" s="1"/>
  <c r="AI31" i="51"/>
  <c r="AK31" i="51" s="1"/>
  <c r="H31" i="51"/>
  <c r="N31" i="51" s="1"/>
  <c r="K24" i="51"/>
  <c r="AC32" i="51"/>
  <c r="AL32" i="51" s="1"/>
  <c r="W33" i="51"/>
  <c r="AE33" i="51" s="1"/>
  <c r="AF33" i="51" s="1"/>
  <c r="F41" i="51"/>
  <c r="AI41" i="51" s="1"/>
  <c r="P34" i="62"/>
  <c r="Q34" i="62" s="1"/>
  <c r="Q43" i="62"/>
  <c r="AI43" i="62"/>
  <c r="AK43" i="62" s="1"/>
  <c r="AL43" i="62" s="1"/>
  <c r="H47" i="62"/>
  <c r="W41" i="62"/>
  <c r="AE41" i="62" s="1"/>
  <c r="AF41" i="62" s="1"/>
  <c r="K25" i="62"/>
  <c r="T25" i="62" s="1"/>
  <c r="H20" i="62"/>
  <c r="N20" i="62" s="1"/>
  <c r="AI26" i="62"/>
  <c r="AK26" i="62" s="1"/>
  <c r="AI27" i="62"/>
  <c r="AK27" i="62" s="1"/>
  <c r="W30" i="62"/>
  <c r="AF30" i="62" s="1"/>
  <c r="AI25" i="62"/>
  <c r="AI20" i="62"/>
  <c r="AE26" i="62"/>
  <c r="AE27" i="62"/>
  <c r="AI30" i="62"/>
  <c r="H26" i="62"/>
  <c r="N26" i="62" s="1"/>
  <c r="K27" i="62"/>
  <c r="T27" i="62" s="1"/>
  <c r="K21" i="62"/>
  <c r="T21" i="62" s="1"/>
  <c r="Q26" i="62"/>
  <c r="Z26" i="62" s="1"/>
  <c r="Q27" i="62"/>
  <c r="Z27" i="62" s="1"/>
  <c r="K30" i="62"/>
  <c r="M30" i="62" s="1"/>
  <c r="N30" i="62" s="1"/>
  <c r="AC13" i="62"/>
  <c r="AE13" i="62" s="1"/>
  <c r="AI35" i="62"/>
  <c r="H42" i="62"/>
  <c r="K13" i="62"/>
  <c r="T13" i="62" s="1"/>
  <c r="AI13" i="62"/>
  <c r="Q13" i="62"/>
  <c r="Z13" i="62" s="1"/>
  <c r="K16" i="62"/>
  <c r="T16" i="62" s="1"/>
  <c r="H35" i="62"/>
  <c r="H13" i="62"/>
  <c r="N13" i="62" s="1"/>
  <c r="W16" i="62"/>
  <c r="AF16" i="62" s="1"/>
  <c r="K35" i="62"/>
  <c r="AL31" i="62"/>
  <c r="AL25" i="62"/>
  <c r="AK25" i="62"/>
  <c r="AF29" i="62"/>
  <c r="AC15" i="62"/>
  <c r="T17" i="62"/>
  <c r="Q14" i="62"/>
  <c r="W14" i="62"/>
  <c r="K14" i="62"/>
  <c r="AC14" i="62"/>
  <c r="H14" i="62"/>
  <c r="N14" i="62" s="1"/>
  <c r="Z15" i="62"/>
  <c r="Q32" i="62"/>
  <c r="W32" i="62"/>
  <c r="AI32" i="62"/>
  <c r="H32" i="62"/>
  <c r="N32" i="62" s="1"/>
  <c r="K32" i="62"/>
  <c r="AC32" i="62"/>
  <c r="AI14" i="62"/>
  <c r="Y44" i="62"/>
  <c r="Z44" i="62" s="1"/>
  <c r="AI17" i="62"/>
  <c r="AC17" i="62"/>
  <c r="M21" i="62"/>
  <c r="AI24" i="62"/>
  <c r="W24" i="62"/>
  <c r="K24" i="62"/>
  <c r="H24" i="62"/>
  <c r="H29" i="62"/>
  <c r="AC29" i="62"/>
  <c r="K29" i="62"/>
  <c r="H37" i="62"/>
  <c r="F38" i="62"/>
  <c r="H17" i="62"/>
  <c r="N17" i="62" s="1"/>
  <c r="AC24" i="62"/>
  <c r="Y43" i="62"/>
  <c r="Z43" i="62" s="1"/>
  <c r="Q17" i="62"/>
  <c r="AI40" i="62"/>
  <c r="W40" i="62"/>
  <c r="K40" i="62"/>
  <c r="S40" i="62" s="1"/>
  <c r="AC40" i="62"/>
  <c r="K48" i="62"/>
  <c r="W48" i="62"/>
  <c r="J34" i="62"/>
  <c r="K34" i="62" s="1"/>
  <c r="V34" i="62"/>
  <c r="W34" i="62" s="1"/>
  <c r="AI48" i="62"/>
  <c r="AK48" i="62" s="1"/>
  <c r="AL48" i="62" s="1"/>
  <c r="Q48" i="62"/>
  <c r="AH34" i="62"/>
  <c r="AI34" i="62" s="1"/>
  <c r="H34" i="62"/>
  <c r="AI15" i="62"/>
  <c r="W15" i="62"/>
  <c r="K15" i="62"/>
  <c r="AF21" i="62"/>
  <c r="Y21" i="62"/>
  <c r="Q24" i="62"/>
  <c r="Q29" i="62"/>
  <c r="AC47" i="62"/>
  <c r="AI47" i="62"/>
  <c r="Q47" i="62"/>
  <c r="Y47" i="62" s="1"/>
  <c r="H48" i="62"/>
  <c r="Q18" i="62"/>
  <c r="Y18" i="62" s="1"/>
  <c r="AC18" i="62"/>
  <c r="AK18" i="62" s="1"/>
  <c r="K18" i="62"/>
  <c r="AI29" i="62"/>
  <c r="AC16" i="62"/>
  <c r="W17" i="62"/>
  <c r="H40" i="62"/>
  <c r="AI46" i="62"/>
  <c r="Q46" i="62"/>
  <c r="Y46" i="62" s="1"/>
  <c r="AC46" i="62"/>
  <c r="K46" i="62"/>
  <c r="H15" i="62"/>
  <c r="H16" i="62"/>
  <c r="N16" i="62" s="1"/>
  <c r="AI16" i="62"/>
  <c r="H19" i="62"/>
  <c r="AF27" i="62"/>
  <c r="Y27" i="62"/>
  <c r="AB34" i="62"/>
  <c r="AC34" i="62" s="1"/>
  <c r="AC42" i="62"/>
  <c r="K42" i="62"/>
  <c r="S42" i="62" s="1"/>
  <c r="W42" i="62"/>
  <c r="Q45" i="62"/>
  <c r="AI45" i="62"/>
  <c r="AC45" i="62"/>
  <c r="K45" i="62"/>
  <c r="H45" i="62"/>
  <c r="H46" i="62"/>
  <c r="K47" i="62"/>
  <c r="AI31" i="62"/>
  <c r="AK31" i="62" s="1"/>
  <c r="W31" i="62"/>
  <c r="AE31" i="62" s="1"/>
  <c r="K31" i="62"/>
  <c r="W25" i="62"/>
  <c r="AE25" i="62" s="1"/>
  <c r="H27" i="62"/>
  <c r="N27" i="62" s="1"/>
  <c r="Q30" i="62"/>
  <c r="AC30" i="62"/>
  <c r="H44" i="62"/>
  <c r="H31" i="62"/>
  <c r="N31" i="62" s="1"/>
  <c r="H43" i="62"/>
  <c r="K44" i="62"/>
  <c r="AC44" i="62"/>
  <c r="K20" i="62"/>
  <c r="AC20" i="62"/>
  <c r="H25" i="62"/>
  <c r="K26" i="62"/>
  <c r="AI33" i="62"/>
  <c r="W33" i="62"/>
  <c r="K33" i="62"/>
  <c r="H41" i="62"/>
  <c r="K43" i="62"/>
  <c r="S43" i="62" s="1"/>
  <c r="Q31" i="17"/>
  <c r="AC31" i="17"/>
  <c r="K31" i="17"/>
  <c r="W31" i="17"/>
  <c r="Q30" i="17"/>
  <c r="AC30" i="17"/>
  <c r="K30" i="17"/>
  <c r="W30" i="17"/>
  <c r="AL43" i="61"/>
  <c r="Q43" i="61"/>
  <c r="W43" i="61"/>
  <c r="Q41" i="61"/>
  <c r="H48" i="61"/>
  <c r="M48" i="61" s="1"/>
  <c r="N48" i="61" s="1"/>
  <c r="Q48" i="61"/>
  <c r="S48" i="61" s="1"/>
  <c r="T48" i="61" s="1"/>
  <c r="AC41" i="61"/>
  <c r="AE41" i="61" s="1"/>
  <c r="AF41" i="61" s="1"/>
  <c r="AC48" i="61"/>
  <c r="H32" i="61"/>
  <c r="N32" i="61" s="1"/>
  <c r="H24" i="61"/>
  <c r="K25" i="61"/>
  <c r="K32" i="61"/>
  <c r="T32" i="61" s="1"/>
  <c r="W29" i="61"/>
  <c r="W25" i="61"/>
  <c r="AF25" i="61" s="1"/>
  <c r="AC32" i="61"/>
  <c r="AL32" i="61" s="1"/>
  <c r="AC25" i="61"/>
  <c r="AI32" i="61"/>
  <c r="AC14" i="61"/>
  <c r="AL14" i="61" s="1"/>
  <c r="AC13" i="61"/>
  <c r="AL13" i="61" s="1"/>
  <c r="H14" i="61"/>
  <c r="N14" i="61" s="1"/>
  <c r="K13" i="61"/>
  <c r="T13" i="61" s="1"/>
  <c r="K14" i="61"/>
  <c r="T14" i="61" s="1"/>
  <c r="Y16" i="61"/>
  <c r="H35" i="61"/>
  <c r="Q13" i="61"/>
  <c r="K35" i="61"/>
  <c r="S35" i="61" s="1"/>
  <c r="Q18" i="61"/>
  <c r="AI18" i="61"/>
  <c r="H38" i="61"/>
  <c r="H18" i="61"/>
  <c r="N18" i="61" s="1"/>
  <c r="Q20" i="61"/>
  <c r="AC20" i="61"/>
  <c r="K20" i="61"/>
  <c r="H20" i="61"/>
  <c r="N20" i="61" s="1"/>
  <c r="K18" i="61"/>
  <c r="AI21" i="61"/>
  <c r="Q21" i="61"/>
  <c r="AC21" i="61"/>
  <c r="K21" i="61"/>
  <c r="W15" i="61"/>
  <c r="AE16" i="61"/>
  <c r="H21" i="61"/>
  <c r="N21" i="61" s="1"/>
  <c r="W18" i="61"/>
  <c r="AI24" i="61"/>
  <c r="W24" i="61"/>
  <c r="K24" i="61"/>
  <c r="AC24" i="61"/>
  <c r="AI46" i="61"/>
  <c r="AK46" i="61" s="1"/>
  <c r="AL46" i="61" s="1"/>
  <c r="Q46" i="61"/>
  <c r="H47" i="61"/>
  <c r="H15" i="61"/>
  <c r="K15" i="61"/>
  <c r="AC15" i="61"/>
  <c r="M16" i="61"/>
  <c r="AI17" i="61"/>
  <c r="Q17" i="61"/>
  <c r="AC17" i="61"/>
  <c r="W20" i="61"/>
  <c r="K34" i="61"/>
  <c r="W34" i="61"/>
  <c r="H34" i="61"/>
  <c r="AI40" i="61"/>
  <c r="W40" i="61"/>
  <c r="K40" i="61"/>
  <c r="Q40" i="61"/>
  <c r="AC40" i="61"/>
  <c r="Q45" i="61"/>
  <c r="AI45" i="61"/>
  <c r="AC45" i="61"/>
  <c r="K45" i="61"/>
  <c r="H46" i="61"/>
  <c r="Q42" i="61"/>
  <c r="AC42" i="61"/>
  <c r="K42" i="61"/>
  <c r="AI15" i="61"/>
  <c r="AF26" i="61"/>
  <c r="Y26" i="61"/>
  <c r="AC31" i="61"/>
  <c r="H19" i="61"/>
  <c r="AC47" i="61"/>
  <c r="W47" i="61"/>
  <c r="AI47" i="61"/>
  <c r="Q47" i="61"/>
  <c r="W21" i="61"/>
  <c r="AE26" i="61"/>
  <c r="AC27" i="61"/>
  <c r="AI27" i="61"/>
  <c r="Q27" i="61"/>
  <c r="Y27" i="61" s="1"/>
  <c r="K27" i="61"/>
  <c r="H27" i="61"/>
  <c r="N27" i="61" s="1"/>
  <c r="K29" i="61"/>
  <c r="AI44" i="61"/>
  <c r="AC44" i="61"/>
  <c r="K44" i="61"/>
  <c r="H44" i="61"/>
  <c r="K46" i="61"/>
  <c r="W42" i="61"/>
  <c r="AI31" i="61"/>
  <c r="W31" i="61"/>
  <c r="K31" i="61"/>
  <c r="H31" i="61"/>
  <c r="N31" i="61" s="1"/>
  <c r="H12" i="61"/>
  <c r="H42" i="61"/>
  <c r="H29" i="61"/>
  <c r="Q29" i="61"/>
  <c r="AC29" i="61"/>
  <c r="AE14" i="61"/>
  <c r="S16" i="61"/>
  <c r="K17" i="61"/>
  <c r="AC18" i="61"/>
  <c r="AI20" i="61"/>
  <c r="H40" i="61"/>
  <c r="Q44" i="61"/>
  <c r="W46" i="61"/>
  <c r="AE46" i="61" s="1"/>
  <c r="Q30" i="61"/>
  <c r="Y30" i="61" s="1"/>
  <c r="AC30" i="61"/>
  <c r="AI14" i="61"/>
  <c r="AK14" i="61" s="1"/>
  <c r="AI16" i="61"/>
  <c r="AK16" i="61" s="1"/>
  <c r="H26" i="61"/>
  <c r="N26" i="61" s="1"/>
  <c r="AC35" i="61"/>
  <c r="H43" i="61"/>
  <c r="W13" i="61"/>
  <c r="H25" i="61"/>
  <c r="K26" i="61"/>
  <c r="W32" i="61"/>
  <c r="AI33" i="61"/>
  <c r="AK33" i="61" s="1"/>
  <c r="AL33" i="61" s="1"/>
  <c r="W33" i="61"/>
  <c r="AE33" i="61" s="1"/>
  <c r="K33" i="61"/>
  <c r="H41" i="61"/>
  <c r="AI41" i="61"/>
  <c r="K43" i="61"/>
  <c r="S43" i="61" s="1"/>
  <c r="W48" i="61"/>
  <c r="H37" i="61"/>
  <c r="Q31" i="16"/>
  <c r="K31" i="16"/>
  <c r="W31" i="16"/>
  <c r="AI31" i="16"/>
  <c r="H31" i="16"/>
  <c r="N31" i="16" s="1"/>
  <c r="Q30" i="16"/>
  <c r="AC30" i="16"/>
  <c r="K30" i="16"/>
  <c r="W30" i="16"/>
  <c r="W24" i="60"/>
  <c r="AF24" i="60" s="1"/>
  <c r="H32" i="60"/>
  <c r="N32" i="60" s="1"/>
  <c r="H34" i="60"/>
  <c r="AC24" i="60"/>
  <c r="AL24" i="60" s="1"/>
  <c r="AI32" i="60"/>
  <c r="AK32" i="60" s="1"/>
  <c r="H37" i="60"/>
  <c r="F38" i="60"/>
  <c r="K34" i="60"/>
  <c r="K27" i="60"/>
  <c r="W29" i="60"/>
  <c r="AF29" i="60" s="1"/>
  <c r="H20" i="60"/>
  <c r="N20" i="60" s="1"/>
  <c r="K24" i="60"/>
  <c r="T24" i="60" s="1"/>
  <c r="AL32" i="60"/>
  <c r="W34" i="60"/>
  <c r="AF26" i="60"/>
  <c r="T27" i="60"/>
  <c r="H31" i="60"/>
  <c r="N31" i="60" s="1"/>
  <c r="Q31" i="60"/>
  <c r="AC31" i="60"/>
  <c r="AI31" i="60"/>
  <c r="K31" i="60"/>
  <c r="W31" i="60"/>
  <c r="Y42" i="60"/>
  <c r="Z42" i="60" s="1"/>
  <c r="Z30" i="60"/>
  <c r="Z13" i="60"/>
  <c r="Y13" i="60"/>
  <c r="S13" i="60"/>
  <c r="K26" i="60"/>
  <c r="AI26" i="60"/>
  <c r="Q26" i="60"/>
  <c r="Y26" i="60" s="1"/>
  <c r="AC26" i="60"/>
  <c r="H26" i="60"/>
  <c r="N26" i="60" s="1"/>
  <c r="AC43" i="60"/>
  <c r="K43" i="60"/>
  <c r="H43" i="60"/>
  <c r="Q43" i="60"/>
  <c r="W43" i="60"/>
  <c r="AI43" i="60"/>
  <c r="AK43" i="60" s="1"/>
  <c r="M42" i="60"/>
  <c r="N42" i="60" s="1"/>
  <c r="AC25" i="60"/>
  <c r="AI25" i="60"/>
  <c r="Q25" i="60"/>
  <c r="Y25" i="60" s="1"/>
  <c r="K25" i="60"/>
  <c r="H25" i="60"/>
  <c r="N25" i="60" s="1"/>
  <c r="S42" i="60"/>
  <c r="T42" i="60" s="1"/>
  <c r="M15" i="60"/>
  <c r="N15" i="60" s="1"/>
  <c r="AF16" i="60"/>
  <c r="AE16" i="60"/>
  <c r="M17" i="60"/>
  <c r="T17" i="60"/>
  <c r="AF27" i="60"/>
  <c r="H33" i="60"/>
  <c r="K33" i="60"/>
  <c r="W33" i="60"/>
  <c r="AI33" i="60"/>
  <c r="Y35" i="60"/>
  <c r="Z14" i="60"/>
  <c r="Y14" i="60"/>
  <c r="AL15" i="60"/>
  <c r="AE27" i="60"/>
  <c r="S14" i="60"/>
  <c r="K21" i="60"/>
  <c r="AI21" i="60"/>
  <c r="Q21" i="60"/>
  <c r="AC21" i="60"/>
  <c r="H21" i="60"/>
  <c r="N21" i="60" s="1"/>
  <c r="K30" i="60"/>
  <c r="S30" i="60" s="1"/>
  <c r="W30" i="60"/>
  <c r="AI30" i="60"/>
  <c r="H30" i="60"/>
  <c r="F40" i="60"/>
  <c r="AF17" i="60"/>
  <c r="AE17" i="60"/>
  <c r="M18" i="60"/>
  <c r="T18" i="60"/>
  <c r="S18" i="60"/>
  <c r="Y15" i="60"/>
  <c r="H19" i="60"/>
  <c r="H27" i="60"/>
  <c r="N27" i="60" s="1"/>
  <c r="AI27" i="60"/>
  <c r="AK27" i="60" s="1"/>
  <c r="Q27" i="60"/>
  <c r="Q33" i="60"/>
  <c r="M16" i="60"/>
  <c r="K20" i="60"/>
  <c r="AC29" i="60"/>
  <c r="K32" i="60"/>
  <c r="AE42" i="60"/>
  <c r="AF42" i="60" s="1"/>
  <c r="S16" i="60"/>
  <c r="H24" i="60"/>
  <c r="Q34" i="60"/>
  <c r="Q29" i="60"/>
  <c r="Q31" i="15"/>
  <c r="AC31" i="15"/>
  <c r="K31" i="15"/>
  <c r="W31" i="15"/>
  <c r="AI30" i="15"/>
  <c r="Q30" i="15"/>
  <c r="AC30" i="15"/>
  <c r="K30" i="15"/>
  <c r="W30" i="15"/>
  <c r="Z14" i="59"/>
  <c r="S14" i="59"/>
  <c r="H32" i="59"/>
  <c r="N32" i="59" s="1"/>
  <c r="Y42" i="59"/>
  <c r="Z42" i="59" s="1"/>
  <c r="Y15" i="59"/>
  <c r="Z18" i="59"/>
  <c r="S18" i="59"/>
  <c r="AC25" i="59"/>
  <c r="K25" i="59"/>
  <c r="W25" i="59"/>
  <c r="AI25" i="59"/>
  <c r="AE35" i="59"/>
  <c r="Y14" i="59"/>
  <c r="H25" i="59"/>
  <c r="N25" i="59" s="1"/>
  <c r="W32" i="59"/>
  <c r="AE15" i="59"/>
  <c r="AE17" i="59"/>
  <c r="Q25" i="59"/>
  <c r="H31" i="59"/>
  <c r="N31" i="59" s="1"/>
  <c r="AI31" i="59"/>
  <c r="Q31" i="59"/>
  <c r="AC31" i="59"/>
  <c r="AE42" i="59"/>
  <c r="AF42" i="59" s="1"/>
  <c r="Z13" i="59"/>
  <c r="S13" i="59"/>
  <c r="AE14" i="59"/>
  <c r="M15" i="59"/>
  <c r="N15" i="59" s="1"/>
  <c r="M17" i="59"/>
  <c r="AF17" i="59"/>
  <c r="Y18" i="59"/>
  <c r="AI41" i="59"/>
  <c r="W41" i="59"/>
  <c r="K41" i="59"/>
  <c r="H41" i="59"/>
  <c r="AC41" i="59"/>
  <c r="AK42" i="59"/>
  <c r="AL42" i="59" s="1"/>
  <c r="AF14" i="59"/>
  <c r="AF16" i="59"/>
  <c r="Y16" i="59"/>
  <c r="AL18" i="59"/>
  <c r="AE18" i="59"/>
  <c r="M42" i="59"/>
  <c r="N42" i="59" s="1"/>
  <c r="AI43" i="59"/>
  <c r="W43" i="59"/>
  <c r="Q43" i="59"/>
  <c r="K43" i="59"/>
  <c r="AC32" i="59"/>
  <c r="K32" i="59"/>
  <c r="Q32" i="59"/>
  <c r="Y13" i="59"/>
  <c r="S15" i="59"/>
  <c r="Z15" i="59"/>
  <c r="K31" i="59"/>
  <c r="H40" i="59"/>
  <c r="Q40" i="59"/>
  <c r="AC40" i="59"/>
  <c r="W40" i="59"/>
  <c r="S42" i="59"/>
  <c r="T42" i="59" s="1"/>
  <c r="AK18" i="59"/>
  <c r="F20" i="59"/>
  <c r="F29" i="59"/>
  <c r="F30" i="59"/>
  <c r="F27" i="59"/>
  <c r="F26" i="59"/>
  <c r="S35" i="59"/>
  <c r="S17" i="59"/>
  <c r="F24" i="59"/>
  <c r="S16" i="59"/>
  <c r="F19" i="59"/>
  <c r="F33" i="59"/>
  <c r="H43" i="58"/>
  <c r="Q43" i="58"/>
  <c r="Z15" i="58"/>
  <c r="Y15" i="58"/>
  <c r="S15" i="58"/>
  <c r="AE42" i="58"/>
  <c r="AF42" i="58" s="1"/>
  <c r="S13" i="58"/>
  <c r="Z13" i="58"/>
  <c r="Y42" i="58"/>
  <c r="Z42" i="58" s="1"/>
  <c r="H12" i="58"/>
  <c r="K26" i="58"/>
  <c r="H26" i="58"/>
  <c r="N26" i="58" s="1"/>
  <c r="Q26" i="58"/>
  <c r="AC26" i="58"/>
  <c r="AI26" i="58"/>
  <c r="W26" i="58"/>
  <c r="AE14" i="58"/>
  <c r="AL14" i="58"/>
  <c r="AK14" i="58"/>
  <c r="H19" i="58"/>
  <c r="M42" i="58"/>
  <c r="N42" i="58" s="1"/>
  <c r="N14" i="58"/>
  <c r="M14" i="58"/>
  <c r="N17" i="58"/>
  <c r="M17" i="58"/>
  <c r="AC20" i="58"/>
  <c r="K20" i="58"/>
  <c r="W20" i="58"/>
  <c r="AI20" i="58"/>
  <c r="Q20" i="58"/>
  <c r="H20" i="58"/>
  <c r="N20" i="58" s="1"/>
  <c r="Y13" i="58"/>
  <c r="Y18" i="58"/>
  <c r="S14" i="58"/>
  <c r="Z14" i="58"/>
  <c r="Z17" i="58"/>
  <c r="S17" i="58"/>
  <c r="AE18" i="58"/>
  <c r="AL18" i="58"/>
  <c r="S42" i="58"/>
  <c r="T42" i="58" s="1"/>
  <c r="AK42" i="58"/>
  <c r="AL42" i="58" s="1"/>
  <c r="F29" i="58"/>
  <c r="F30" i="58"/>
  <c r="F27" i="58"/>
  <c r="F31" i="58"/>
  <c r="F25" i="58"/>
  <c r="F24" i="58"/>
  <c r="AF16" i="58"/>
  <c r="F32" i="58"/>
  <c r="F33" i="58"/>
  <c r="M35" i="58"/>
  <c r="K34" i="58"/>
  <c r="Q34" i="58"/>
  <c r="AI43" i="58"/>
  <c r="AK43" i="58" s="1"/>
  <c r="AL43" i="58" s="1"/>
  <c r="W43" i="58"/>
  <c r="S35" i="58"/>
  <c r="K43" i="58"/>
  <c r="F41" i="58"/>
  <c r="F40" i="58"/>
  <c r="AC41" i="57"/>
  <c r="Q43" i="57"/>
  <c r="W43" i="57"/>
  <c r="AC34" i="57"/>
  <c r="H25" i="57"/>
  <c r="N25" i="57" s="1"/>
  <c r="W29" i="57"/>
  <c r="AF29" i="57" s="1"/>
  <c r="AI29" i="57"/>
  <c r="Z25" i="57"/>
  <c r="H24" i="57"/>
  <c r="K24" i="57"/>
  <c r="W24" i="57"/>
  <c r="AI24" i="57"/>
  <c r="AC24" i="57"/>
  <c r="Q24" i="57"/>
  <c r="M42" i="57"/>
  <c r="N42" i="57" s="1"/>
  <c r="S42" i="57"/>
  <c r="T42" i="57" s="1"/>
  <c r="Z16" i="57"/>
  <c r="S16" i="57"/>
  <c r="W15" i="57"/>
  <c r="Y42" i="57"/>
  <c r="Z42" i="57" s="1"/>
  <c r="AL13" i="57"/>
  <c r="M17" i="57"/>
  <c r="AC32" i="57"/>
  <c r="W32" i="57"/>
  <c r="K32" i="57"/>
  <c r="AE13" i="57"/>
  <c r="AC15" i="57"/>
  <c r="AK15" i="57" s="1"/>
  <c r="H32" i="57"/>
  <c r="N32" i="57" s="1"/>
  <c r="Y16" i="57"/>
  <c r="S17" i="57"/>
  <c r="M18" i="57"/>
  <c r="AK13" i="57"/>
  <c r="T15" i="57"/>
  <c r="M15" i="57"/>
  <c r="N15" i="57" s="1"/>
  <c r="H19" i="57"/>
  <c r="W31" i="57"/>
  <c r="AC31" i="57"/>
  <c r="Q32" i="57"/>
  <c r="AE42" i="57"/>
  <c r="AF42" i="57" s="1"/>
  <c r="AI34" i="57"/>
  <c r="W34" i="57"/>
  <c r="AF16" i="57"/>
  <c r="Y17" i="57"/>
  <c r="S18" i="57"/>
  <c r="AC25" i="57"/>
  <c r="W25" i="57"/>
  <c r="K25" i="57"/>
  <c r="AE35" i="57"/>
  <c r="AC43" i="57"/>
  <c r="K43" i="57"/>
  <c r="H43" i="57"/>
  <c r="Q15" i="57"/>
  <c r="AF13" i="57"/>
  <c r="AF14" i="57"/>
  <c r="T16" i="57"/>
  <c r="T17" i="57"/>
  <c r="T18" i="57"/>
  <c r="S35" i="57"/>
  <c r="AI41" i="57"/>
  <c r="W41" i="57"/>
  <c r="K41" i="57"/>
  <c r="AC29" i="57"/>
  <c r="Q29" i="57"/>
  <c r="F27" i="57"/>
  <c r="K29" i="57"/>
  <c r="F40" i="57"/>
  <c r="F26" i="57"/>
  <c r="F30" i="57"/>
  <c r="F33" i="57"/>
  <c r="H41" i="57"/>
  <c r="H43" i="56"/>
  <c r="K43" i="56"/>
  <c r="S43" i="56" s="1"/>
  <c r="T43" i="56" s="1"/>
  <c r="S42" i="56"/>
  <c r="T42" i="56" s="1"/>
  <c r="Y42" i="56"/>
  <c r="Z42" i="56" s="1"/>
  <c r="S14" i="56"/>
  <c r="AC32" i="56"/>
  <c r="K32" i="56"/>
  <c r="S32" i="56" s="1"/>
  <c r="W32" i="56"/>
  <c r="H32" i="56"/>
  <c r="N32" i="56" s="1"/>
  <c r="AE13" i="56"/>
  <c r="M15" i="56"/>
  <c r="N15" i="56" s="1"/>
  <c r="AL17" i="56"/>
  <c r="AE17" i="56"/>
  <c r="S18" i="56"/>
  <c r="K26" i="56"/>
  <c r="H26" i="56"/>
  <c r="N26" i="56" s="1"/>
  <c r="Q26" i="56"/>
  <c r="AI26" i="56"/>
  <c r="AK26" i="56" s="1"/>
  <c r="W26" i="56"/>
  <c r="AE26" i="56" s="1"/>
  <c r="AC34" i="56"/>
  <c r="AE42" i="56"/>
  <c r="AF42" i="56" s="1"/>
  <c r="M42" i="56"/>
  <c r="N42" i="56" s="1"/>
  <c r="M13" i="56"/>
  <c r="N17" i="56"/>
  <c r="AI34" i="56"/>
  <c r="K34" i="56"/>
  <c r="Q34" i="56"/>
  <c r="F29" i="56"/>
  <c r="F30" i="56"/>
  <c r="F27" i="56"/>
  <c r="F31" i="56"/>
  <c r="F25" i="56"/>
  <c r="F33" i="56"/>
  <c r="F19" i="56"/>
  <c r="F24" i="56"/>
  <c r="Z17" i="56"/>
  <c r="S17" i="56"/>
  <c r="AE18" i="56"/>
  <c r="AI32" i="56"/>
  <c r="AI41" i="56"/>
  <c r="W41" i="56"/>
  <c r="K41" i="56"/>
  <c r="H41" i="56"/>
  <c r="Q41" i="56"/>
  <c r="M43" i="56"/>
  <c r="N43" i="56" s="1"/>
  <c r="Z32" i="56"/>
  <c r="AI43" i="56"/>
  <c r="AK43" i="56" s="1"/>
  <c r="AL43" i="56" s="1"/>
  <c r="W43" i="56"/>
  <c r="S13" i="56"/>
  <c r="M14" i="56"/>
  <c r="F20" i="56"/>
  <c r="AC41" i="56"/>
  <c r="T13" i="56"/>
  <c r="T14" i="56"/>
  <c r="S16" i="56"/>
  <c r="H12" i="56"/>
  <c r="F40" i="56"/>
  <c r="AF26" i="55"/>
  <c r="AE14" i="55"/>
  <c r="AL14" i="55"/>
  <c r="M15" i="55"/>
  <c r="N15" i="55" s="1"/>
  <c r="Z15" i="55"/>
  <c r="S15" i="55"/>
  <c r="H19" i="55"/>
  <c r="K41" i="55"/>
  <c r="S42" i="55"/>
  <c r="T42" i="55" s="1"/>
  <c r="T15" i="55"/>
  <c r="M16" i="55"/>
  <c r="AL15" i="55"/>
  <c r="AC20" i="55"/>
  <c r="K20" i="55"/>
  <c r="W20" i="55"/>
  <c r="AC25" i="55"/>
  <c r="AI25" i="55"/>
  <c r="Q25" i="55"/>
  <c r="W25" i="55"/>
  <c r="AC32" i="55"/>
  <c r="AK32" i="55" s="1"/>
  <c r="K32" i="55"/>
  <c r="W32" i="55"/>
  <c r="N18" i="55"/>
  <c r="M18" i="55"/>
  <c r="H20" i="55"/>
  <c r="N20" i="55" s="1"/>
  <c r="H25" i="55"/>
  <c r="N25" i="55" s="1"/>
  <c r="H32" i="55"/>
  <c r="N32" i="55" s="1"/>
  <c r="AK42" i="55"/>
  <c r="AL42" i="55" s="1"/>
  <c r="H12" i="55"/>
  <c r="AK14" i="55"/>
  <c r="W15" i="55"/>
  <c r="AE15" i="55" s="1"/>
  <c r="K26" i="55"/>
  <c r="AI26" i="55"/>
  <c r="Q26" i="55"/>
  <c r="H26" i="55"/>
  <c r="N26" i="55" s="1"/>
  <c r="Z27" i="55"/>
  <c r="H33" i="55"/>
  <c r="K33" i="55"/>
  <c r="AC33" i="55"/>
  <c r="AK33" i="55" s="1"/>
  <c r="AE42" i="55"/>
  <c r="AF42" i="55" s="1"/>
  <c r="Y14" i="55"/>
  <c r="AK15" i="55"/>
  <c r="Z17" i="55"/>
  <c r="Y17" i="55"/>
  <c r="Q20" i="55"/>
  <c r="K25" i="55"/>
  <c r="AC26" i="55"/>
  <c r="Q32" i="55"/>
  <c r="W43" i="55"/>
  <c r="Q43" i="55"/>
  <c r="AI43" i="55"/>
  <c r="AK43" i="55" s="1"/>
  <c r="AL43" i="55" s="1"/>
  <c r="K43" i="55"/>
  <c r="H43" i="55"/>
  <c r="AH34" i="55"/>
  <c r="V34" i="55"/>
  <c r="J34" i="55"/>
  <c r="AB34" i="55"/>
  <c r="AK16" i="55"/>
  <c r="F38" i="55"/>
  <c r="AE27" i="55"/>
  <c r="F34" i="55"/>
  <c r="AK18" i="55"/>
  <c r="K27" i="55"/>
  <c r="H31" i="55"/>
  <c r="N31" i="55" s="1"/>
  <c r="Q31" i="55"/>
  <c r="AC31" i="55"/>
  <c r="P34" i="55"/>
  <c r="AC29" i="55"/>
  <c r="S35" i="55"/>
  <c r="H24" i="55"/>
  <c r="Q29" i="55"/>
  <c r="W29" i="54"/>
  <c r="AF29" i="54" s="1"/>
  <c r="AI32" i="54"/>
  <c r="AK32" i="54" s="1"/>
  <c r="AE25" i="54"/>
  <c r="H32" i="54"/>
  <c r="N32" i="54" s="1"/>
  <c r="AL32" i="54"/>
  <c r="AF25" i="54"/>
  <c r="K27" i="54"/>
  <c r="K32" i="54"/>
  <c r="S32" i="54" s="1"/>
  <c r="AC33" i="54"/>
  <c r="AI20" i="54"/>
  <c r="AK20" i="54" s="1"/>
  <c r="H20" i="54"/>
  <c r="N20" i="54" s="1"/>
  <c r="Q25" i="54"/>
  <c r="Q26" i="54"/>
  <c r="Z26" i="54" s="1"/>
  <c r="W27" i="54"/>
  <c r="AF27" i="54" s="1"/>
  <c r="K29" i="54"/>
  <c r="Q33" i="54"/>
  <c r="F38" i="54"/>
  <c r="AI29" i="54"/>
  <c r="AK29" i="54" s="1"/>
  <c r="S27" i="54"/>
  <c r="H29" i="54"/>
  <c r="W32" i="54"/>
  <c r="K25" i="54"/>
  <c r="T25" i="54" s="1"/>
  <c r="K20" i="54"/>
  <c r="T20" i="54" s="1"/>
  <c r="AC27" i="54"/>
  <c r="AL27" i="54" s="1"/>
  <c r="AL24" i="54"/>
  <c r="AL31" i="54"/>
  <c r="N16" i="54"/>
  <c r="M16" i="54"/>
  <c r="AF18" i="54"/>
  <c r="Y18" i="54"/>
  <c r="H24" i="54"/>
  <c r="K24" i="54"/>
  <c r="W24" i="54"/>
  <c r="AE24" i="54" s="1"/>
  <c r="Q24" i="54"/>
  <c r="AI24" i="54"/>
  <c r="AK24" i="54" s="1"/>
  <c r="AF15" i="54"/>
  <c r="Y15" i="54"/>
  <c r="AE18" i="54"/>
  <c r="AL29" i="54"/>
  <c r="Y42" i="54"/>
  <c r="Z42" i="54" s="1"/>
  <c r="N18" i="54"/>
  <c r="M18" i="54"/>
  <c r="Z31" i="54"/>
  <c r="AF16" i="54"/>
  <c r="Y16" i="54"/>
  <c r="S14" i="54"/>
  <c r="Z14" i="54"/>
  <c r="S26" i="54"/>
  <c r="Z15" i="54"/>
  <c r="Y17" i="54"/>
  <c r="Y27" i="54"/>
  <c r="Y35" i="54"/>
  <c r="M42" i="54"/>
  <c r="N42" i="54" s="1"/>
  <c r="F40" i="54"/>
  <c r="F41" i="54"/>
  <c r="S42" i="54"/>
  <c r="T42" i="54" s="1"/>
  <c r="AE15" i="54"/>
  <c r="AE27" i="54"/>
  <c r="F34" i="54"/>
  <c r="F43" i="54"/>
  <c r="AE14" i="54"/>
  <c r="AL14" i="54"/>
  <c r="M15" i="54"/>
  <c r="N15" i="54" s="1"/>
  <c r="N17" i="54"/>
  <c r="M17" i="54"/>
  <c r="AE17" i="54"/>
  <c r="H19" i="54"/>
  <c r="H31" i="54"/>
  <c r="N31" i="54" s="1"/>
  <c r="K31" i="54"/>
  <c r="W31" i="54"/>
  <c r="AI31" i="54"/>
  <c r="AK31" i="54" s="1"/>
  <c r="W26" i="54"/>
  <c r="H26" i="54"/>
  <c r="N26" i="54" s="1"/>
  <c r="AC26" i="54"/>
  <c r="AK26" i="54" s="1"/>
  <c r="AE42" i="54"/>
  <c r="AF42" i="54" s="1"/>
  <c r="H25" i="54"/>
  <c r="N25" i="54" s="1"/>
  <c r="AI33" i="54"/>
  <c r="Q29" i="54"/>
  <c r="Y26" i="53"/>
  <c r="AE26" i="53"/>
  <c r="H43" i="53"/>
  <c r="H25" i="53"/>
  <c r="N25" i="53" s="1"/>
  <c r="AF26" i="53"/>
  <c r="AI31" i="53"/>
  <c r="F41" i="53"/>
  <c r="AC41" i="53" s="1"/>
  <c r="K43" i="53"/>
  <c r="W20" i="53"/>
  <c r="AF20" i="53" s="1"/>
  <c r="AI27" i="53"/>
  <c r="AK27" i="53" s="1"/>
  <c r="W24" i="53"/>
  <c r="AF24" i="53" s="1"/>
  <c r="H27" i="53"/>
  <c r="N27" i="53" s="1"/>
  <c r="Q31" i="53"/>
  <c r="Z31" i="53" s="1"/>
  <c r="AI33" i="53"/>
  <c r="K27" i="53"/>
  <c r="AI29" i="53"/>
  <c r="K33" i="53"/>
  <c r="Z14" i="53"/>
  <c r="S14" i="53"/>
  <c r="Y14" i="53"/>
  <c r="T24" i="53"/>
  <c r="AF29" i="53"/>
  <c r="S42" i="53"/>
  <c r="T42" i="53" s="1"/>
  <c r="Z16" i="53"/>
  <c r="S16" i="53"/>
  <c r="H19" i="53"/>
  <c r="Y27" i="53"/>
  <c r="AF27" i="53"/>
  <c r="P34" i="53"/>
  <c r="M14" i="53"/>
  <c r="N14" i="53" s="1"/>
  <c r="T15" i="53"/>
  <c r="AC32" i="53"/>
  <c r="K32" i="53"/>
  <c r="W32" i="53"/>
  <c r="AI32" i="53"/>
  <c r="AE35" i="53"/>
  <c r="AI43" i="53"/>
  <c r="W43" i="53"/>
  <c r="Y25" i="53"/>
  <c r="H32" i="53"/>
  <c r="N32" i="53" s="1"/>
  <c r="AC43" i="53"/>
  <c r="AH34" i="53"/>
  <c r="V34" i="53"/>
  <c r="J34" i="53"/>
  <c r="AB34" i="53"/>
  <c r="Q33" i="53"/>
  <c r="S35" i="53"/>
  <c r="M43" i="53"/>
  <c r="N43" i="53" s="1"/>
  <c r="S15" i="53"/>
  <c r="S17" i="53"/>
  <c r="AE14" i="53"/>
  <c r="AE16" i="53"/>
  <c r="Y42" i="53"/>
  <c r="Z42" i="53" s="1"/>
  <c r="S43" i="53"/>
  <c r="T43" i="53" s="1"/>
  <c r="Y17" i="53"/>
  <c r="AF18" i="53"/>
  <c r="Y18" i="53"/>
  <c r="Q32" i="53"/>
  <c r="AE42" i="53"/>
  <c r="AF42" i="53" s="1"/>
  <c r="M18" i="53"/>
  <c r="N18" i="53"/>
  <c r="Y16" i="53"/>
  <c r="H24" i="53"/>
  <c r="M24" i="53" s="1"/>
  <c r="AI24" i="53"/>
  <c r="Q24" i="53"/>
  <c r="AC24" i="53"/>
  <c r="N17" i="53"/>
  <c r="M17" i="53"/>
  <c r="AC20" i="53"/>
  <c r="K20" i="53"/>
  <c r="Q20" i="53"/>
  <c r="AI20" i="53"/>
  <c r="G34" i="53"/>
  <c r="M42" i="53"/>
  <c r="N42" i="53" s="1"/>
  <c r="AK42" i="53"/>
  <c r="AL42" i="53" s="1"/>
  <c r="AL17" i="53"/>
  <c r="AC25" i="53"/>
  <c r="AK25" i="53" s="1"/>
  <c r="K25" i="53"/>
  <c r="AC33" i="53"/>
  <c r="AE27" i="53"/>
  <c r="W33" i="53"/>
  <c r="S18" i="53"/>
  <c r="K26" i="53"/>
  <c r="H26" i="53"/>
  <c r="N26" i="53" s="1"/>
  <c r="W31" i="53"/>
  <c r="F34" i="53"/>
  <c r="F40" i="53"/>
  <c r="Q29" i="53"/>
  <c r="Y29" i="53" s="1"/>
  <c r="AI29" i="52"/>
  <c r="F41" i="52"/>
  <c r="AC41" i="52" s="1"/>
  <c r="W29" i="52"/>
  <c r="AF29" i="52" s="1"/>
  <c r="AI33" i="52"/>
  <c r="AK33" i="52" s="1"/>
  <c r="AL33" i="52" s="1"/>
  <c r="AI25" i="52"/>
  <c r="AK25" i="52" s="1"/>
  <c r="AK27" i="52"/>
  <c r="M25" i="52"/>
  <c r="H29" i="52"/>
  <c r="AC31" i="52"/>
  <c r="W33" i="52"/>
  <c r="AE33" i="52" s="1"/>
  <c r="AF33" i="52" s="1"/>
  <c r="W24" i="52"/>
  <c r="AF24" i="52" s="1"/>
  <c r="T25" i="52"/>
  <c r="W25" i="52"/>
  <c r="AE25" i="52" s="1"/>
  <c r="K31" i="52"/>
  <c r="M15" i="52"/>
  <c r="N15" i="52" s="1"/>
  <c r="S15" i="52"/>
  <c r="T15" i="52"/>
  <c r="AE42" i="52"/>
  <c r="AF42" i="52" s="1"/>
  <c r="T16" i="52"/>
  <c r="M16" i="52"/>
  <c r="S42" i="52"/>
  <c r="T42" i="52" s="1"/>
  <c r="AI40" i="52"/>
  <c r="W40" i="52"/>
  <c r="K40" i="52"/>
  <c r="AC40" i="52"/>
  <c r="Q40" i="52"/>
  <c r="S14" i="52"/>
  <c r="T18" i="52"/>
  <c r="M18" i="52"/>
  <c r="S27" i="52"/>
  <c r="Z27" i="52"/>
  <c r="AF25" i="52"/>
  <c r="Q41" i="52"/>
  <c r="AK14" i="52"/>
  <c r="AE15" i="52"/>
  <c r="AC20" i="52"/>
  <c r="AI20" i="52"/>
  <c r="Q20" i="52"/>
  <c r="K20" i="52"/>
  <c r="W20" i="52"/>
  <c r="AL27" i="52"/>
  <c r="AK42" i="52"/>
  <c r="AL42" i="52" s="1"/>
  <c r="Y14" i="52"/>
  <c r="M14" i="52"/>
  <c r="N14" i="52" s="1"/>
  <c r="S16" i="52"/>
  <c r="AF17" i="52"/>
  <c r="S18" i="52"/>
  <c r="Y16" i="52"/>
  <c r="M17" i="52"/>
  <c r="AK17" i="52"/>
  <c r="Y18" i="52"/>
  <c r="H27" i="52"/>
  <c r="N27" i="52" s="1"/>
  <c r="W27" i="52"/>
  <c r="F43" i="52"/>
  <c r="F34" i="52"/>
  <c r="AL17" i="52"/>
  <c r="K26" i="52"/>
  <c r="AI26" i="52"/>
  <c r="Q26" i="52"/>
  <c r="Y26" i="52" s="1"/>
  <c r="AC26" i="52"/>
  <c r="H26" i="52"/>
  <c r="N26" i="52" s="1"/>
  <c r="T27" i="52"/>
  <c r="M27" i="52"/>
  <c r="AC32" i="52"/>
  <c r="AI32" i="52"/>
  <c r="Q32" i="52"/>
  <c r="K32" i="52"/>
  <c r="W32" i="52"/>
  <c r="AE16" i="52"/>
  <c r="AE18" i="52"/>
  <c r="S25" i="52"/>
  <c r="H32" i="52"/>
  <c r="N32" i="52" s="1"/>
  <c r="H33" i="52"/>
  <c r="Q24" i="52"/>
  <c r="AC29" i="52"/>
  <c r="K33" i="52"/>
  <c r="S35" i="52"/>
  <c r="H19" i="52"/>
  <c r="AI24" i="52"/>
  <c r="H31" i="52"/>
  <c r="Q29" i="52"/>
  <c r="AC31" i="13"/>
  <c r="H31" i="13"/>
  <c r="N31" i="13" s="1"/>
  <c r="K31" i="13"/>
  <c r="W31" i="13"/>
  <c r="Q31" i="13"/>
  <c r="AI14" i="51"/>
  <c r="AK14" i="51" s="1"/>
  <c r="S42" i="51"/>
  <c r="T42" i="51" s="1"/>
  <c r="AK35" i="51"/>
  <c r="S14" i="51"/>
  <c r="AE18" i="51"/>
  <c r="S26" i="51"/>
  <c r="AK42" i="51"/>
  <c r="AL42" i="51" s="1"/>
  <c r="W14" i="51"/>
  <c r="AE14" i="51" s="1"/>
  <c r="M18" i="51"/>
  <c r="AK18" i="51"/>
  <c r="Y35" i="51"/>
  <c r="W41" i="51"/>
  <c r="K41" i="51"/>
  <c r="Z14" i="51"/>
  <c r="AE15" i="51"/>
  <c r="AF15" i="51"/>
  <c r="S18" i="51"/>
  <c r="AI27" i="51"/>
  <c r="AK27" i="51" s="1"/>
  <c r="W27" i="51"/>
  <c r="AE27" i="51" s="1"/>
  <c r="Q27" i="51"/>
  <c r="M35" i="51"/>
  <c r="M42" i="51"/>
  <c r="N42" i="51" s="1"/>
  <c r="Y26" i="51"/>
  <c r="AC29" i="51"/>
  <c r="K29" i="51"/>
  <c r="W29" i="51"/>
  <c r="H29" i="51"/>
  <c r="S35" i="51"/>
  <c r="M15" i="51"/>
  <c r="N15" i="51" s="1"/>
  <c r="Z25" i="51"/>
  <c r="S25" i="51"/>
  <c r="H27" i="51"/>
  <c r="N27" i="51" s="1"/>
  <c r="Q29" i="51"/>
  <c r="M14" i="51"/>
  <c r="N14" i="51" s="1"/>
  <c r="Y16" i="51"/>
  <c r="Y42" i="51"/>
  <c r="Z42" i="51" s="1"/>
  <c r="AE26" i="51"/>
  <c r="AC34" i="51"/>
  <c r="W40" i="51"/>
  <c r="H12" i="51"/>
  <c r="AE16" i="51"/>
  <c r="M26" i="51"/>
  <c r="W25" i="51"/>
  <c r="W32" i="51"/>
  <c r="Q34" i="51"/>
  <c r="Q24" i="51"/>
  <c r="Q31" i="51"/>
  <c r="Q33" i="51"/>
  <c r="AI33" i="50"/>
  <c r="K25" i="50"/>
  <c r="H26" i="50"/>
  <c r="N26" i="50" s="1"/>
  <c r="W29" i="50"/>
  <c r="K32" i="50"/>
  <c r="T32" i="50" s="1"/>
  <c r="H33" i="50"/>
  <c r="M33" i="50" s="1"/>
  <c r="N33" i="50" s="1"/>
  <c r="AI34" i="50"/>
  <c r="Q26" i="50"/>
  <c r="S26" i="50" s="1"/>
  <c r="W33" i="50"/>
  <c r="F38" i="50"/>
  <c r="H19" i="50"/>
  <c r="Q25" i="50"/>
  <c r="AI24" i="50"/>
  <c r="AK24" i="50" s="1"/>
  <c r="AC25" i="50"/>
  <c r="AL25" i="50" s="1"/>
  <c r="AC26" i="50"/>
  <c r="AL26" i="50" s="1"/>
  <c r="AC32" i="50"/>
  <c r="AL32" i="50" s="1"/>
  <c r="H24" i="50"/>
  <c r="AI25" i="50"/>
  <c r="AI26" i="50"/>
  <c r="AI31" i="50"/>
  <c r="AK31" i="50" s="1"/>
  <c r="AI32" i="50"/>
  <c r="S42" i="50"/>
  <c r="T42" i="50" s="1"/>
  <c r="AF24" i="50"/>
  <c r="N32" i="50"/>
  <c r="M15" i="50"/>
  <c r="N15" i="50" s="1"/>
  <c r="T15" i="50"/>
  <c r="Z16" i="50"/>
  <c r="S16" i="50"/>
  <c r="AF26" i="50"/>
  <c r="AE26" i="50"/>
  <c r="AE24" i="50"/>
  <c r="AI27" i="50"/>
  <c r="W27" i="50"/>
  <c r="Q27" i="50"/>
  <c r="AC27" i="50"/>
  <c r="H27" i="50"/>
  <c r="N27" i="50" s="1"/>
  <c r="M42" i="50"/>
  <c r="N42" i="50" s="1"/>
  <c r="S15" i="50"/>
  <c r="T17" i="50"/>
  <c r="AI14" i="50"/>
  <c r="AK14" i="50" s="1"/>
  <c r="AL14" i="50"/>
  <c r="Y15" i="50"/>
  <c r="Y26" i="50"/>
  <c r="AK35" i="50"/>
  <c r="Y42" i="50"/>
  <c r="Z42" i="50" s="1"/>
  <c r="S17" i="50"/>
  <c r="AL17" i="50"/>
  <c r="AE17" i="50"/>
  <c r="Z26" i="50"/>
  <c r="AI29" i="50"/>
  <c r="Y14" i="50"/>
  <c r="AC34" i="50"/>
  <c r="H12" i="50"/>
  <c r="AF14" i="50"/>
  <c r="AE16" i="50"/>
  <c r="M26" i="50"/>
  <c r="W25" i="50"/>
  <c r="W32" i="50"/>
  <c r="Q34" i="50"/>
  <c r="Q24" i="50"/>
  <c r="Y24" i="50" s="1"/>
  <c r="Q31" i="50"/>
  <c r="Q33" i="50"/>
  <c r="H33" i="49"/>
  <c r="AI33" i="49"/>
  <c r="H19" i="49"/>
  <c r="AI26" i="49"/>
  <c r="AK26" i="49" s="1"/>
  <c r="H26" i="49"/>
  <c r="N26" i="49" s="1"/>
  <c r="AI24" i="49"/>
  <c r="AK24" i="49" s="1"/>
  <c r="K26" i="49"/>
  <c r="T26" i="49" s="1"/>
  <c r="AC32" i="49"/>
  <c r="AL32" i="49" s="1"/>
  <c r="W33" i="49"/>
  <c r="K33" i="49"/>
  <c r="H31" i="49"/>
  <c r="N31" i="49" s="1"/>
  <c r="AI32" i="49"/>
  <c r="S17" i="49"/>
  <c r="Z17" i="49"/>
  <c r="AL29" i="49"/>
  <c r="M14" i="49"/>
  <c r="N14" i="49" s="1"/>
  <c r="T14" i="49"/>
  <c r="T15" i="49"/>
  <c r="M15" i="49"/>
  <c r="N15" i="49" s="1"/>
  <c r="Z25" i="49"/>
  <c r="AF15" i="49"/>
  <c r="Y15" i="49"/>
  <c r="AF27" i="49"/>
  <c r="S42" i="49"/>
  <c r="T42" i="49" s="1"/>
  <c r="AI14" i="49"/>
  <c r="AK14" i="49" s="1"/>
  <c r="AL15" i="49"/>
  <c r="AE15" i="49"/>
  <c r="AE42" i="49"/>
  <c r="AF42" i="49" s="1"/>
  <c r="H12" i="49"/>
  <c r="S15" i="49"/>
  <c r="W14" i="49"/>
  <c r="H29" i="49"/>
  <c r="M18" i="49"/>
  <c r="AL25" i="49"/>
  <c r="Y16" i="49"/>
  <c r="AL17" i="49"/>
  <c r="AE17" i="49"/>
  <c r="AK25" i="49"/>
  <c r="M42" i="49"/>
  <c r="N42" i="49" s="1"/>
  <c r="AK42" i="49"/>
  <c r="AL42" i="49" s="1"/>
  <c r="AL18" i="49"/>
  <c r="AE18" i="49"/>
  <c r="Y17" i="49"/>
  <c r="Y26" i="49"/>
  <c r="Z16" i="49"/>
  <c r="AF17" i="49"/>
  <c r="S18" i="49"/>
  <c r="AE26" i="49"/>
  <c r="AK35" i="49"/>
  <c r="AI27" i="49"/>
  <c r="Q27" i="49"/>
  <c r="K27" i="49"/>
  <c r="Y42" i="49"/>
  <c r="Z42" i="49" s="1"/>
  <c r="H27" i="49"/>
  <c r="N27" i="49" s="1"/>
  <c r="AI29" i="49"/>
  <c r="AK29" i="49" s="1"/>
  <c r="W29" i="49"/>
  <c r="K29" i="49"/>
  <c r="AE16" i="49"/>
  <c r="AC27" i="49"/>
  <c r="Q29" i="49"/>
  <c r="K34" i="49"/>
  <c r="W34" i="49"/>
  <c r="AI34" i="49"/>
  <c r="F38" i="49"/>
  <c r="W25" i="49"/>
  <c r="W32" i="49"/>
  <c r="Q34" i="49"/>
  <c r="Q24" i="49"/>
  <c r="Q31" i="49"/>
  <c r="Q33" i="49"/>
  <c r="AI24" i="48"/>
  <c r="AI34" i="48"/>
  <c r="AI25" i="48"/>
  <c r="F38" i="48"/>
  <c r="H24" i="48"/>
  <c r="M24" i="48" s="1"/>
  <c r="N24" i="48" s="1"/>
  <c r="H25" i="48"/>
  <c r="N25" i="48" s="1"/>
  <c r="AE31" i="48"/>
  <c r="Q32" i="48"/>
  <c r="Y32" i="48" s="1"/>
  <c r="H33" i="48"/>
  <c r="M33" i="48" s="1"/>
  <c r="W24" i="48"/>
  <c r="Q25" i="48"/>
  <c r="AK26" i="48"/>
  <c r="W33" i="48"/>
  <c r="W34" i="48"/>
  <c r="AC25" i="48"/>
  <c r="H32" i="48"/>
  <c r="N32" i="48" s="1"/>
  <c r="AC32" i="48"/>
  <c r="AL32" i="48" s="1"/>
  <c r="Q26" i="48"/>
  <c r="K32" i="48"/>
  <c r="AF32" i="48"/>
  <c r="AI33" i="48"/>
  <c r="T14" i="48"/>
  <c r="M14" i="48"/>
  <c r="N14" i="48" s="1"/>
  <c r="AK35" i="48"/>
  <c r="S14" i="48"/>
  <c r="Z14" i="48"/>
  <c r="Y14" i="48"/>
  <c r="M15" i="48"/>
  <c r="N15" i="48" s="1"/>
  <c r="T15" i="48"/>
  <c r="T24" i="48"/>
  <c r="Z15" i="48"/>
  <c r="S15" i="48"/>
  <c r="M42" i="48"/>
  <c r="N42" i="48" s="1"/>
  <c r="Y15" i="48"/>
  <c r="AL18" i="48"/>
  <c r="AE18" i="48"/>
  <c r="Z29" i="48"/>
  <c r="AK18" i="48"/>
  <c r="F41" i="48"/>
  <c r="AC29" i="48"/>
  <c r="K29" i="48"/>
  <c r="H29" i="48"/>
  <c r="W29" i="48"/>
  <c r="S42" i="48"/>
  <c r="T42" i="48" s="1"/>
  <c r="Y42" i="48"/>
  <c r="Z42" i="48" s="1"/>
  <c r="T27" i="48"/>
  <c r="M27" i="48"/>
  <c r="T18" i="48"/>
  <c r="M18" i="48"/>
  <c r="Y18" i="48"/>
  <c r="S18" i="48"/>
  <c r="Z25" i="48"/>
  <c r="AE27" i="48"/>
  <c r="M35" i="48"/>
  <c r="H12" i="48"/>
  <c r="AL15" i="48"/>
  <c r="AE15" i="48"/>
  <c r="Z18" i="48"/>
  <c r="AI29" i="48"/>
  <c r="AE42" i="48"/>
  <c r="AF42" i="48" s="1"/>
  <c r="T16" i="48"/>
  <c r="AK27" i="48"/>
  <c r="Y35" i="48"/>
  <c r="AE16" i="48"/>
  <c r="S17" i="48"/>
  <c r="Y25" i="48"/>
  <c r="AE26" i="48"/>
  <c r="Q27" i="48"/>
  <c r="Y27" i="48" s="1"/>
  <c r="Q34" i="48"/>
  <c r="Q24" i="48"/>
  <c r="Q31" i="48"/>
  <c r="Q33" i="48"/>
  <c r="Q31" i="12"/>
  <c r="AC31" i="12"/>
  <c r="K31" i="12"/>
  <c r="W31" i="12"/>
  <c r="H19" i="47"/>
  <c r="H25" i="47"/>
  <c r="N25" i="47" s="1"/>
  <c r="H24" i="47"/>
  <c r="AI25" i="47"/>
  <c r="AC32" i="47"/>
  <c r="AL32" i="47" s="1"/>
  <c r="Q25" i="47"/>
  <c r="AC25" i="47"/>
  <c r="AL25" i="47" s="1"/>
  <c r="Q32" i="47"/>
  <c r="Y26" i="47"/>
  <c r="H31" i="47"/>
  <c r="N31" i="47" s="1"/>
  <c r="AI32" i="47"/>
  <c r="AE15" i="47"/>
  <c r="AL15" i="47"/>
  <c r="AK15" i="47"/>
  <c r="H12" i="47"/>
  <c r="S14" i="47"/>
  <c r="AK35" i="47"/>
  <c r="Y42" i="47"/>
  <c r="Z42" i="47" s="1"/>
  <c r="AF14" i="47"/>
  <c r="AE14" i="47"/>
  <c r="Y14" i="47"/>
  <c r="Z15" i="47"/>
  <c r="S15" i="47"/>
  <c r="S17" i="47"/>
  <c r="M25" i="47"/>
  <c r="T14" i="47"/>
  <c r="M16" i="47"/>
  <c r="AE42" i="47"/>
  <c r="AF42" i="47" s="1"/>
  <c r="AF15" i="47"/>
  <c r="Y15" i="47"/>
  <c r="Y18" i="47"/>
  <c r="AF18" i="47"/>
  <c r="AF26" i="47"/>
  <c r="AE16" i="47"/>
  <c r="AL16" i="47"/>
  <c r="AF27" i="47"/>
  <c r="H27" i="47"/>
  <c r="N27" i="47" s="1"/>
  <c r="Z14" i="47"/>
  <c r="Y17" i="47"/>
  <c r="S26" i="47"/>
  <c r="M42" i="47"/>
  <c r="N42" i="47" s="1"/>
  <c r="AK42" i="47"/>
  <c r="AL42" i="47" s="1"/>
  <c r="AI29" i="47"/>
  <c r="W29" i="47"/>
  <c r="K29" i="47"/>
  <c r="M18" i="47"/>
  <c r="AK18" i="47"/>
  <c r="AE25" i="47"/>
  <c r="AC29" i="47"/>
  <c r="Y16" i="47"/>
  <c r="AE17" i="47"/>
  <c r="Y25" i="47"/>
  <c r="AF25" i="47"/>
  <c r="AF32" i="47"/>
  <c r="S42" i="47"/>
  <c r="T42" i="47" s="1"/>
  <c r="AI27" i="47"/>
  <c r="Q27" i="47"/>
  <c r="K27" i="47"/>
  <c r="T26" i="47"/>
  <c r="M26" i="47"/>
  <c r="S16" i="47"/>
  <c r="AE18" i="47"/>
  <c r="M15" i="47"/>
  <c r="N15" i="47" s="1"/>
  <c r="AC27" i="47"/>
  <c r="Q29" i="47"/>
  <c r="AC26" i="47"/>
  <c r="K34" i="47"/>
  <c r="W34" i="47"/>
  <c r="AI34" i="47"/>
  <c r="AI26" i="47"/>
  <c r="AK26" i="47" s="1"/>
  <c r="F38" i="47"/>
  <c r="Q34" i="47"/>
  <c r="Q24" i="47"/>
  <c r="Q31" i="47"/>
  <c r="AC24" i="46"/>
  <c r="AL24" i="46" s="1"/>
  <c r="AI29" i="46"/>
  <c r="Q27" i="46"/>
  <c r="AI27" i="46"/>
  <c r="AK27" i="46" s="1"/>
  <c r="AF15" i="46"/>
  <c r="Y15" i="46"/>
  <c r="AE15" i="46"/>
  <c r="S42" i="46"/>
  <c r="T42" i="46" s="1"/>
  <c r="K14" i="46"/>
  <c r="AK14" i="46"/>
  <c r="AC26" i="46"/>
  <c r="K26" i="46"/>
  <c r="H26" i="46"/>
  <c r="N26" i="46" s="1"/>
  <c r="AI26" i="46"/>
  <c r="W26" i="46"/>
  <c r="Q26" i="46"/>
  <c r="Q32" i="46"/>
  <c r="AC32" i="46"/>
  <c r="K32" i="46"/>
  <c r="W32" i="46"/>
  <c r="H32" i="46"/>
  <c r="N32" i="46" s="1"/>
  <c r="Y42" i="46"/>
  <c r="Z42" i="46" s="1"/>
  <c r="AL14" i="46"/>
  <c r="AI32" i="46"/>
  <c r="AF18" i="46"/>
  <c r="Y18" i="46"/>
  <c r="F41" i="46"/>
  <c r="F40" i="46"/>
  <c r="M15" i="46"/>
  <c r="N15" i="46" s="1"/>
  <c r="T15" i="46"/>
  <c r="S16" i="46"/>
  <c r="AE18" i="46"/>
  <c r="Z27" i="46"/>
  <c r="AI34" i="46"/>
  <c r="W34" i="46"/>
  <c r="K34" i="46"/>
  <c r="Q34" i="46"/>
  <c r="Q25" i="46"/>
  <c r="AC25" i="46"/>
  <c r="K25" i="46"/>
  <c r="AI25" i="46"/>
  <c r="W25" i="46"/>
  <c r="M17" i="46"/>
  <c r="AI31" i="46"/>
  <c r="W31" i="46"/>
  <c r="K31" i="46"/>
  <c r="H31" i="46"/>
  <c r="N31" i="46" s="1"/>
  <c r="AC31" i="46"/>
  <c r="H19" i="46"/>
  <c r="AF14" i="46"/>
  <c r="AI24" i="46"/>
  <c r="W24" i="46"/>
  <c r="K24" i="46"/>
  <c r="H24" i="46"/>
  <c r="Q24" i="46"/>
  <c r="AL27" i="46"/>
  <c r="M35" i="46"/>
  <c r="S35" i="46"/>
  <c r="AK35" i="46"/>
  <c r="M18" i="46"/>
  <c r="AE16" i="46"/>
  <c r="AE42" i="46"/>
  <c r="AF42" i="46" s="1"/>
  <c r="W27" i="46"/>
  <c r="H27" i="46"/>
  <c r="N27" i="46" s="1"/>
  <c r="Q29" i="46"/>
  <c r="AC29" i="46"/>
  <c r="K27" i="46"/>
  <c r="S27" i="46" s="1"/>
  <c r="AI24" i="45"/>
  <c r="AK24" i="45" s="1"/>
  <c r="H31" i="45"/>
  <c r="N31" i="45" s="1"/>
  <c r="H32" i="45"/>
  <c r="N32" i="45" s="1"/>
  <c r="AI32" i="45"/>
  <c r="H24" i="45"/>
  <c r="M24" i="45" s="1"/>
  <c r="N24" i="45" s="1"/>
  <c r="H25" i="45"/>
  <c r="N25" i="45" s="1"/>
  <c r="K32" i="45"/>
  <c r="AC25" i="45"/>
  <c r="AL25" i="45" s="1"/>
  <c r="W27" i="45"/>
  <c r="AF27" i="45" s="1"/>
  <c r="F38" i="45"/>
  <c r="W24" i="45"/>
  <c r="AF24" i="45" s="1"/>
  <c r="Q25" i="45"/>
  <c r="Z25" i="45" s="1"/>
  <c r="W31" i="45"/>
  <c r="AF31" i="45" s="1"/>
  <c r="Q32" i="45"/>
  <c r="Z32" i="45" s="1"/>
  <c r="K34" i="45"/>
  <c r="Q26" i="45"/>
  <c r="Y26" i="45" s="1"/>
  <c r="AI31" i="45"/>
  <c r="AK31" i="45" s="1"/>
  <c r="AC32" i="45"/>
  <c r="AL32" i="45" s="1"/>
  <c r="W34" i="45"/>
  <c r="S42" i="45"/>
  <c r="T42" i="45" s="1"/>
  <c r="Z16" i="45"/>
  <c r="AI27" i="45"/>
  <c r="AK27" i="45" s="1"/>
  <c r="Q27" i="45"/>
  <c r="Y27" i="45" s="1"/>
  <c r="AC27" i="45"/>
  <c r="H27" i="45"/>
  <c r="N27" i="45" s="1"/>
  <c r="M15" i="45"/>
  <c r="N15" i="45" s="1"/>
  <c r="Y18" i="45"/>
  <c r="S18" i="45"/>
  <c r="T15" i="45"/>
  <c r="T24" i="45"/>
  <c r="T27" i="45"/>
  <c r="AE25" i="45"/>
  <c r="Y15" i="45"/>
  <c r="M18" i="45"/>
  <c r="AK18" i="45"/>
  <c r="Z26" i="45"/>
  <c r="AL31" i="45"/>
  <c r="W14" i="45"/>
  <c r="AE14" i="45" s="1"/>
  <c r="M14" i="45"/>
  <c r="N14" i="45" s="1"/>
  <c r="AI29" i="45"/>
  <c r="AK29" i="45" s="1"/>
  <c r="Y35" i="45"/>
  <c r="F40" i="45"/>
  <c r="AC34" i="45"/>
  <c r="AE16" i="45"/>
  <c r="F41" i="45"/>
  <c r="Y42" i="45"/>
  <c r="Z42" i="45" s="1"/>
  <c r="AK14" i="45"/>
  <c r="AK17" i="45"/>
  <c r="Y25" i="45"/>
  <c r="AE26" i="45"/>
  <c r="K29" i="45"/>
  <c r="Q34" i="45"/>
  <c r="Q24" i="45"/>
  <c r="Q31" i="45"/>
  <c r="M25" i="44"/>
  <c r="Y26" i="44"/>
  <c r="H29" i="44"/>
  <c r="AI26" i="44"/>
  <c r="AK26" i="44" s="1"/>
  <c r="AC29" i="44"/>
  <c r="AL29" i="44" s="1"/>
  <c r="H19" i="44"/>
  <c r="S25" i="44"/>
  <c r="H31" i="44"/>
  <c r="N31" i="44" s="1"/>
  <c r="AI31" i="44"/>
  <c r="AK31" i="44" s="1"/>
  <c r="AI34" i="44"/>
  <c r="AE26" i="44"/>
  <c r="K31" i="44"/>
  <c r="AI24" i="44"/>
  <c r="H26" i="44"/>
  <c r="N26" i="44" s="1"/>
  <c r="K32" i="44"/>
  <c r="H24" i="44"/>
  <c r="M24" i="44" s="1"/>
  <c r="N24" i="44" s="1"/>
  <c r="K26" i="44"/>
  <c r="T26" i="44" s="1"/>
  <c r="K34" i="44"/>
  <c r="M15" i="44"/>
  <c r="N15" i="44" s="1"/>
  <c r="T15" i="44"/>
  <c r="S15" i="44"/>
  <c r="AL14" i="44"/>
  <c r="AE14" i="44"/>
  <c r="S42" i="44"/>
  <c r="T42" i="44" s="1"/>
  <c r="H12" i="44"/>
  <c r="AK15" i="44"/>
  <c r="AF24" i="44"/>
  <c r="AE42" i="44"/>
  <c r="AF42" i="44" s="1"/>
  <c r="M14" i="44"/>
  <c r="N14" i="44" s="1"/>
  <c r="T14" i="44"/>
  <c r="AL15" i="44"/>
  <c r="AE15" i="44"/>
  <c r="T18" i="44"/>
  <c r="M18" i="44"/>
  <c r="Y14" i="44"/>
  <c r="AF14" i="44"/>
  <c r="Y17" i="44"/>
  <c r="AF17" i="44"/>
  <c r="AE17" i="44"/>
  <c r="AI27" i="44"/>
  <c r="Q27" i="44"/>
  <c r="W27" i="44"/>
  <c r="AC27" i="44"/>
  <c r="K27" i="44"/>
  <c r="H27" i="44"/>
  <c r="N27" i="44" s="1"/>
  <c r="Z25" i="44"/>
  <c r="AK14" i="44"/>
  <c r="T24" i="44"/>
  <c r="AK35" i="44"/>
  <c r="Z16" i="44"/>
  <c r="AK17" i="44"/>
  <c r="AI29" i="44"/>
  <c r="W29" i="44"/>
  <c r="K29" i="44"/>
  <c r="M42" i="44"/>
  <c r="N42" i="44" s="1"/>
  <c r="AK42" i="44"/>
  <c r="AL42" i="44" s="1"/>
  <c r="S14" i="44"/>
  <c r="Y16" i="44"/>
  <c r="Z14" i="44"/>
  <c r="Y15" i="44"/>
  <c r="AE16" i="44"/>
  <c r="S17" i="44"/>
  <c r="S35" i="44"/>
  <c r="Y35" i="44"/>
  <c r="S18" i="44"/>
  <c r="Y18" i="44"/>
  <c r="Y42" i="44"/>
  <c r="Z42" i="44" s="1"/>
  <c r="AI25" i="44"/>
  <c r="AK25" i="44" s="1"/>
  <c r="AI32" i="44"/>
  <c r="F38" i="44"/>
  <c r="W25" i="44"/>
  <c r="AE25" i="44" s="1"/>
  <c r="W32" i="44"/>
  <c r="Q34" i="44"/>
  <c r="Q24" i="44"/>
  <c r="Y24" i="44" s="1"/>
  <c r="Q31" i="44"/>
  <c r="F40" i="43"/>
  <c r="Q40" i="43" s="1"/>
  <c r="F41" i="43"/>
  <c r="AI41" i="43" s="1"/>
  <c r="K25" i="43"/>
  <c r="S25" i="43" s="1"/>
  <c r="AC27" i="43"/>
  <c r="AL27" i="43" s="1"/>
  <c r="AI34" i="43"/>
  <c r="H29" i="43"/>
  <c r="H19" i="43"/>
  <c r="AK25" i="43"/>
  <c r="AI24" i="43"/>
  <c r="H27" i="43"/>
  <c r="N27" i="43" s="1"/>
  <c r="H26" i="43"/>
  <c r="N26" i="43" s="1"/>
  <c r="H24" i="43"/>
  <c r="K26" i="43"/>
  <c r="T26" i="43" s="1"/>
  <c r="K24" i="43"/>
  <c r="T24" i="43" s="1"/>
  <c r="AL14" i="43"/>
  <c r="AE14" i="43"/>
  <c r="AF15" i="43"/>
  <c r="AE15" i="43"/>
  <c r="S42" i="43"/>
  <c r="T42" i="43" s="1"/>
  <c r="M16" i="43"/>
  <c r="T16" i="43"/>
  <c r="AK35" i="43"/>
  <c r="AL16" i="43"/>
  <c r="AE16" i="43"/>
  <c r="AK16" i="43"/>
  <c r="AF24" i="43"/>
  <c r="M14" i="43"/>
  <c r="N14" i="43" s="1"/>
  <c r="T14" i="43"/>
  <c r="AF31" i="43"/>
  <c r="M27" i="43"/>
  <c r="K29" i="43"/>
  <c r="AC29" i="43"/>
  <c r="S35" i="43"/>
  <c r="K41" i="43"/>
  <c r="Q41" i="43"/>
  <c r="AC41" i="43"/>
  <c r="Y26" i="43"/>
  <c r="S15" i="43"/>
  <c r="S16" i="43"/>
  <c r="Y16" i="43"/>
  <c r="AK26" i="43"/>
  <c r="T32" i="43"/>
  <c r="AK14" i="43"/>
  <c r="K40" i="43"/>
  <c r="W40" i="43"/>
  <c r="Y42" i="43"/>
  <c r="Z42" i="43" s="1"/>
  <c r="S14" i="43"/>
  <c r="M18" i="43"/>
  <c r="AL26" i="43"/>
  <c r="AE26" i="43"/>
  <c r="S32" i="43"/>
  <c r="M42" i="43"/>
  <c r="N42" i="43" s="1"/>
  <c r="AE42" i="43"/>
  <c r="AF42" i="43" s="1"/>
  <c r="Y14" i="43"/>
  <c r="AF14" i="43"/>
  <c r="AE17" i="43"/>
  <c r="H12" i="43"/>
  <c r="AI27" i="43"/>
  <c r="W27" i="43"/>
  <c r="Q27" i="43"/>
  <c r="Q29" i="43"/>
  <c r="AI29" i="43"/>
  <c r="AC34" i="43"/>
  <c r="W25" i="43"/>
  <c r="W32" i="43"/>
  <c r="Q34" i="43"/>
  <c r="Q24" i="43"/>
  <c r="Q31" i="43"/>
  <c r="AC34" i="42"/>
  <c r="AI34" i="42"/>
  <c r="AI27" i="42"/>
  <c r="AK27" i="42" s="1"/>
  <c r="K34" i="42"/>
  <c r="K27" i="42"/>
  <c r="H29" i="42"/>
  <c r="Q34" i="42"/>
  <c r="K29" i="42"/>
  <c r="H24" i="42"/>
  <c r="K24" i="42"/>
  <c r="Q24" i="42"/>
  <c r="AI24" i="42"/>
  <c r="AC24" i="42"/>
  <c r="Y14" i="42"/>
  <c r="M15" i="42"/>
  <c r="N15" i="42" s="1"/>
  <c r="AE15" i="42"/>
  <c r="M42" i="42"/>
  <c r="N42" i="42" s="1"/>
  <c r="S14" i="42"/>
  <c r="AE14" i="42"/>
  <c r="S15" i="42"/>
  <c r="Z14" i="42"/>
  <c r="AC25" i="42"/>
  <c r="K25" i="42"/>
  <c r="H25" i="42"/>
  <c r="N25" i="42" s="1"/>
  <c r="W25" i="42"/>
  <c r="Q25" i="42"/>
  <c r="AK15" i="42"/>
  <c r="S35" i="42"/>
  <c r="AL29" i="42"/>
  <c r="Y35" i="42"/>
  <c r="AE35" i="42"/>
  <c r="H12" i="42"/>
  <c r="AK14" i="42"/>
  <c r="W24" i="42"/>
  <c r="AI25" i="42"/>
  <c r="M14" i="42"/>
  <c r="N14" i="42" s="1"/>
  <c r="AL14" i="42"/>
  <c r="Y15" i="42"/>
  <c r="K26" i="42"/>
  <c r="H26" i="42"/>
  <c r="N26" i="42" s="1"/>
  <c r="Q26" i="42"/>
  <c r="Y26" i="42" s="1"/>
  <c r="AI26" i="42"/>
  <c r="AC26" i="42"/>
  <c r="T15" i="42"/>
  <c r="AF15" i="42"/>
  <c r="Z16" i="42"/>
  <c r="S16" i="42"/>
  <c r="S42" i="42"/>
  <c r="T42" i="42" s="1"/>
  <c r="M17" i="42"/>
  <c r="F38" i="42"/>
  <c r="Y16" i="42"/>
  <c r="S18" i="42"/>
  <c r="H31" i="42"/>
  <c r="N31" i="42" s="1"/>
  <c r="AC31" i="42"/>
  <c r="AC32" i="42"/>
  <c r="K32" i="42"/>
  <c r="Q32" i="42"/>
  <c r="Y32" i="42" s="1"/>
  <c r="AI32" i="42"/>
  <c r="H32" i="42"/>
  <c r="N32" i="42" s="1"/>
  <c r="W34" i="42"/>
  <c r="S17" i="42"/>
  <c r="W27" i="42"/>
  <c r="AE27" i="42" s="1"/>
  <c r="Q29" i="42"/>
  <c r="Q31" i="11"/>
  <c r="AC31" i="11"/>
  <c r="H31" i="11"/>
  <c r="N31" i="11" s="1"/>
  <c r="K31" i="11"/>
  <c r="W31" i="11"/>
  <c r="Q14" i="17"/>
  <c r="AC14" i="17"/>
  <c r="H14" i="17"/>
  <c r="K14" i="17"/>
  <c r="W14" i="17"/>
  <c r="Q14" i="16"/>
  <c r="AC14" i="16"/>
  <c r="H14" i="16"/>
  <c r="K14" i="16"/>
  <c r="W14" i="16"/>
  <c r="M14" i="15"/>
  <c r="N14" i="15" s="1"/>
  <c r="T14" i="15"/>
  <c r="Z14" i="15"/>
  <c r="S14" i="15"/>
  <c r="Y14" i="15"/>
  <c r="AF14" i="15"/>
  <c r="AL14" i="15"/>
  <c r="AE14" i="15"/>
  <c r="AK14" i="15"/>
  <c r="M15" i="37"/>
  <c r="N15" i="37" s="1"/>
  <c r="T15" i="37"/>
  <c r="Z15" i="37"/>
  <c r="S15" i="37"/>
  <c r="Y15" i="37"/>
  <c r="AF15" i="37"/>
  <c r="AL15" i="37"/>
  <c r="AE15" i="37"/>
  <c r="AK15" i="37"/>
  <c r="Y14" i="37"/>
  <c r="M14" i="14"/>
  <c r="N14" i="14" s="1"/>
  <c r="T14" i="14"/>
  <c r="Z14" i="14"/>
  <c r="S14" i="14"/>
  <c r="Y14" i="14"/>
  <c r="AF14" i="14"/>
  <c r="AE14" i="14"/>
  <c r="AK14" i="14"/>
  <c r="M14" i="13"/>
  <c r="N14" i="13" s="1"/>
  <c r="T14" i="13"/>
  <c r="Z14" i="13"/>
  <c r="S14" i="13"/>
  <c r="Y14" i="13"/>
  <c r="AF14" i="13"/>
  <c r="AE14" i="13"/>
  <c r="AK14" i="13"/>
  <c r="Q14" i="12"/>
  <c r="AI14" i="12"/>
  <c r="AC14" i="12"/>
  <c r="AL14" i="12" s="1"/>
  <c r="K14" i="12"/>
  <c r="T14" i="12" s="1"/>
  <c r="H14" i="12"/>
  <c r="W14" i="12"/>
  <c r="AC14" i="11"/>
  <c r="W14" i="11"/>
  <c r="Q14" i="11"/>
  <c r="K14" i="11"/>
  <c r="H14" i="11"/>
  <c r="AI14" i="11"/>
  <c r="AK33" i="62" l="1"/>
  <c r="AL33" i="62" s="1"/>
  <c r="AE29" i="45"/>
  <c r="S44" i="62"/>
  <c r="Y29" i="45"/>
  <c r="M24" i="50"/>
  <c r="N24" i="50" s="1"/>
  <c r="S25" i="45"/>
  <c r="S25" i="47"/>
  <c r="M25" i="45"/>
  <c r="M26" i="45"/>
  <c r="S26" i="45"/>
  <c r="AE31" i="44"/>
  <c r="M25" i="51"/>
  <c r="Y31" i="50"/>
  <c r="S26" i="49"/>
  <c r="M31" i="50"/>
  <c r="S25" i="48"/>
  <c r="M25" i="48"/>
  <c r="M26" i="48"/>
  <c r="M25" i="49"/>
  <c r="S25" i="49"/>
  <c r="AE31" i="50"/>
  <c r="AE29" i="42"/>
  <c r="AK29" i="50"/>
  <c r="M24" i="52"/>
  <c r="N24" i="52" s="1"/>
  <c r="S32" i="60"/>
  <c r="AE34" i="46"/>
  <c r="AF34" i="46" s="1"/>
  <c r="AK34" i="46"/>
  <c r="AL34" i="46" s="1"/>
  <c r="AE31" i="49"/>
  <c r="AK30" i="60"/>
  <c r="AE30" i="60"/>
  <c r="Y14" i="61"/>
  <c r="Y26" i="62"/>
  <c r="M14" i="61"/>
  <c r="Y43" i="61"/>
  <c r="Z43" i="61" s="1"/>
  <c r="M27" i="62"/>
  <c r="AE21" i="62"/>
  <c r="Q21" i="59"/>
  <c r="AI21" i="59"/>
  <c r="W21" i="59"/>
  <c r="K21" i="59"/>
  <c r="AC21" i="59"/>
  <c r="H21" i="59"/>
  <c r="N21" i="59" s="1"/>
  <c r="K21" i="58"/>
  <c r="Q21" i="58"/>
  <c r="AI21" i="58"/>
  <c r="AC21" i="58"/>
  <c r="H21" i="58"/>
  <c r="N21" i="58" s="1"/>
  <c r="W21" i="58"/>
  <c r="Q21" i="57"/>
  <c r="AI21" i="57"/>
  <c r="AK21" i="57" s="1"/>
  <c r="K21" i="57"/>
  <c r="H21" i="57"/>
  <c r="N21" i="57" s="1"/>
  <c r="W21" i="57"/>
  <c r="AC21" i="57"/>
  <c r="Q21" i="56"/>
  <c r="AI21" i="56"/>
  <c r="H21" i="56"/>
  <c r="N21" i="56" s="1"/>
  <c r="W21" i="56"/>
  <c r="K21" i="56"/>
  <c r="AC21" i="56"/>
  <c r="Y25" i="52"/>
  <c r="M27" i="50"/>
  <c r="Z25" i="47"/>
  <c r="AK26" i="45"/>
  <c r="AE34" i="60"/>
  <c r="AF34" i="60" s="1"/>
  <c r="AK30" i="61"/>
  <c r="Y33" i="55"/>
  <c r="Z33" i="55" s="1"/>
  <c r="AE31" i="47"/>
  <c r="Y31" i="42"/>
  <c r="AE24" i="47"/>
  <c r="Y31" i="47"/>
  <c r="S31" i="52"/>
  <c r="T31" i="52" s="1"/>
  <c r="M32" i="49"/>
  <c r="AK32" i="44"/>
  <c r="AK31" i="53"/>
  <c r="AF31" i="42"/>
  <c r="M32" i="47"/>
  <c r="S32" i="49"/>
  <c r="AK24" i="52"/>
  <c r="M29" i="53"/>
  <c r="N29" i="53" s="1"/>
  <c r="S32" i="47"/>
  <c r="S31" i="42"/>
  <c r="T31" i="42" s="1"/>
  <c r="M34" i="60"/>
  <c r="N34" i="60" s="1"/>
  <c r="AE24" i="55"/>
  <c r="AE33" i="54"/>
  <c r="AF33" i="54" s="1"/>
  <c r="Y24" i="55"/>
  <c r="AK24" i="55"/>
  <c r="AK32" i="43"/>
  <c r="M24" i="49"/>
  <c r="N24" i="49" s="1"/>
  <c r="Y31" i="52"/>
  <c r="Y32" i="60"/>
  <c r="AE32" i="60"/>
  <c r="AK34" i="60"/>
  <c r="AL34" i="60" s="1"/>
  <c r="M31" i="48"/>
  <c r="S24" i="55"/>
  <c r="S25" i="62"/>
  <c r="AK21" i="62"/>
  <c r="AE34" i="61"/>
  <c r="AF34" i="61" s="1"/>
  <c r="AK34" i="61"/>
  <c r="AL34" i="61" s="1"/>
  <c r="AK21" i="61"/>
  <c r="AI31" i="57"/>
  <c r="AK31" i="57" s="1"/>
  <c r="K31" i="57"/>
  <c r="S31" i="57" s="1"/>
  <c r="T31" i="57" s="1"/>
  <c r="H31" i="57"/>
  <c r="N31" i="57" s="1"/>
  <c r="AF27" i="55"/>
  <c r="AC40" i="55"/>
  <c r="Q40" i="55"/>
  <c r="K40" i="55"/>
  <c r="M40" i="55" s="1"/>
  <c r="N40" i="55" s="1"/>
  <c r="W40" i="55"/>
  <c r="AI40" i="55"/>
  <c r="M26" i="54"/>
  <c r="AK27" i="49"/>
  <c r="AK25" i="48"/>
  <c r="AK25" i="47"/>
  <c r="AK27" i="47"/>
  <c r="AK26" i="42"/>
  <c r="H20" i="57"/>
  <c r="N20" i="57" s="1"/>
  <c r="Q20" i="57"/>
  <c r="S20" i="57" s="1"/>
  <c r="W20" i="57"/>
  <c r="AF20" i="57" s="1"/>
  <c r="AI20" i="57"/>
  <c r="AC20" i="57"/>
  <c r="AL20" i="57" s="1"/>
  <c r="M40" i="59"/>
  <c r="N40" i="59" s="1"/>
  <c r="AK25" i="59"/>
  <c r="S41" i="62"/>
  <c r="T41" i="62" s="1"/>
  <c r="S35" i="62"/>
  <c r="AK35" i="62"/>
  <c r="H43" i="59"/>
  <c r="AC43" i="59"/>
  <c r="AK43" i="59" s="1"/>
  <c r="AL43" i="59" s="1"/>
  <c r="S43" i="57"/>
  <c r="M34" i="43"/>
  <c r="N34" i="43" s="1"/>
  <c r="M34" i="45"/>
  <c r="N34" i="45" s="1"/>
  <c r="S41" i="61"/>
  <c r="T41" i="61" s="1"/>
  <c r="M34" i="50"/>
  <c r="N34" i="50" s="1"/>
  <c r="AE34" i="44"/>
  <c r="AF34" i="44" s="1"/>
  <c r="AK42" i="62"/>
  <c r="AL42" i="62" s="1"/>
  <c r="M34" i="48"/>
  <c r="N34" i="48" s="1"/>
  <c r="AE29" i="54"/>
  <c r="S16" i="62"/>
  <c r="Y16" i="62"/>
  <c r="M17" i="62"/>
  <c r="M41" i="43"/>
  <c r="N41" i="43" s="1"/>
  <c r="AK34" i="47"/>
  <c r="AL34" i="47" s="1"/>
  <c r="AK34" i="49"/>
  <c r="AL34" i="49" s="1"/>
  <c r="AE20" i="60"/>
  <c r="AE33" i="48"/>
  <c r="AF33" i="48" s="1"/>
  <c r="M33" i="53"/>
  <c r="N33" i="53" s="1"/>
  <c r="M33" i="49"/>
  <c r="N33" i="49" s="1"/>
  <c r="Y20" i="62"/>
  <c r="AK34" i="59"/>
  <c r="AL34" i="59" s="1"/>
  <c r="AK32" i="47"/>
  <c r="Y29" i="54"/>
  <c r="AK32" i="48"/>
  <c r="M35" i="62"/>
  <c r="M34" i="51"/>
  <c r="N34" i="51" s="1"/>
  <c r="AK13" i="61"/>
  <c r="M33" i="51"/>
  <c r="N33" i="51" s="1"/>
  <c r="AK32" i="61"/>
  <c r="AK29" i="57"/>
  <c r="AK33" i="48"/>
  <c r="AL33" i="48" s="1"/>
  <c r="AK32" i="50"/>
  <c r="T32" i="54"/>
  <c r="AE34" i="48"/>
  <c r="AF34" i="48" s="1"/>
  <c r="AE14" i="48"/>
  <c r="M32" i="54"/>
  <c r="AK34" i="48"/>
  <c r="AL34" i="48" s="1"/>
  <c r="AK34" i="44"/>
  <c r="AL34" i="44" s="1"/>
  <c r="AL14" i="48"/>
  <c r="AK20" i="52"/>
  <c r="AE13" i="61"/>
  <c r="AK24" i="48"/>
  <c r="AE34" i="42"/>
  <c r="AF34" i="42" s="1"/>
  <c r="AE24" i="48"/>
  <c r="S33" i="61"/>
  <c r="T33" i="61" s="1"/>
  <c r="AK29" i="61"/>
  <c r="AE31" i="43"/>
  <c r="Y32" i="47"/>
  <c r="AE32" i="47"/>
  <c r="Y34" i="48"/>
  <c r="Z34" i="48" s="1"/>
  <c r="AK32" i="42"/>
  <c r="M34" i="42"/>
  <c r="N34" i="42" s="1"/>
  <c r="AK24" i="43"/>
  <c r="Y32" i="45"/>
  <c r="AK34" i="56"/>
  <c r="AL34" i="56" s="1"/>
  <c r="Y34" i="50"/>
  <c r="Z34" i="50" s="1"/>
  <c r="AK34" i="51"/>
  <c r="AL34" i="51" s="1"/>
  <c r="M32" i="50"/>
  <c r="AK31" i="43"/>
  <c r="AE20" i="54"/>
  <c r="AK32" i="49"/>
  <c r="M29" i="52"/>
  <c r="N29" i="52" s="1"/>
  <c r="M20" i="54"/>
  <c r="Y20" i="54"/>
  <c r="AL13" i="62"/>
  <c r="M34" i="44"/>
  <c r="N34" i="44" s="1"/>
  <c r="Z32" i="47"/>
  <c r="AK33" i="50"/>
  <c r="AL33" i="50" s="1"/>
  <c r="Y20" i="60"/>
  <c r="AK13" i="62"/>
  <c r="AK32" i="53"/>
  <c r="S34" i="42"/>
  <c r="T34" i="42" s="1"/>
  <c r="S32" i="45"/>
  <c r="M29" i="54"/>
  <c r="N29" i="54" s="1"/>
  <c r="M32" i="61"/>
  <c r="AF29" i="50"/>
  <c r="AE29" i="50"/>
  <c r="Y33" i="54"/>
  <c r="Z33" i="54" s="1"/>
  <c r="S33" i="54"/>
  <c r="T33" i="54" s="1"/>
  <c r="M31" i="44"/>
  <c r="AL24" i="44"/>
  <c r="AE24" i="44"/>
  <c r="Y33" i="48"/>
  <c r="Z33" i="48" s="1"/>
  <c r="AK31" i="52"/>
  <c r="AE31" i="52"/>
  <c r="AK31" i="55"/>
  <c r="AE33" i="49"/>
  <c r="AF33" i="49" s="1"/>
  <c r="M24" i="51"/>
  <c r="N24" i="51" s="1"/>
  <c r="AK40" i="59"/>
  <c r="AL40" i="59" s="1"/>
  <c r="S15" i="61"/>
  <c r="S24" i="61"/>
  <c r="S40" i="43"/>
  <c r="T40" i="43" s="1"/>
  <c r="AK29" i="52"/>
  <c r="Y29" i="61"/>
  <c r="Y29" i="60"/>
  <c r="AE29" i="53"/>
  <c r="AE33" i="60"/>
  <c r="AF33" i="60" s="1"/>
  <c r="H28" i="62"/>
  <c r="AE24" i="45"/>
  <c r="AK24" i="42"/>
  <c r="AF24" i="48"/>
  <c r="AE33" i="50"/>
  <c r="AF33" i="50" s="1"/>
  <c r="S29" i="50"/>
  <c r="T29" i="50" s="1"/>
  <c r="AK33" i="53"/>
  <c r="AL33" i="53" s="1"/>
  <c r="T24" i="51"/>
  <c r="S31" i="53"/>
  <c r="T31" i="53" s="1"/>
  <c r="AK29" i="53"/>
  <c r="AK33" i="60"/>
  <c r="AL33" i="60" s="1"/>
  <c r="AE24" i="51"/>
  <c r="M29" i="42"/>
  <c r="N29" i="42" s="1"/>
  <c r="AK33" i="49"/>
  <c r="AL33" i="49" s="1"/>
  <c r="AE24" i="43"/>
  <c r="M31" i="47"/>
  <c r="AK29" i="48"/>
  <c r="N33" i="48"/>
  <c r="S41" i="59"/>
  <c r="T41" i="59" s="1"/>
  <c r="AK24" i="51"/>
  <c r="AK33" i="54"/>
  <c r="AL33" i="54" s="1"/>
  <c r="Y24" i="48"/>
  <c r="AK24" i="44"/>
  <c r="AK31" i="16"/>
  <c r="AK29" i="62"/>
  <c r="M24" i="47"/>
  <c r="N24" i="47" s="1"/>
  <c r="Y29" i="50"/>
  <c r="AF29" i="61"/>
  <c r="M31" i="51"/>
  <c r="AK25" i="55"/>
  <c r="AI41" i="55"/>
  <c r="AK41" i="55" s="1"/>
  <c r="AL41" i="55" s="1"/>
  <c r="G34" i="55"/>
  <c r="W41" i="55"/>
  <c r="AE41" i="55" s="1"/>
  <c r="AF41" i="55" s="1"/>
  <c r="Q41" i="55"/>
  <c r="M41" i="55"/>
  <c r="N41" i="55" s="1"/>
  <c r="AK27" i="55"/>
  <c r="AC41" i="51"/>
  <c r="AK41" i="51" s="1"/>
  <c r="AL41" i="51" s="1"/>
  <c r="AE31" i="51"/>
  <c r="Y31" i="51"/>
  <c r="Q41" i="51"/>
  <c r="Y41" i="51" s="1"/>
  <c r="Z41" i="51" s="1"/>
  <c r="M32" i="51"/>
  <c r="T32" i="51"/>
  <c r="S32" i="51"/>
  <c r="Z32" i="51"/>
  <c r="AI40" i="51"/>
  <c r="AC40" i="51"/>
  <c r="AE40" i="51" s="1"/>
  <c r="AF40" i="51" s="1"/>
  <c r="M27" i="51"/>
  <c r="Q40" i="51"/>
  <c r="Y40" i="51" s="1"/>
  <c r="Z40" i="51" s="1"/>
  <c r="AK32" i="51"/>
  <c r="Y41" i="62"/>
  <c r="Z41" i="62" s="1"/>
  <c r="AK34" i="62"/>
  <c r="AL34" i="62" s="1"/>
  <c r="Y30" i="62"/>
  <c r="S27" i="62"/>
  <c r="S21" i="62"/>
  <c r="AK16" i="62"/>
  <c r="S13" i="62"/>
  <c r="Y13" i="62"/>
  <c r="AK14" i="62"/>
  <c r="M13" i="62"/>
  <c r="Y34" i="62"/>
  <c r="Z34" i="62" s="1"/>
  <c r="M46" i="62"/>
  <c r="N46" i="62" s="1"/>
  <c r="AE47" i="62"/>
  <c r="AF47" i="62" s="1"/>
  <c r="M29" i="62"/>
  <c r="N29" i="62" s="1"/>
  <c r="AL32" i="62"/>
  <c r="AE32" i="62"/>
  <c r="AE34" i="62"/>
  <c r="AF34" i="62" s="1"/>
  <c r="S46" i="62"/>
  <c r="T46" i="62" s="1"/>
  <c r="Z46" i="62"/>
  <c r="M18" i="62"/>
  <c r="T18" i="62"/>
  <c r="Z29" i="62"/>
  <c r="S29" i="62"/>
  <c r="T29" i="62" s="1"/>
  <c r="AL29" i="62"/>
  <c r="AE29" i="62"/>
  <c r="T32" i="62"/>
  <c r="M32" i="62"/>
  <c r="N25" i="62"/>
  <c r="M25" i="62"/>
  <c r="Y31" i="62"/>
  <c r="AF31" i="62"/>
  <c r="Y45" i="62"/>
  <c r="Z45" i="62" s="1"/>
  <c r="S45" i="62"/>
  <c r="T45" i="62" s="1"/>
  <c r="AK46" i="62"/>
  <c r="AL46" i="62" s="1"/>
  <c r="S48" i="62"/>
  <c r="T48" i="62" s="1"/>
  <c r="Y40" i="62"/>
  <c r="Z40" i="62" s="1"/>
  <c r="H38" i="62"/>
  <c r="T14" i="62"/>
  <c r="M14" i="62"/>
  <c r="AL20" i="62"/>
  <c r="AK20" i="62"/>
  <c r="AE20" i="62"/>
  <c r="Y42" i="62"/>
  <c r="Z42" i="62" s="1"/>
  <c r="S18" i="62"/>
  <c r="Z18" i="62"/>
  <c r="AK40" i="62"/>
  <c r="AL40" i="62" s="1"/>
  <c r="AK32" i="62"/>
  <c r="AF14" i="62"/>
  <c r="Y14" i="62"/>
  <c r="T43" i="62"/>
  <c r="M43" i="62"/>
  <c r="N43" i="62" s="1"/>
  <c r="M20" i="62"/>
  <c r="T20" i="62"/>
  <c r="S20" i="62"/>
  <c r="AE30" i="62"/>
  <c r="AL30" i="62"/>
  <c r="M47" i="62"/>
  <c r="N47" i="62" s="1"/>
  <c r="M42" i="62"/>
  <c r="N42" i="62" s="1"/>
  <c r="T42" i="62"/>
  <c r="Z24" i="62"/>
  <c r="S24" i="62"/>
  <c r="M24" i="62"/>
  <c r="N24" i="62" s="1"/>
  <c r="T24" i="62"/>
  <c r="AF32" i="62"/>
  <c r="Y32" i="62"/>
  <c r="S14" i="62"/>
  <c r="Z14" i="62"/>
  <c r="AL15" i="62"/>
  <c r="AE15" i="62"/>
  <c r="M16" i="62"/>
  <c r="T15" i="62"/>
  <c r="M15" i="62"/>
  <c r="N15" i="62" s="1"/>
  <c r="AE44" i="62"/>
  <c r="AF44" i="62" s="1"/>
  <c r="AK44" i="62"/>
  <c r="AL44" i="62" s="1"/>
  <c r="S30" i="62"/>
  <c r="T30" i="62" s="1"/>
  <c r="Z30" i="62"/>
  <c r="AE42" i="62"/>
  <c r="AF42" i="62" s="1"/>
  <c r="Y17" i="62"/>
  <c r="AF17" i="62"/>
  <c r="S47" i="62"/>
  <c r="T47" i="62" s="1"/>
  <c r="Z47" i="62"/>
  <c r="Y15" i="62"/>
  <c r="AF15" i="62"/>
  <c r="S17" i="62"/>
  <c r="Z17" i="62"/>
  <c r="Y24" i="62"/>
  <c r="AF24" i="62"/>
  <c r="S32" i="62"/>
  <c r="Z32" i="62"/>
  <c r="AK30" i="62"/>
  <c r="Y29" i="62"/>
  <c r="M41" i="62"/>
  <c r="N41" i="62" s="1"/>
  <c r="Y33" i="62"/>
  <c r="Z33" i="62" s="1"/>
  <c r="AF25" i="62"/>
  <c r="Y25" i="62"/>
  <c r="M45" i="62"/>
  <c r="N45" i="62" s="1"/>
  <c r="M48" i="62"/>
  <c r="N48" i="62" s="1"/>
  <c r="M34" i="62"/>
  <c r="N34" i="62" s="1"/>
  <c r="AE45" i="62"/>
  <c r="AF45" i="62" s="1"/>
  <c r="AE46" i="62"/>
  <c r="AF46" i="62" s="1"/>
  <c r="AE40" i="62"/>
  <c r="AF40" i="62" s="1"/>
  <c r="AE17" i="62"/>
  <c r="AL17" i="62"/>
  <c r="T26" i="62"/>
  <c r="M26" i="62"/>
  <c r="S26" i="62"/>
  <c r="M31" i="62"/>
  <c r="AK45" i="62"/>
  <c r="AL45" i="62" s="1"/>
  <c r="M40" i="62"/>
  <c r="N40" i="62" s="1"/>
  <c r="T40" i="62"/>
  <c r="AL24" i="62"/>
  <c r="AE24" i="62"/>
  <c r="AK17" i="62"/>
  <c r="AL14" i="62"/>
  <c r="AE14" i="62"/>
  <c r="AE18" i="62"/>
  <c r="AL18" i="62"/>
  <c r="AE33" i="62"/>
  <c r="AF33" i="62" s="1"/>
  <c r="M33" i="62"/>
  <c r="N33" i="62" s="1"/>
  <c r="M44" i="62"/>
  <c r="N44" i="62" s="1"/>
  <c r="T44" i="62"/>
  <c r="AE16" i="62"/>
  <c r="AL16" i="62"/>
  <c r="AK47" i="62"/>
  <c r="AL47" i="62" s="1"/>
  <c r="AK15" i="62"/>
  <c r="Y48" i="62"/>
  <c r="Z48" i="62" s="1"/>
  <c r="AE48" i="62"/>
  <c r="AF48" i="62" s="1"/>
  <c r="S33" i="62"/>
  <c r="T33" i="62" s="1"/>
  <c r="AK24" i="62"/>
  <c r="S31" i="62"/>
  <c r="T31" i="62" s="1"/>
  <c r="S15" i="62"/>
  <c r="S34" i="62"/>
  <c r="T34" i="62" s="1"/>
  <c r="AL31" i="17"/>
  <c r="AE31" i="17"/>
  <c r="Z31" i="17"/>
  <c r="S31" i="17"/>
  <c r="T31" i="17" s="1"/>
  <c r="Y31" i="17"/>
  <c r="AF31" i="17"/>
  <c r="M31" i="17"/>
  <c r="AK31" i="17"/>
  <c r="Y30" i="17"/>
  <c r="AF30" i="17"/>
  <c r="M30" i="17"/>
  <c r="N30" i="17" s="1"/>
  <c r="AL30" i="17"/>
  <c r="AE30" i="17"/>
  <c r="Z30" i="17"/>
  <c r="S30" i="17"/>
  <c r="T30" i="17" s="1"/>
  <c r="AK30" i="17"/>
  <c r="AE43" i="61"/>
  <c r="AF43" i="61" s="1"/>
  <c r="AK41" i="61"/>
  <c r="AL41" i="61" s="1"/>
  <c r="Y41" i="61"/>
  <c r="Z41" i="61" s="1"/>
  <c r="Y25" i="61"/>
  <c r="AK31" i="61"/>
  <c r="T25" i="61"/>
  <c r="S25" i="61"/>
  <c r="S32" i="61"/>
  <c r="AE25" i="61"/>
  <c r="AL25" i="61"/>
  <c r="AK20" i="61"/>
  <c r="AK25" i="61"/>
  <c r="AK18" i="61"/>
  <c r="S14" i="61"/>
  <c r="M35" i="61"/>
  <c r="M13" i="61"/>
  <c r="Z13" i="61"/>
  <c r="S13" i="61"/>
  <c r="AF32" i="61"/>
  <c r="Y32" i="61"/>
  <c r="S44" i="61"/>
  <c r="T44" i="61" s="1"/>
  <c r="T17" i="61"/>
  <c r="M17" i="61"/>
  <c r="AE45" i="61"/>
  <c r="AF45" i="61" s="1"/>
  <c r="AL17" i="61"/>
  <c r="AE17" i="61"/>
  <c r="Z21" i="61"/>
  <c r="S21" i="61"/>
  <c r="Z20" i="61"/>
  <c r="S20" i="61"/>
  <c r="Y48" i="61"/>
  <c r="Z48" i="61" s="1"/>
  <c r="M26" i="61"/>
  <c r="S26" i="61"/>
  <c r="T26" i="61"/>
  <c r="M31" i="61"/>
  <c r="M29" i="61"/>
  <c r="N29" i="61" s="1"/>
  <c r="AF21" i="61"/>
  <c r="Y21" i="61"/>
  <c r="M42" i="61"/>
  <c r="N42" i="61" s="1"/>
  <c r="AK45" i="61"/>
  <c r="AL45" i="61" s="1"/>
  <c r="S17" i="61"/>
  <c r="Z17" i="61"/>
  <c r="AL24" i="61"/>
  <c r="AE24" i="61"/>
  <c r="S31" i="61"/>
  <c r="T31" i="61" s="1"/>
  <c r="T43" i="61"/>
  <c r="M43" i="61"/>
  <c r="N25" i="61"/>
  <c r="M25" i="61"/>
  <c r="Y31" i="61"/>
  <c r="AF31" i="61"/>
  <c r="M44" i="61"/>
  <c r="N44" i="61" s="1"/>
  <c r="AL31" i="61"/>
  <c r="AE31" i="61"/>
  <c r="AE42" i="61"/>
  <c r="AF42" i="61" s="1"/>
  <c r="S45" i="61"/>
  <c r="T45" i="61" s="1"/>
  <c r="Y34" i="61"/>
  <c r="Z34" i="61" s="1"/>
  <c r="AK17" i="61"/>
  <c r="M24" i="61"/>
  <c r="N24" i="61" s="1"/>
  <c r="T24" i="61"/>
  <c r="Y15" i="61"/>
  <c r="AF15" i="61"/>
  <c r="T18" i="61"/>
  <c r="M18" i="61"/>
  <c r="S18" i="61"/>
  <c r="Z18" i="61"/>
  <c r="Y13" i="61"/>
  <c r="AF13" i="61"/>
  <c r="AE44" i="61"/>
  <c r="AF44" i="61" s="1"/>
  <c r="M27" i="61"/>
  <c r="T27" i="61"/>
  <c r="S42" i="61"/>
  <c r="T42" i="61" s="1"/>
  <c r="AE40" i="61"/>
  <c r="AF40" i="61" s="1"/>
  <c r="M34" i="61"/>
  <c r="N34" i="61" s="1"/>
  <c r="Y24" i="61"/>
  <c r="AF24" i="61"/>
  <c r="N43" i="61"/>
  <c r="AK44" i="61"/>
  <c r="AL44" i="61" s="1"/>
  <c r="AK47" i="61"/>
  <c r="AL47" i="61" s="1"/>
  <c r="S40" i="61"/>
  <c r="T40" i="61" s="1"/>
  <c r="AE32" i="61"/>
  <c r="AL15" i="61"/>
  <c r="AE15" i="61"/>
  <c r="AK24" i="61"/>
  <c r="M33" i="61"/>
  <c r="N33" i="61" s="1"/>
  <c r="AK27" i="61"/>
  <c r="Y47" i="61"/>
  <c r="Z47" i="61" s="1"/>
  <c r="Y45" i="61"/>
  <c r="Z45" i="61" s="1"/>
  <c r="M40" i="61"/>
  <c r="N40" i="61" s="1"/>
  <c r="M15" i="61"/>
  <c r="N15" i="61" s="1"/>
  <c r="T15" i="61"/>
  <c r="AF18" i="61"/>
  <c r="Y18" i="61"/>
  <c r="AE48" i="61"/>
  <c r="AF48" i="61" s="1"/>
  <c r="M47" i="61"/>
  <c r="N47" i="61" s="1"/>
  <c r="AK42" i="61"/>
  <c r="AL42" i="61" s="1"/>
  <c r="AF33" i="61"/>
  <c r="Y33" i="61"/>
  <c r="Z33" i="61" s="1"/>
  <c r="AE35" i="61"/>
  <c r="AK35" i="61"/>
  <c r="AE29" i="61"/>
  <c r="AL29" i="61"/>
  <c r="H28" i="61"/>
  <c r="Y42" i="61"/>
  <c r="Z42" i="61" s="1"/>
  <c r="AE27" i="61"/>
  <c r="AL27" i="61"/>
  <c r="AE47" i="61"/>
  <c r="AF47" i="61" s="1"/>
  <c r="AK15" i="61"/>
  <c r="Y40" i="61"/>
  <c r="Z40" i="61" s="1"/>
  <c r="S46" i="61"/>
  <c r="T46" i="61" s="1"/>
  <c r="M21" i="61"/>
  <c r="T21" i="61"/>
  <c r="M20" i="61"/>
  <c r="T20" i="61"/>
  <c r="Y44" i="61"/>
  <c r="Z44" i="61" s="1"/>
  <c r="S34" i="61"/>
  <c r="T34" i="61" s="1"/>
  <c r="AE30" i="61"/>
  <c r="AL30" i="61"/>
  <c r="S47" i="61"/>
  <c r="T47" i="61" s="1"/>
  <c r="S30" i="61"/>
  <c r="T30" i="61" s="1"/>
  <c r="Z30" i="61"/>
  <c r="Z27" i="61"/>
  <c r="S27" i="61"/>
  <c r="AF46" i="61"/>
  <c r="Y46" i="61"/>
  <c r="Z46" i="61" s="1"/>
  <c r="AL18" i="61"/>
  <c r="AE18" i="61"/>
  <c r="Z29" i="61"/>
  <c r="S29" i="61"/>
  <c r="T29" i="61" s="1"/>
  <c r="M46" i="61"/>
  <c r="N46" i="61" s="1"/>
  <c r="M41" i="61"/>
  <c r="N41" i="61" s="1"/>
  <c r="M45" i="61"/>
  <c r="N45" i="61" s="1"/>
  <c r="AK40" i="61"/>
  <c r="AL40" i="61" s="1"/>
  <c r="AF20" i="61"/>
  <c r="Y20" i="61"/>
  <c r="Y17" i="61"/>
  <c r="AE21" i="61"/>
  <c r="AL21" i="61"/>
  <c r="AE20" i="61"/>
  <c r="AL20" i="61"/>
  <c r="Y31" i="16"/>
  <c r="AF31" i="16"/>
  <c r="M31" i="16"/>
  <c r="AE31" i="16"/>
  <c r="Z31" i="16"/>
  <c r="S31" i="16"/>
  <c r="T31" i="16" s="1"/>
  <c r="AF30" i="16"/>
  <c r="Y30" i="16"/>
  <c r="M30" i="16"/>
  <c r="N30" i="16" s="1"/>
  <c r="AL30" i="16"/>
  <c r="AE30" i="16"/>
  <c r="Z30" i="16"/>
  <c r="S30" i="16"/>
  <c r="T30" i="16" s="1"/>
  <c r="AK30" i="16"/>
  <c r="AE24" i="60"/>
  <c r="F41" i="60"/>
  <c r="AI41" i="60" s="1"/>
  <c r="AK21" i="60"/>
  <c r="H38" i="60"/>
  <c r="S24" i="60"/>
  <c r="Y24" i="60"/>
  <c r="M24" i="60"/>
  <c r="N24" i="60" s="1"/>
  <c r="AK25" i="60"/>
  <c r="AK24" i="60"/>
  <c r="S33" i="60"/>
  <c r="T33" i="60" s="1"/>
  <c r="H41" i="60"/>
  <c r="Q41" i="60"/>
  <c r="Z21" i="60"/>
  <c r="S21" i="60"/>
  <c r="AF31" i="60"/>
  <c r="Y31" i="60"/>
  <c r="S27" i="60"/>
  <c r="Z27" i="60"/>
  <c r="H28" i="60"/>
  <c r="M31" i="60"/>
  <c r="H40" i="60"/>
  <c r="AC40" i="60"/>
  <c r="Q40" i="60"/>
  <c r="K40" i="60"/>
  <c r="AI40" i="60"/>
  <c r="W40" i="60"/>
  <c r="Y30" i="60"/>
  <c r="AF30" i="60"/>
  <c r="M21" i="60"/>
  <c r="T21" i="60"/>
  <c r="Y27" i="60"/>
  <c r="Y43" i="60"/>
  <c r="AK31" i="60"/>
  <c r="AE31" i="60"/>
  <c r="AL31" i="60"/>
  <c r="AE29" i="60"/>
  <c r="AL29" i="60"/>
  <c r="Z25" i="60"/>
  <c r="S25" i="60"/>
  <c r="M43" i="60"/>
  <c r="N43" i="60" s="1"/>
  <c r="AK26" i="60"/>
  <c r="AE26" i="60"/>
  <c r="AL26" i="60"/>
  <c r="Z31" i="60"/>
  <c r="S31" i="60"/>
  <c r="T31" i="60" s="1"/>
  <c r="S34" i="60"/>
  <c r="T34" i="60" s="1"/>
  <c r="M20" i="60"/>
  <c r="T20" i="60"/>
  <c r="S20" i="60"/>
  <c r="Y33" i="60"/>
  <c r="Z33" i="60" s="1"/>
  <c r="AE43" i="60"/>
  <c r="AF43" i="60" s="1"/>
  <c r="AL43" i="60"/>
  <c r="M26" i="60"/>
  <c r="T26" i="60"/>
  <c r="AK29" i="60"/>
  <c r="S29" i="60"/>
  <c r="T29" i="60" s="1"/>
  <c r="Z29" i="60"/>
  <c r="T30" i="60"/>
  <c r="M30" i="60"/>
  <c r="N30" i="60" s="1"/>
  <c r="Y21" i="60"/>
  <c r="Z43" i="60"/>
  <c r="S43" i="60"/>
  <c r="T43" i="60" s="1"/>
  <c r="M32" i="60"/>
  <c r="T32" i="60"/>
  <c r="M25" i="60"/>
  <c r="T25" i="60"/>
  <c r="Z26" i="60"/>
  <c r="S26" i="60"/>
  <c r="Y34" i="60"/>
  <c r="Z34" i="60" s="1"/>
  <c r="AE21" i="60"/>
  <c r="AL21" i="60"/>
  <c r="M33" i="60"/>
  <c r="N33" i="60" s="1"/>
  <c r="AE25" i="60"/>
  <c r="AL25" i="60"/>
  <c r="M27" i="60"/>
  <c r="Z31" i="15"/>
  <c r="S31" i="15"/>
  <c r="T31" i="15" s="1"/>
  <c r="AF31" i="15"/>
  <c r="Y31" i="15"/>
  <c r="M31" i="15"/>
  <c r="AL31" i="15"/>
  <c r="AE31" i="15"/>
  <c r="AK31" i="15"/>
  <c r="AF30" i="15"/>
  <c r="Y30" i="15"/>
  <c r="M30" i="15"/>
  <c r="N30" i="15" s="1"/>
  <c r="AL30" i="15"/>
  <c r="AE30" i="15"/>
  <c r="Z30" i="15"/>
  <c r="S30" i="15"/>
  <c r="T30" i="15" s="1"/>
  <c r="AK30" i="15"/>
  <c r="M34" i="59"/>
  <c r="N34" i="59" s="1"/>
  <c r="Y34" i="59"/>
  <c r="Z34" i="59" s="1"/>
  <c r="M31" i="59"/>
  <c r="AL32" i="59"/>
  <c r="AE32" i="59"/>
  <c r="Z25" i="59"/>
  <c r="S25" i="59"/>
  <c r="H27" i="59"/>
  <c r="N27" i="59" s="1"/>
  <c r="W27" i="59"/>
  <c r="Q27" i="59"/>
  <c r="K27" i="59"/>
  <c r="AI27" i="59"/>
  <c r="AC27" i="59"/>
  <c r="AE41" i="59"/>
  <c r="AF41" i="59" s="1"/>
  <c r="AC30" i="59"/>
  <c r="Q30" i="59"/>
  <c r="W30" i="59"/>
  <c r="H30" i="59"/>
  <c r="AI30" i="59"/>
  <c r="K30" i="59"/>
  <c r="AK32" i="59"/>
  <c r="H33" i="59"/>
  <c r="AI33" i="59"/>
  <c r="Q33" i="59"/>
  <c r="K33" i="59"/>
  <c r="AC33" i="59"/>
  <c r="W33" i="59"/>
  <c r="S40" i="59"/>
  <c r="T40" i="59" s="1"/>
  <c r="Y43" i="59"/>
  <c r="AK41" i="59"/>
  <c r="AL41" i="59" s="1"/>
  <c r="S31" i="59"/>
  <c r="T31" i="59" s="1"/>
  <c r="Z31" i="59"/>
  <c r="AE43" i="59"/>
  <c r="AF43" i="59" s="1"/>
  <c r="Y25" i="59"/>
  <c r="AF25" i="59"/>
  <c r="H24" i="59"/>
  <c r="W24" i="59"/>
  <c r="AI24" i="59"/>
  <c r="Q24" i="59"/>
  <c r="AC24" i="59"/>
  <c r="K24" i="59"/>
  <c r="Z32" i="59"/>
  <c r="S32" i="59"/>
  <c r="AK31" i="59"/>
  <c r="M25" i="59"/>
  <c r="T25" i="59"/>
  <c r="Y31" i="59"/>
  <c r="F38" i="59"/>
  <c r="H37" i="59"/>
  <c r="Y40" i="59"/>
  <c r="Z40" i="59" s="1"/>
  <c r="M43" i="59"/>
  <c r="N43" i="59" s="1"/>
  <c r="M41" i="59"/>
  <c r="N41" i="59" s="1"/>
  <c r="AE34" i="59"/>
  <c r="AF34" i="59" s="1"/>
  <c r="AC29" i="59"/>
  <c r="Q29" i="59"/>
  <c r="K29" i="59"/>
  <c r="AI29" i="59"/>
  <c r="W29" i="59"/>
  <c r="H29" i="59"/>
  <c r="AE40" i="59"/>
  <c r="AF40" i="59" s="1"/>
  <c r="S43" i="59"/>
  <c r="T43" i="59" s="1"/>
  <c r="Z43" i="59"/>
  <c r="Y41" i="59"/>
  <c r="Z41" i="59" s="1"/>
  <c r="AE31" i="59"/>
  <c r="AL31" i="59"/>
  <c r="S34" i="59"/>
  <c r="T34" i="59" s="1"/>
  <c r="H19" i="59"/>
  <c r="K26" i="59"/>
  <c r="H26" i="59"/>
  <c r="N26" i="59" s="1"/>
  <c r="AI26" i="59"/>
  <c r="Q26" i="59"/>
  <c r="AC26" i="59"/>
  <c r="W26" i="59"/>
  <c r="AC20" i="59"/>
  <c r="K20" i="59"/>
  <c r="Q20" i="59"/>
  <c r="W20" i="59"/>
  <c r="H20" i="59"/>
  <c r="N20" i="59" s="1"/>
  <c r="AI20" i="59"/>
  <c r="M32" i="59"/>
  <c r="T32" i="59"/>
  <c r="AF32" i="59"/>
  <c r="Y32" i="59"/>
  <c r="AE25" i="59"/>
  <c r="AL25" i="59"/>
  <c r="S43" i="58"/>
  <c r="AE34" i="58"/>
  <c r="AF34" i="58" s="1"/>
  <c r="Y34" i="58"/>
  <c r="Z34" i="58" s="1"/>
  <c r="AK34" i="58"/>
  <c r="AL34" i="58" s="1"/>
  <c r="AC30" i="58"/>
  <c r="Q30" i="58"/>
  <c r="AI30" i="58"/>
  <c r="K30" i="58"/>
  <c r="W30" i="58"/>
  <c r="H30" i="58"/>
  <c r="AL20" i="58"/>
  <c r="AE20" i="58"/>
  <c r="M34" i="58"/>
  <c r="N34" i="58" s="1"/>
  <c r="H37" i="58"/>
  <c r="F38" i="58"/>
  <c r="S34" i="58"/>
  <c r="T34" i="58" s="1"/>
  <c r="M26" i="58"/>
  <c r="T26" i="58"/>
  <c r="AC29" i="58"/>
  <c r="Q29" i="58"/>
  <c r="W29" i="58"/>
  <c r="AI29" i="58"/>
  <c r="K29" i="58"/>
  <c r="H29" i="58"/>
  <c r="AC25" i="58"/>
  <c r="K25" i="58"/>
  <c r="W25" i="58"/>
  <c r="AI25" i="58"/>
  <c r="Q25" i="58"/>
  <c r="H25" i="58"/>
  <c r="N25" i="58" s="1"/>
  <c r="Y26" i="58"/>
  <c r="AF26" i="58"/>
  <c r="H40" i="58"/>
  <c r="AC40" i="58"/>
  <c r="K40" i="58"/>
  <c r="W40" i="58"/>
  <c r="Q40" i="58"/>
  <c r="AI40" i="58"/>
  <c r="Y43" i="58"/>
  <c r="Z43" i="58" s="1"/>
  <c r="H33" i="58"/>
  <c r="W33" i="58"/>
  <c r="AI33" i="58"/>
  <c r="Q33" i="58"/>
  <c r="AC33" i="58"/>
  <c r="K33" i="58"/>
  <c r="H31" i="58"/>
  <c r="N31" i="58" s="1"/>
  <c r="W31" i="58"/>
  <c r="AI31" i="58"/>
  <c r="Q31" i="58"/>
  <c r="K31" i="58"/>
  <c r="AC31" i="58"/>
  <c r="AE43" i="58"/>
  <c r="AF43" i="58" s="1"/>
  <c r="AK20" i="58"/>
  <c r="AK26" i="58"/>
  <c r="T43" i="58"/>
  <c r="M43" i="58"/>
  <c r="N43" i="58" s="1"/>
  <c r="AC32" i="58"/>
  <c r="K32" i="58"/>
  <c r="W32" i="58"/>
  <c r="AI32" i="58"/>
  <c r="H32" i="58"/>
  <c r="N32" i="58" s="1"/>
  <c r="Q32" i="58"/>
  <c r="Y20" i="58"/>
  <c r="AF20" i="58"/>
  <c r="AE26" i="58"/>
  <c r="AL26" i="58"/>
  <c r="H24" i="58"/>
  <c r="AI24" i="58"/>
  <c r="AC24" i="58"/>
  <c r="K24" i="58"/>
  <c r="W24" i="58"/>
  <c r="Q24" i="58"/>
  <c r="Z20" i="58"/>
  <c r="S20" i="58"/>
  <c r="AI41" i="58"/>
  <c r="W41" i="58"/>
  <c r="K41" i="58"/>
  <c r="H41" i="58"/>
  <c r="Q41" i="58"/>
  <c r="AC41" i="58"/>
  <c r="H27" i="58"/>
  <c r="N27" i="58" s="1"/>
  <c r="W27" i="58"/>
  <c r="AI27" i="58"/>
  <c r="AC27" i="58"/>
  <c r="Q27" i="58"/>
  <c r="K27" i="58"/>
  <c r="M20" i="58"/>
  <c r="T20" i="58"/>
  <c r="Z26" i="58"/>
  <c r="S26" i="58"/>
  <c r="Y43" i="57"/>
  <c r="Z43" i="57" s="1"/>
  <c r="AK41" i="57"/>
  <c r="AL41" i="57" s="1"/>
  <c r="AK34" i="57"/>
  <c r="AL34" i="57" s="1"/>
  <c r="AK24" i="57"/>
  <c r="M34" i="57"/>
  <c r="N34" i="57" s="1"/>
  <c r="Y34" i="57"/>
  <c r="Z34" i="57" s="1"/>
  <c r="AE34" i="57"/>
  <c r="AF34" i="57" s="1"/>
  <c r="F38" i="57"/>
  <c r="H37" i="57"/>
  <c r="H27" i="57"/>
  <c r="N27" i="57" s="1"/>
  <c r="AC27" i="57"/>
  <c r="K27" i="57"/>
  <c r="W27" i="57"/>
  <c r="AI27" i="57"/>
  <c r="Q27" i="57"/>
  <c r="M25" i="57"/>
  <c r="T25" i="57"/>
  <c r="H33" i="57"/>
  <c r="Q33" i="57"/>
  <c r="AC33" i="57"/>
  <c r="K33" i="57"/>
  <c r="AI33" i="57"/>
  <c r="W33" i="57"/>
  <c r="Z29" i="57"/>
  <c r="S29" i="57"/>
  <c r="T29" i="57" s="1"/>
  <c r="T43" i="57"/>
  <c r="M43" i="57"/>
  <c r="N43" i="57" s="1"/>
  <c r="AF25" i="57"/>
  <c r="Y25" i="57"/>
  <c r="S32" i="57"/>
  <c r="Z32" i="57"/>
  <c r="AF24" i="57"/>
  <c r="Y24" i="57"/>
  <c r="Q30" i="57"/>
  <c r="AC30" i="57"/>
  <c r="W30" i="57"/>
  <c r="K30" i="57"/>
  <c r="AI30" i="57"/>
  <c r="H30" i="57"/>
  <c r="AL29" i="57"/>
  <c r="AE29" i="57"/>
  <c r="AE43" i="57"/>
  <c r="AF43" i="57" s="1"/>
  <c r="AL25" i="57"/>
  <c r="AE25" i="57"/>
  <c r="AL31" i="57"/>
  <c r="AE31" i="57"/>
  <c r="T24" i="57"/>
  <c r="M24" i="57"/>
  <c r="N24" i="57" s="1"/>
  <c r="AL32" i="57"/>
  <c r="AE32" i="57"/>
  <c r="AK32" i="57"/>
  <c r="K26" i="57"/>
  <c r="W26" i="57"/>
  <c r="H26" i="57"/>
  <c r="N26" i="57" s="1"/>
  <c r="AC26" i="57"/>
  <c r="AI26" i="57"/>
  <c r="Q26" i="57"/>
  <c r="M41" i="57"/>
  <c r="N41" i="57" s="1"/>
  <c r="S15" i="57"/>
  <c r="Z15" i="57"/>
  <c r="M32" i="57"/>
  <c r="T32" i="57"/>
  <c r="AE41" i="57"/>
  <c r="AF41" i="57" s="1"/>
  <c r="Y41" i="57"/>
  <c r="Z41" i="57" s="1"/>
  <c r="S34" i="57"/>
  <c r="T34" i="57" s="1"/>
  <c r="AF31" i="57"/>
  <c r="Y31" i="57"/>
  <c r="Y32" i="57"/>
  <c r="AF32" i="57"/>
  <c r="AC40" i="57"/>
  <c r="Q40" i="57"/>
  <c r="AI40" i="57"/>
  <c r="W40" i="57"/>
  <c r="K40" i="57"/>
  <c r="H40" i="57"/>
  <c r="AK43" i="57"/>
  <c r="AL43" i="57" s="1"/>
  <c r="Z24" i="57"/>
  <c r="S24" i="57"/>
  <c r="S25" i="57"/>
  <c r="M29" i="57"/>
  <c r="N29" i="57" s="1"/>
  <c r="S41" i="57"/>
  <c r="T41" i="57" s="1"/>
  <c r="AK25" i="57"/>
  <c r="AE15" i="57"/>
  <c r="AL15" i="57"/>
  <c r="Y29" i="57"/>
  <c r="AF15" i="57"/>
  <c r="Y15" i="57"/>
  <c r="AL24" i="57"/>
  <c r="AE24" i="57"/>
  <c r="AK41" i="56"/>
  <c r="AL41" i="56" s="1"/>
  <c r="AK32" i="56"/>
  <c r="Y34" i="56"/>
  <c r="Z34" i="56" s="1"/>
  <c r="Y43" i="56"/>
  <c r="Z43" i="56" s="1"/>
  <c r="M26" i="56"/>
  <c r="T26" i="56"/>
  <c r="M34" i="56"/>
  <c r="N34" i="56" s="1"/>
  <c r="AE41" i="56"/>
  <c r="AF41" i="56" s="1"/>
  <c r="M41" i="56"/>
  <c r="N41" i="56" s="1"/>
  <c r="H27" i="56"/>
  <c r="N27" i="56" s="1"/>
  <c r="W27" i="56"/>
  <c r="AI27" i="56"/>
  <c r="AC27" i="56"/>
  <c r="Q27" i="56"/>
  <c r="K27" i="56"/>
  <c r="S34" i="56"/>
  <c r="T34" i="56" s="1"/>
  <c r="Y41" i="56"/>
  <c r="Z41" i="56" s="1"/>
  <c r="H24" i="56"/>
  <c r="W24" i="56"/>
  <c r="AC24" i="56"/>
  <c r="Q24" i="56"/>
  <c r="AI24" i="56"/>
  <c r="K24" i="56"/>
  <c r="AC30" i="56"/>
  <c r="Q30" i="56"/>
  <c r="W30" i="56"/>
  <c r="H30" i="56"/>
  <c r="AI30" i="56"/>
  <c r="K30" i="56"/>
  <c r="F38" i="56"/>
  <c r="H37" i="56"/>
  <c r="H40" i="56"/>
  <c r="Q40" i="56"/>
  <c r="AC40" i="56"/>
  <c r="K40" i="56"/>
  <c r="AI40" i="56"/>
  <c r="W40" i="56"/>
  <c r="AC20" i="56"/>
  <c r="K20" i="56"/>
  <c r="W20" i="56"/>
  <c r="H20" i="56"/>
  <c r="N20" i="56" s="1"/>
  <c r="AI20" i="56"/>
  <c r="Q20" i="56"/>
  <c r="AC29" i="56"/>
  <c r="Q29" i="56"/>
  <c r="AI29" i="56"/>
  <c r="H29" i="56"/>
  <c r="K29" i="56"/>
  <c r="W29" i="56"/>
  <c r="H33" i="56"/>
  <c r="W33" i="56"/>
  <c r="AI33" i="56"/>
  <c r="Q33" i="56"/>
  <c r="K33" i="56"/>
  <c r="AC33" i="56"/>
  <c r="AL32" i="56"/>
  <c r="AE32" i="56"/>
  <c r="H19" i="56"/>
  <c r="AE34" i="56"/>
  <c r="AF34" i="56" s="1"/>
  <c r="Y26" i="56"/>
  <c r="AF26" i="56"/>
  <c r="AC25" i="56"/>
  <c r="K25" i="56"/>
  <c r="W25" i="56"/>
  <c r="Q25" i="56"/>
  <c r="H25" i="56"/>
  <c r="N25" i="56" s="1"/>
  <c r="AI25" i="56"/>
  <c r="Z26" i="56"/>
  <c r="S26" i="56"/>
  <c r="AF32" i="56"/>
  <c r="Y32" i="56"/>
  <c r="M32" i="56"/>
  <c r="T32" i="56"/>
  <c r="S41" i="56"/>
  <c r="T41" i="56" s="1"/>
  <c r="H31" i="56"/>
  <c r="N31" i="56" s="1"/>
  <c r="AI31" i="56"/>
  <c r="Q31" i="56"/>
  <c r="K31" i="56"/>
  <c r="AC31" i="56"/>
  <c r="W31" i="56"/>
  <c r="AE43" i="56"/>
  <c r="AF43" i="56" s="1"/>
  <c r="S29" i="55"/>
  <c r="T29" i="55" s="1"/>
  <c r="Z29" i="55"/>
  <c r="S31" i="55"/>
  <c r="T31" i="55" s="1"/>
  <c r="Z31" i="55"/>
  <c r="Y31" i="55"/>
  <c r="Y29" i="55"/>
  <c r="AE20" i="55"/>
  <c r="AL20" i="55"/>
  <c r="M43" i="55"/>
  <c r="N43" i="55" s="1"/>
  <c r="M33" i="55"/>
  <c r="N33" i="55" s="1"/>
  <c r="Z26" i="55"/>
  <c r="S26" i="55"/>
  <c r="S33" i="55"/>
  <c r="T33" i="55" s="1"/>
  <c r="AL26" i="55"/>
  <c r="AE26" i="55"/>
  <c r="AK26" i="55"/>
  <c r="AF25" i="55"/>
  <c r="Y25" i="55"/>
  <c r="Q34" i="55"/>
  <c r="AI34" i="55"/>
  <c r="AC34" i="55"/>
  <c r="K34" i="55"/>
  <c r="W34" i="55"/>
  <c r="H28" i="55"/>
  <c r="H36" i="55" s="1"/>
  <c r="H39" i="55" s="1"/>
  <c r="AL29" i="55"/>
  <c r="AK29" i="55"/>
  <c r="AE29" i="55"/>
  <c r="S43" i="55"/>
  <c r="T43" i="55" s="1"/>
  <c r="M25" i="55"/>
  <c r="T25" i="55"/>
  <c r="T26" i="55"/>
  <c r="M26" i="55"/>
  <c r="Z25" i="55"/>
  <c r="S25" i="55"/>
  <c r="T27" i="55"/>
  <c r="M27" i="55"/>
  <c r="Y43" i="55"/>
  <c r="Z43" i="55" s="1"/>
  <c r="M31" i="55"/>
  <c r="M24" i="55"/>
  <c r="N24" i="55" s="1"/>
  <c r="Z32" i="55"/>
  <c r="S32" i="55"/>
  <c r="Y15" i="55"/>
  <c r="AF15" i="55"/>
  <c r="AF32" i="55"/>
  <c r="Y32" i="55"/>
  <c r="AL25" i="55"/>
  <c r="AE25" i="55"/>
  <c r="AL33" i="55"/>
  <c r="AE33" i="55"/>
  <c r="AF33" i="55" s="1"/>
  <c r="S20" i="55"/>
  <c r="Z20" i="55"/>
  <c r="M32" i="55"/>
  <c r="T32" i="55"/>
  <c r="AF20" i="55"/>
  <c r="Y20" i="55"/>
  <c r="Y26" i="55"/>
  <c r="AE31" i="55"/>
  <c r="AL31" i="55"/>
  <c r="S27" i="55"/>
  <c r="AE32" i="55"/>
  <c r="AL32" i="55"/>
  <c r="M20" i="55"/>
  <c r="T20" i="55"/>
  <c r="AE43" i="55"/>
  <c r="AF43" i="55" s="1"/>
  <c r="AK20" i="55"/>
  <c r="Z25" i="54"/>
  <c r="S25" i="54"/>
  <c r="S20" i="54"/>
  <c r="Y32" i="54"/>
  <c r="AF32" i="54"/>
  <c r="H28" i="54"/>
  <c r="H36" i="54" s="1"/>
  <c r="H39" i="54" s="1"/>
  <c r="Y25" i="54"/>
  <c r="AK27" i="54"/>
  <c r="M27" i="54"/>
  <c r="T27" i="54"/>
  <c r="AE32" i="54"/>
  <c r="T24" i="54"/>
  <c r="M24" i="54"/>
  <c r="N24" i="54" s="1"/>
  <c r="AI41" i="54"/>
  <c r="W41" i="54"/>
  <c r="K41" i="54"/>
  <c r="AC41" i="54"/>
  <c r="Q41" i="54"/>
  <c r="AF31" i="54"/>
  <c r="Y31" i="54"/>
  <c r="AC40" i="54"/>
  <c r="Q40" i="54"/>
  <c r="K40" i="54"/>
  <c r="W40" i="54"/>
  <c r="AI40" i="54"/>
  <c r="Y26" i="54"/>
  <c r="AF26" i="54"/>
  <c r="M25" i="54"/>
  <c r="M31" i="54"/>
  <c r="AC43" i="54"/>
  <c r="K43" i="54"/>
  <c r="H43" i="54"/>
  <c r="Q43" i="54"/>
  <c r="AI43" i="54"/>
  <c r="W43" i="54"/>
  <c r="AE26" i="54"/>
  <c r="AL26" i="54"/>
  <c r="S31" i="54"/>
  <c r="T31" i="54" s="1"/>
  <c r="Z24" i="54"/>
  <c r="S24" i="54"/>
  <c r="AE31" i="54"/>
  <c r="AH34" i="54"/>
  <c r="AI34" i="54" s="1"/>
  <c r="V34" i="54"/>
  <c r="W34" i="54" s="1"/>
  <c r="J34" i="54"/>
  <c r="K34" i="54" s="1"/>
  <c r="AB34" i="54"/>
  <c r="AC34" i="54" s="1"/>
  <c r="G34" i="54"/>
  <c r="P34" i="54"/>
  <c r="Q34" i="54" s="1"/>
  <c r="Z29" i="54"/>
  <c r="S29" i="54"/>
  <c r="T29" i="54" s="1"/>
  <c r="AF24" i="54"/>
  <c r="Y24" i="54"/>
  <c r="M27" i="53"/>
  <c r="T27" i="53"/>
  <c r="Y24" i="53"/>
  <c r="S27" i="53"/>
  <c r="W41" i="53"/>
  <c r="AE41" i="53" s="1"/>
  <c r="AF41" i="53" s="1"/>
  <c r="Q41" i="53"/>
  <c r="K41" i="53"/>
  <c r="AI41" i="53"/>
  <c r="AK41" i="53" s="1"/>
  <c r="AL41" i="53" s="1"/>
  <c r="Q40" i="53"/>
  <c r="AC40" i="53"/>
  <c r="K40" i="53"/>
  <c r="AI40" i="53"/>
  <c r="W40" i="53"/>
  <c r="M25" i="53"/>
  <c r="T25" i="53"/>
  <c r="AE24" i="53"/>
  <c r="AL24" i="53"/>
  <c r="AL20" i="53"/>
  <c r="AE20" i="53"/>
  <c r="H28" i="53"/>
  <c r="H36" i="53" s="1"/>
  <c r="H39" i="53" s="1"/>
  <c r="AE43" i="53"/>
  <c r="AF43" i="53" s="1"/>
  <c r="Y43" i="53"/>
  <c r="Z43" i="53" s="1"/>
  <c r="AE33" i="53"/>
  <c r="AF33" i="53" s="1"/>
  <c r="AK43" i="53"/>
  <c r="AL43" i="53" s="1"/>
  <c r="W34" i="53"/>
  <c r="AI34" i="53"/>
  <c r="Q34" i="53"/>
  <c r="AC34" i="53"/>
  <c r="K34" i="53"/>
  <c r="S24" i="53"/>
  <c r="Z24" i="53"/>
  <c r="S33" i="53"/>
  <c r="T33" i="53" s="1"/>
  <c r="AF31" i="53"/>
  <c r="Y31" i="53"/>
  <c r="AK20" i="53"/>
  <c r="AK24" i="53"/>
  <c r="Y32" i="53"/>
  <c r="AF32" i="53"/>
  <c r="AL25" i="53"/>
  <c r="AE25" i="53"/>
  <c r="Z20" i="53"/>
  <c r="S20" i="53"/>
  <c r="N24" i="53"/>
  <c r="Z32" i="53"/>
  <c r="S32" i="53"/>
  <c r="M32" i="53"/>
  <c r="T32" i="53"/>
  <c r="Y33" i="53"/>
  <c r="Z33" i="53" s="1"/>
  <c r="S29" i="53"/>
  <c r="T29" i="53" s="1"/>
  <c r="Z29" i="53"/>
  <c r="M26" i="53"/>
  <c r="T26" i="53"/>
  <c r="S26" i="53"/>
  <c r="S25" i="53"/>
  <c r="M20" i="53"/>
  <c r="T20" i="53"/>
  <c r="Y20" i="53"/>
  <c r="AE31" i="53"/>
  <c r="AE32" i="53"/>
  <c r="AL32" i="53"/>
  <c r="K41" i="52"/>
  <c r="S41" i="52" s="1"/>
  <c r="T41" i="52" s="1"/>
  <c r="AL31" i="52"/>
  <c r="W41" i="52"/>
  <c r="AE41" i="52" s="1"/>
  <c r="AF41" i="52" s="1"/>
  <c r="Y33" i="52"/>
  <c r="Z33" i="52" s="1"/>
  <c r="AE24" i="52"/>
  <c r="AI41" i="52"/>
  <c r="AK41" i="52" s="1"/>
  <c r="AL41" i="52" s="1"/>
  <c r="AF32" i="52"/>
  <c r="Y32" i="52"/>
  <c r="M20" i="52"/>
  <c r="T20" i="52"/>
  <c r="M32" i="52"/>
  <c r="T32" i="52"/>
  <c r="S29" i="52"/>
  <c r="T29" i="52" s="1"/>
  <c r="Z29" i="52"/>
  <c r="M33" i="52"/>
  <c r="N33" i="52" s="1"/>
  <c r="Z32" i="52"/>
  <c r="S32" i="52"/>
  <c r="AK26" i="52"/>
  <c r="AH34" i="52"/>
  <c r="AI34" i="52" s="1"/>
  <c r="V34" i="52"/>
  <c r="W34" i="52" s="1"/>
  <c r="J34" i="52"/>
  <c r="G34" i="52"/>
  <c r="P34" i="52"/>
  <c r="Q34" i="52" s="1"/>
  <c r="AB34" i="52"/>
  <c r="AC34" i="52" s="1"/>
  <c r="AK40" i="52"/>
  <c r="AL40" i="52" s="1"/>
  <c r="M31" i="52"/>
  <c r="N31" i="52"/>
  <c r="AE29" i="52"/>
  <c r="AL29" i="52"/>
  <c r="AK32" i="52"/>
  <c r="T26" i="52"/>
  <c r="M26" i="52"/>
  <c r="Y29" i="52"/>
  <c r="AE20" i="52"/>
  <c r="AL20" i="52"/>
  <c r="S40" i="52"/>
  <c r="T40" i="52" s="1"/>
  <c r="W43" i="52"/>
  <c r="Q43" i="52"/>
  <c r="K43" i="52"/>
  <c r="H43" i="52"/>
  <c r="AI43" i="52"/>
  <c r="AC43" i="52"/>
  <c r="AE40" i="52"/>
  <c r="AF40" i="52" s="1"/>
  <c r="H28" i="52"/>
  <c r="H36" i="52" s="1"/>
  <c r="H39" i="52" s="1"/>
  <c r="AL26" i="52"/>
  <c r="AE26" i="52"/>
  <c r="M40" i="52"/>
  <c r="N40" i="52" s="1"/>
  <c r="Z26" i="52"/>
  <c r="S26" i="52"/>
  <c r="S20" i="52"/>
  <c r="Z20" i="52"/>
  <c r="Y40" i="52"/>
  <c r="Z40" i="52" s="1"/>
  <c r="S24" i="52"/>
  <c r="Z24" i="52"/>
  <c r="Y24" i="52"/>
  <c r="AE32" i="52"/>
  <c r="AL32" i="52"/>
  <c r="K34" i="52"/>
  <c r="Y27" i="52"/>
  <c r="AF27" i="52"/>
  <c r="AE27" i="52"/>
  <c r="Y20" i="52"/>
  <c r="AF20" i="52"/>
  <c r="S33" i="52"/>
  <c r="T33" i="52" s="1"/>
  <c r="AF31" i="13"/>
  <c r="Y31" i="13"/>
  <c r="Z31" i="13"/>
  <c r="S31" i="13"/>
  <c r="T31" i="13" s="1"/>
  <c r="M31" i="13"/>
  <c r="AL31" i="13"/>
  <c r="AE31" i="13"/>
  <c r="AK31" i="13"/>
  <c r="AL29" i="51"/>
  <c r="AE29" i="51"/>
  <c r="S34" i="51"/>
  <c r="T34" i="51" s="1"/>
  <c r="M40" i="51"/>
  <c r="N40" i="51" s="1"/>
  <c r="M41" i="51"/>
  <c r="N41" i="51" s="1"/>
  <c r="Y32" i="51"/>
  <c r="AF32" i="51"/>
  <c r="AE32" i="51"/>
  <c r="Z29" i="51"/>
  <c r="S29" i="51"/>
  <c r="T29" i="51" s="1"/>
  <c r="Y25" i="51"/>
  <c r="AF25" i="51"/>
  <c r="AE25" i="51"/>
  <c r="S27" i="51"/>
  <c r="Z27" i="51"/>
  <c r="S33" i="51"/>
  <c r="T33" i="51" s="1"/>
  <c r="AE34" i="51"/>
  <c r="AF34" i="51" s="1"/>
  <c r="AF27" i="51"/>
  <c r="Y27" i="51"/>
  <c r="AK29" i="51"/>
  <c r="S31" i="51"/>
  <c r="T31" i="51" s="1"/>
  <c r="Z31" i="51"/>
  <c r="H28" i="51"/>
  <c r="H36" i="51" s="1"/>
  <c r="H39" i="51" s="1"/>
  <c r="Y29" i="51"/>
  <c r="AF29" i="51"/>
  <c r="Y14" i="51"/>
  <c r="AF14" i="51"/>
  <c r="Z24" i="51"/>
  <c r="S24" i="51"/>
  <c r="M29" i="51"/>
  <c r="N29" i="51" s="1"/>
  <c r="Y24" i="51"/>
  <c r="Y33" i="51"/>
  <c r="Z33" i="51" s="1"/>
  <c r="Y34" i="51"/>
  <c r="Z34" i="51" s="1"/>
  <c r="F41" i="50"/>
  <c r="F40" i="50"/>
  <c r="AK26" i="50"/>
  <c r="S32" i="50"/>
  <c r="AK25" i="50"/>
  <c r="T25" i="50"/>
  <c r="M25" i="50"/>
  <c r="Z25" i="50"/>
  <c r="S25" i="50"/>
  <c r="S31" i="50"/>
  <c r="T31" i="50" s="1"/>
  <c r="Z31" i="50"/>
  <c r="H28" i="50"/>
  <c r="H36" i="50" s="1"/>
  <c r="H39" i="50" s="1"/>
  <c r="Z24" i="50"/>
  <c r="S24" i="50"/>
  <c r="AE34" i="50"/>
  <c r="AF34" i="50" s="1"/>
  <c r="AK34" i="50"/>
  <c r="AL34" i="50" s="1"/>
  <c r="AL27" i="50"/>
  <c r="AE27" i="50"/>
  <c r="S33" i="50"/>
  <c r="T33" i="50" s="1"/>
  <c r="Y33" i="50"/>
  <c r="Z33" i="50" s="1"/>
  <c r="S27" i="50"/>
  <c r="Z27" i="50"/>
  <c r="Y27" i="50"/>
  <c r="AF27" i="50"/>
  <c r="S34" i="50"/>
  <c r="T34" i="50" s="1"/>
  <c r="AK27" i="50"/>
  <c r="Y32" i="50"/>
  <c r="AF32" i="50"/>
  <c r="Y25" i="50"/>
  <c r="AF25" i="50"/>
  <c r="AE25" i="50"/>
  <c r="AE32" i="50"/>
  <c r="AE32" i="49"/>
  <c r="M26" i="49"/>
  <c r="M31" i="49"/>
  <c r="Z24" i="49"/>
  <c r="Y24" i="49"/>
  <c r="S24" i="49"/>
  <c r="Y29" i="49"/>
  <c r="AF29" i="49"/>
  <c r="F40" i="49"/>
  <c r="F41" i="49"/>
  <c r="Y34" i="49"/>
  <c r="Z34" i="49" s="1"/>
  <c r="H28" i="49"/>
  <c r="H36" i="49" s="1"/>
  <c r="H39" i="49" s="1"/>
  <c r="AE29" i="49"/>
  <c r="M34" i="49"/>
  <c r="N34" i="49" s="1"/>
  <c r="Y14" i="49"/>
  <c r="AF14" i="49"/>
  <c r="AE14" i="49"/>
  <c r="S34" i="49"/>
  <c r="T34" i="49" s="1"/>
  <c r="Z29" i="49"/>
  <c r="S29" i="49"/>
  <c r="T29" i="49" s="1"/>
  <c r="Y32" i="49"/>
  <c r="AF32" i="49"/>
  <c r="AE34" i="49"/>
  <c r="AF34" i="49" s="1"/>
  <c r="S33" i="49"/>
  <c r="T33" i="49" s="1"/>
  <c r="Y25" i="49"/>
  <c r="AF25" i="49"/>
  <c r="AL27" i="49"/>
  <c r="AE27" i="49"/>
  <c r="T27" i="49"/>
  <c r="M27" i="49"/>
  <c r="Z31" i="49"/>
  <c r="S31" i="49"/>
  <c r="T31" i="49" s="1"/>
  <c r="M29" i="49"/>
  <c r="N29" i="49" s="1"/>
  <c r="S27" i="49"/>
  <c r="Z27" i="49"/>
  <c r="AE25" i="49"/>
  <c r="Y33" i="49"/>
  <c r="Z33" i="49" s="1"/>
  <c r="Y27" i="49"/>
  <c r="Y31" i="49"/>
  <c r="T32" i="48"/>
  <c r="M32" i="48"/>
  <c r="Z26" i="48"/>
  <c r="Y26" i="48"/>
  <c r="S26" i="48"/>
  <c r="S32" i="48"/>
  <c r="Z32" i="48"/>
  <c r="F40" i="48"/>
  <c r="AC40" i="48" s="1"/>
  <c r="AE32" i="48"/>
  <c r="AL25" i="48"/>
  <c r="AE25" i="48"/>
  <c r="Y29" i="48"/>
  <c r="AF29" i="48"/>
  <c r="S34" i="48"/>
  <c r="T34" i="48" s="1"/>
  <c r="S27" i="48"/>
  <c r="Z27" i="48"/>
  <c r="AI41" i="48"/>
  <c r="W41" i="48"/>
  <c r="K41" i="48"/>
  <c r="Q41" i="48"/>
  <c r="AC41" i="48"/>
  <c r="M29" i="48"/>
  <c r="N29" i="48" s="1"/>
  <c r="S29" i="48"/>
  <c r="T29" i="48" s="1"/>
  <c r="K40" i="48"/>
  <c r="Z24" i="48"/>
  <c r="S24" i="48"/>
  <c r="AL29" i="48"/>
  <c r="AE29" i="48"/>
  <c r="S33" i="48"/>
  <c r="T33" i="48" s="1"/>
  <c r="H28" i="48"/>
  <c r="H36" i="48" s="1"/>
  <c r="H39" i="48" s="1"/>
  <c r="Z31" i="48"/>
  <c r="Y31" i="48"/>
  <c r="S31" i="48"/>
  <c r="T31" i="48" s="1"/>
  <c r="AF31" i="12"/>
  <c r="Y31" i="12"/>
  <c r="M31" i="12"/>
  <c r="AL31" i="12"/>
  <c r="AE31" i="12"/>
  <c r="Z31" i="12"/>
  <c r="S31" i="12"/>
  <c r="T31" i="12" s="1"/>
  <c r="AK31" i="12"/>
  <c r="S27" i="47"/>
  <c r="Z27" i="47"/>
  <c r="F40" i="47"/>
  <c r="F41" i="47"/>
  <c r="T27" i="47"/>
  <c r="M27" i="47"/>
  <c r="Y34" i="47"/>
  <c r="Z34" i="47" s="1"/>
  <c r="AE34" i="47"/>
  <c r="AF34" i="47" s="1"/>
  <c r="Y27" i="47"/>
  <c r="Z24" i="47"/>
  <c r="S24" i="47"/>
  <c r="AL26" i="47"/>
  <c r="AE26" i="47"/>
  <c r="Z29" i="47"/>
  <c r="S29" i="47"/>
  <c r="T29" i="47" s="1"/>
  <c r="M29" i="47"/>
  <c r="N29" i="47" s="1"/>
  <c r="H28" i="47"/>
  <c r="S34" i="47"/>
  <c r="T34" i="47" s="1"/>
  <c r="Z31" i="47"/>
  <c r="S31" i="47"/>
  <c r="T31" i="47" s="1"/>
  <c r="M34" i="47"/>
  <c r="N34" i="47" s="1"/>
  <c r="AL27" i="47"/>
  <c r="AE27" i="47"/>
  <c r="Y29" i="47"/>
  <c r="AF29" i="47"/>
  <c r="Y24" i="47"/>
  <c r="AL29" i="47"/>
  <c r="AE29" i="47"/>
  <c r="AK29" i="47"/>
  <c r="AE24" i="46"/>
  <c r="AK24" i="46"/>
  <c r="AK25" i="46"/>
  <c r="AE31" i="46"/>
  <c r="AL31" i="46"/>
  <c r="AF32" i="46"/>
  <c r="Y32" i="46"/>
  <c r="Y27" i="46"/>
  <c r="AF27" i="46"/>
  <c r="AE27" i="46"/>
  <c r="M26" i="46"/>
  <c r="T26" i="46"/>
  <c r="S29" i="46"/>
  <c r="T29" i="46" s="1"/>
  <c r="Z29" i="46"/>
  <c r="Y29" i="46"/>
  <c r="M31" i="46"/>
  <c r="AC41" i="46"/>
  <c r="Q41" i="46"/>
  <c r="W41" i="46"/>
  <c r="AI41" i="46"/>
  <c r="K41" i="46"/>
  <c r="AE32" i="46"/>
  <c r="AL32" i="46"/>
  <c r="AE26" i="46"/>
  <c r="AL26" i="46"/>
  <c r="S24" i="46"/>
  <c r="Z24" i="46"/>
  <c r="AF31" i="46"/>
  <c r="Y31" i="46"/>
  <c r="AI40" i="46"/>
  <c r="W40" i="46"/>
  <c r="K40" i="46"/>
  <c r="Q40" i="46"/>
  <c r="AC40" i="46"/>
  <c r="AK32" i="46"/>
  <c r="Z32" i="46"/>
  <c r="S32" i="46"/>
  <c r="AK31" i="46"/>
  <c r="M25" i="46"/>
  <c r="T25" i="46"/>
  <c r="S34" i="46"/>
  <c r="T34" i="46" s="1"/>
  <c r="AF25" i="46"/>
  <c r="Y25" i="46"/>
  <c r="T24" i="46"/>
  <c r="M24" i="46"/>
  <c r="N24" i="46" s="1"/>
  <c r="AE25" i="46"/>
  <c r="AL25" i="46"/>
  <c r="S31" i="46"/>
  <c r="T31" i="46" s="1"/>
  <c r="Z26" i="46"/>
  <c r="S26" i="46"/>
  <c r="M14" i="46"/>
  <c r="N14" i="46" s="1"/>
  <c r="S14" i="46"/>
  <c r="T14" i="46"/>
  <c r="M32" i="46"/>
  <c r="T32" i="46"/>
  <c r="AF24" i="46"/>
  <c r="Y24" i="46"/>
  <c r="H28" i="46"/>
  <c r="Z25" i="46"/>
  <c r="S25" i="46"/>
  <c r="M34" i="46"/>
  <c r="N34" i="46" s="1"/>
  <c r="Y26" i="46"/>
  <c r="AF26" i="46"/>
  <c r="AE29" i="46"/>
  <c r="AL29" i="46"/>
  <c r="M27" i="46"/>
  <c r="T27" i="46"/>
  <c r="Y34" i="46"/>
  <c r="Z34" i="46" s="1"/>
  <c r="AK29" i="46"/>
  <c r="AK26" i="46"/>
  <c r="H28" i="45"/>
  <c r="AK32" i="45"/>
  <c r="M31" i="45"/>
  <c r="M27" i="45"/>
  <c r="M32" i="45"/>
  <c r="T32" i="45"/>
  <c r="AE31" i="45"/>
  <c r="AK25" i="45"/>
  <c r="AE32" i="45"/>
  <c r="Z31" i="45"/>
  <c r="S31" i="45"/>
  <c r="T31" i="45" s="1"/>
  <c r="Z24" i="45"/>
  <c r="S24" i="45"/>
  <c r="M29" i="45"/>
  <c r="N29" i="45" s="1"/>
  <c r="S34" i="45"/>
  <c r="T34" i="45" s="1"/>
  <c r="Y14" i="45"/>
  <c r="AF14" i="45"/>
  <c r="S29" i="45"/>
  <c r="T29" i="45" s="1"/>
  <c r="AE34" i="45"/>
  <c r="AF34" i="45" s="1"/>
  <c r="AC40" i="45"/>
  <c r="Q40" i="45"/>
  <c r="W40" i="45"/>
  <c r="AI40" i="45"/>
  <c r="K40" i="45"/>
  <c r="AK34" i="45"/>
  <c r="AL34" i="45" s="1"/>
  <c r="AL27" i="45"/>
  <c r="AE27" i="45"/>
  <c r="AI41" i="45"/>
  <c r="W41" i="45"/>
  <c r="K41" i="45"/>
  <c r="Q41" i="45"/>
  <c r="AC41" i="45"/>
  <c r="Y34" i="45"/>
  <c r="Z34" i="45" s="1"/>
  <c r="Y24" i="45"/>
  <c r="S27" i="45"/>
  <c r="Z27" i="45"/>
  <c r="Y31" i="45"/>
  <c r="T32" i="44"/>
  <c r="M32" i="44"/>
  <c r="AK29" i="44"/>
  <c r="AK27" i="44"/>
  <c r="S32" i="44"/>
  <c r="M26" i="44"/>
  <c r="S26" i="44"/>
  <c r="Y29" i="44"/>
  <c r="AF29" i="44"/>
  <c r="F40" i="44"/>
  <c r="F41" i="44"/>
  <c r="S34" i="44"/>
  <c r="T34" i="44" s="1"/>
  <c r="T27" i="44"/>
  <c r="M27" i="44"/>
  <c r="Y32" i="44"/>
  <c r="AF32" i="44"/>
  <c r="AE27" i="44"/>
  <c r="AL27" i="44"/>
  <c r="Z31" i="44"/>
  <c r="S31" i="44"/>
  <c r="T31" i="44" s="1"/>
  <c r="Y25" i="44"/>
  <c r="AF25" i="44"/>
  <c r="Y31" i="44"/>
  <c r="Y34" i="44"/>
  <c r="Z34" i="44" s="1"/>
  <c r="AF27" i="44"/>
  <c r="Y27" i="44"/>
  <c r="Z24" i="44"/>
  <c r="S24" i="44"/>
  <c r="M29" i="44"/>
  <c r="N29" i="44" s="1"/>
  <c r="S29" i="44"/>
  <c r="T29" i="44" s="1"/>
  <c r="AE32" i="44"/>
  <c r="S27" i="44"/>
  <c r="Z27" i="44"/>
  <c r="AE29" i="44"/>
  <c r="H28" i="44"/>
  <c r="AK29" i="43"/>
  <c r="M26" i="43"/>
  <c r="M24" i="43"/>
  <c r="N24" i="43" s="1"/>
  <c r="S26" i="43"/>
  <c r="T25" i="43"/>
  <c r="M25" i="43"/>
  <c r="AE27" i="43"/>
  <c r="W41" i="43"/>
  <c r="Y41" i="43" s="1"/>
  <c r="Z41" i="43" s="1"/>
  <c r="AC40" i="43"/>
  <c r="AI40" i="43"/>
  <c r="AK27" i="43"/>
  <c r="M40" i="43"/>
  <c r="N40" i="43" s="1"/>
  <c r="AE34" i="43"/>
  <c r="AF34" i="43" s="1"/>
  <c r="Z24" i="43"/>
  <c r="S24" i="43"/>
  <c r="M29" i="43"/>
  <c r="N29" i="43" s="1"/>
  <c r="S41" i="43"/>
  <c r="T41" i="43" s="1"/>
  <c r="Z29" i="43"/>
  <c r="S29" i="43"/>
  <c r="T29" i="43" s="1"/>
  <c r="Y29" i="43"/>
  <c r="S34" i="43"/>
  <c r="T34" i="43" s="1"/>
  <c r="Y34" i="43"/>
  <c r="Z34" i="43" s="1"/>
  <c r="S27" i="43"/>
  <c r="Z27" i="43"/>
  <c r="Y25" i="43"/>
  <c r="AF25" i="43"/>
  <c r="AE25" i="43"/>
  <c r="Y40" i="43"/>
  <c r="Z40" i="43" s="1"/>
  <c r="AK34" i="43"/>
  <c r="AL34" i="43" s="1"/>
  <c r="H28" i="43"/>
  <c r="Y32" i="43"/>
  <c r="AF32" i="43"/>
  <c r="Y27" i="43"/>
  <c r="AF27" i="43"/>
  <c r="AK41" i="43"/>
  <c r="AL41" i="43" s="1"/>
  <c r="AE32" i="43"/>
  <c r="Y24" i="43"/>
  <c r="S31" i="43"/>
  <c r="T31" i="43" s="1"/>
  <c r="Z31" i="43"/>
  <c r="AL29" i="43"/>
  <c r="AE29" i="43"/>
  <c r="Y31" i="43"/>
  <c r="M27" i="42"/>
  <c r="T27" i="42"/>
  <c r="S27" i="42"/>
  <c r="AK34" i="42"/>
  <c r="AL34" i="42" s="1"/>
  <c r="AE25" i="42"/>
  <c r="AL25" i="42"/>
  <c r="AK25" i="42"/>
  <c r="AE31" i="42"/>
  <c r="AL31" i="42"/>
  <c r="AK31" i="42"/>
  <c r="Z29" i="42"/>
  <c r="S29" i="42"/>
  <c r="T29" i="42" s="1"/>
  <c r="Y29" i="42"/>
  <c r="AE24" i="42"/>
  <c r="AL24" i="42"/>
  <c r="Z26" i="42"/>
  <c r="S26" i="42"/>
  <c r="H28" i="42"/>
  <c r="T26" i="42"/>
  <c r="M26" i="42"/>
  <c r="AF24" i="42"/>
  <c r="Y24" i="42"/>
  <c r="S24" i="42"/>
  <c r="Z24" i="42"/>
  <c r="Z25" i="42"/>
  <c r="S25" i="42"/>
  <c r="T24" i="42"/>
  <c r="M24" i="42"/>
  <c r="N24" i="42" s="1"/>
  <c r="Z32" i="42"/>
  <c r="S32" i="42"/>
  <c r="AF25" i="42"/>
  <c r="Y25" i="42"/>
  <c r="Y27" i="42"/>
  <c r="AF27" i="42"/>
  <c r="M32" i="42"/>
  <c r="T32" i="42"/>
  <c r="F41" i="42"/>
  <c r="F40" i="42"/>
  <c r="Y34" i="42"/>
  <c r="Z34" i="42" s="1"/>
  <c r="AL32" i="42"/>
  <c r="AE32" i="42"/>
  <c r="AL26" i="42"/>
  <c r="AE26" i="42"/>
  <c r="M31" i="42"/>
  <c r="M25" i="42"/>
  <c r="T25" i="42"/>
  <c r="Y31" i="11"/>
  <c r="AF31" i="11"/>
  <c r="M31" i="11"/>
  <c r="AL31" i="11"/>
  <c r="AE31" i="11"/>
  <c r="Z31" i="11"/>
  <c r="S31" i="11"/>
  <c r="T31" i="11" s="1"/>
  <c r="AK31" i="11"/>
  <c r="Y14" i="17"/>
  <c r="AF14" i="17"/>
  <c r="Z14" i="17"/>
  <c r="S14" i="17"/>
  <c r="M14" i="17"/>
  <c r="N14" i="17" s="1"/>
  <c r="T14" i="17"/>
  <c r="AL14" i="17"/>
  <c r="AE14" i="17"/>
  <c r="AK14" i="17"/>
  <c r="Y14" i="16"/>
  <c r="AF14" i="16"/>
  <c r="M14" i="16"/>
  <c r="N14" i="16" s="1"/>
  <c r="T14" i="16"/>
  <c r="AL14" i="16"/>
  <c r="AE14" i="16"/>
  <c r="Z14" i="16"/>
  <c r="S14" i="16"/>
  <c r="AK14" i="16"/>
  <c r="M14" i="12"/>
  <c r="N14" i="12" s="1"/>
  <c r="Z14" i="12"/>
  <c r="S14" i="12"/>
  <c r="Y14" i="12"/>
  <c r="AF14" i="12"/>
  <c r="AE14" i="12"/>
  <c r="AK14" i="12"/>
  <c r="AK14" i="11"/>
  <c r="T14" i="11"/>
  <c r="M14" i="11"/>
  <c r="N14" i="11" s="1"/>
  <c r="Z14" i="11"/>
  <c r="S14" i="11"/>
  <c r="Y14" i="11"/>
  <c r="AF14" i="11"/>
  <c r="AL14" i="11"/>
  <c r="AE14" i="11"/>
  <c r="F48" i="17"/>
  <c r="F47" i="17"/>
  <c r="F48" i="16"/>
  <c r="F47" i="16"/>
  <c r="F48" i="12"/>
  <c r="F47" i="12"/>
  <c r="F34" i="17"/>
  <c r="F34" i="16"/>
  <c r="Q40" i="48" l="1"/>
  <c r="S40" i="48" s="1"/>
  <c r="T40" i="48" s="1"/>
  <c r="AI40" i="48"/>
  <c r="AK40" i="48" s="1"/>
  <c r="AL40" i="48" s="1"/>
  <c r="M40" i="48"/>
  <c r="N40" i="48" s="1"/>
  <c r="AK21" i="59"/>
  <c r="AE21" i="59"/>
  <c r="AL21" i="59"/>
  <c r="M21" i="59"/>
  <c r="Y21" i="59"/>
  <c r="AF21" i="59"/>
  <c r="Z21" i="59"/>
  <c r="S21" i="59"/>
  <c r="T21" i="59" s="1"/>
  <c r="AK21" i="58"/>
  <c r="Y21" i="58"/>
  <c r="AF21" i="58"/>
  <c r="AL21" i="58"/>
  <c r="AE21" i="58"/>
  <c r="Z21" i="58"/>
  <c r="S21" i="58"/>
  <c r="T21" i="58" s="1"/>
  <c r="M21" i="58"/>
  <c r="AE21" i="57"/>
  <c r="AL21" i="57"/>
  <c r="AF21" i="57"/>
  <c r="Y21" i="57"/>
  <c r="M21" i="57"/>
  <c r="Z21" i="57"/>
  <c r="S21" i="57"/>
  <c r="T21" i="57" s="1"/>
  <c r="AE21" i="56"/>
  <c r="AL21" i="56"/>
  <c r="M21" i="56"/>
  <c r="AF21" i="56"/>
  <c r="Y21" i="56"/>
  <c r="AK21" i="56"/>
  <c r="S21" i="56"/>
  <c r="T21" i="56" s="1"/>
  <c r="Z21" i="56"/>
  <c r="S40" i="55"/>
  <c r="T40" i="55" s="1"/>
  <c r="AK40" i="55"/>
  <c r="AL40" i="55" s="1"/>
  <c r="AE40" i="55"/>
  <c r="AF40" i="55" s="1"/>
  <c r="Y40" i="55"/>
  <c r="Z40" i="55" s="1"/>
  <c r="AE20" i="57"/>
  <c r="Z20" i="57"/>
  <c r="Y20" i="57"/>
  <c r="M31" i="57"/>
  <c r="M20" i="57"/>
  <c r="AK20" i="57"/>
  <c r="AB34" i="16"/>
  <c r="V34" i="16"/>
  <c r="P34" i="16"/>
  <c r="J34" i="16"/>
  <c r="AH34" i="16"/>
  <c r="G34" i="16"/>
  <c r="AK26" i="57"/>
  <c r="AK25" i="56"/>
  <c r="AK26" i="59"/>
  <c r="AK27" i="56"/>
  <c r="K41" i="60"/>
  <c r="S41" i="60" s="1"/>
  <c r="T41" i="60" s="1"/>
  <c r="W41" i="60"/>
  <c r="Y41" i="60" s="1"/>
  <c r="Z41" i="60" s="1"/>
  <c r="AC41" i="60"/>
  <c r="AK41" i="60" s="1"/>
  <c r="AL41" i="60" s="1"/>
  <c r="AE41" i="51"/>
  <c r="AF41" i="51" s="1"/>
  <c r="S41" i="51"/>
  <c r="T41" i="51" s="1"/>
  <c r="AK41" i="58"/>
  <c r="AL41" i="58" s="1"/>
  <c r="S41" i="53"/>
  <c r="T41" i="53" s="1"/>
  <c r="Y41" i="52"/>
  <c r="Z41" i="52" s="1"/>
  <c r="M41" i="52"/>
  <c r="N41" i="52" s="1"/>
  <c r="S40" i="51"/>
  <c r="T40" i="51" s="1"/>
  <c r="AK30" i="57"/>
  <c r="M41" i="53"/>
  <c r="N41" i="53" s="1"/>
  <c r="Y41" i="53"/>
  <c r="Z41" i="53" s="1"/>
  <c r="AK31" i="58"/>
  <c r="AK29" i="59"/>
  <c r="AK40" i="43"/>
  <c r="AL40" i="43" s="1"/>
  <c r="AK41" i="46"/>
  <c r="AL41" i="46" s="1"/>
  <c r="AK30" i="58"/>
  <c r="AK40" i="51"/>
  <c r="AL40" i="51" s="1"/>
  <c r="Y41" i="55"/>
  <c r="Z41" i="55" s="1"/>
  <c r="S41" i="55"/>
  <c r="T41" i="55" s="1"/>
  <c r="AK34" i="55"/>
  <c r="AL34" i="55" s="1"/>
  <c r="H36" i="62"/>
  <c r="H36" i="61"/>
  <c r="AK40" i="60"/>
  <c r="AL40" i="60" s="1"/>
  <c r="S40" i="60"/>
  <c r="T40" i="60" s="1"/>
  <c r="Y40" i="60"/>
  <c r="Z40" i="60" s="1"/>
  <c r="M40" i="60"/>
  <c r="N40" i="60" s="1"/>
  <c r="AE40" i="60"/>
  <c r="AF40" i="60" s="1"/>
  <c r="H36" i="60"/>
  <c r="AK20" i="59"/>
  <c r="AK33" i="59"/>
  <c r="AL33" i="59" s="1"/>
  <c r="Z26" i="59"/>
  <c r="S26" i="59"/>
  <c r="Y30" i="59"/>
  <c r="AF30" i="59"/>
  <c r="AL27" i="59"/>
  <c r="AE27" i="59"/>
  <c r="AF20" i="59"/>
  <c r="Y20" i="59"/>
  <c r="S30" i="59"/>
  <c r="T30" i="59" s="1"/>
  <c r="Z30" i="59"/>
  <c r="AK27" i="59"/>
  <c r="AL20" i="59"/>
  <c r="AE20" i="59"/>
  <c r="H28" i="59"/>
  <c r="M29" i="59"/>
  <c r="N29" i="59" s="1"/>
  <c r="AE33" i="59"/>
  <c r="AF33" i="59" s="1"/>
  <c r="Y27" i="59"/>
  <c r="AF27" i="59"/>
  <c r="S24" i="59"/>
  <c r="Z24" i="59"/>
  <c r="Y26" i="59"/>
  <c r="AF26" i="59"/>
  <c r="Z29" i="59"/>
  <c r="S29" i="59"/>
  <c r="T29" i="59" s="1"/>
  <c r="AK24" i="59"/>
  <c r="M33" i="59"/>
  <c r="N33" i="59" s="1"/>
  <c r="M30" i="59"/>
  <c r="N30" i="59" s="1"/>
  <c r="Z20" i="59"/>
  <c r="S20" i="59"/>
  <c r="M26" i="59"/>
  <c r="T26" i="59"/>
  <c r="Y29" i="59"/>
  <c r="AF29" i="59"/>
  <c r="T24" i="59"/>
  <c r="M24" i="59"/>
  <c r="N24" i="59" s="1"/>
  <c r="AE30" i="59"/>
  <c r="AL30" i="59"/>
  <c r="T27" i="59"/>
  <c r="M27" i="59"/>
  <c r="M20" i="59"/>
  <c r="T20" i="59"/>
  <c r="H38" i="59"/>
  <c r="AE24" i="59"/>
  <c r="AL24" i="59"/>
  <c r="Y33" i="59"/>
  <c r="Z33" i="59" s="1"/>
  <c r="S27" i="59"/>
  <c r="Z27" i="59"/>
  <c r="AE26" i="59"/>
  <c r="AL26" i="59"/>
  <c r="AL29" i="59"/>
  <c r="AE29" i="59"/>
  <c r="AF24" i="59"/>
  <c r="Y24" i="59"/>
  <c r="S33" i="59"/>
  <c r="T33" i="59" s="1"/>
  <c r="AK30" i="59"/>
  <c r="AK33" i="58"/>
  <c r="AL33" i="58" s="1"/>
  <c r="AK25" i="58"/>
  <c r="Y27" i="58"/>
  <c r="AF27" i="58"/>
  <c r="Y41" i="58"/>
  <c r="Z41" i="58" s="1"/>
  <c r="S24" i="58"/>
  <c r="Z24" i="58"/>
  <c r="AL32" i="58"/>
  <c r="AE32" i="58"/>
  <c r="M31" i="58"/>
  <c r="S40" i="58"/>
  <c r="T40" i="58" s="1"/>
  <c r="Z25" i="58"/>
  <c r="S25" i="58"/>
  <c r="Z29" i="58"/>
  <c r="S29" i="58"/>
  <c r="T29" i="58" s="1"/>
  <c r="Z27" i="58"/>
  <c r="S27" i="58"/>
  <c r="S41" i="58"/>
  <c r="T41" i="58" s="1"/>
  <c r="AK32" i="58"/>
  <c r="M33" i="58"/>
  <c r="N33" i="58" s="1"/>
  <c r="M29" i="58"/>
  <c r="N29" i="58" s="1"/>
  <c r="H38" i="58"/>
  <c r="AL27" i="58"/>
  <c r="AE27" i="58"/>
  <c r="AF32" i="58"/>
  <c r="Y32" i="58"/>
  <c r="AE33" i="58"/>
  <c r="AF33" i="58" s="1"/>
  <c r="H28" i="58"/>
  <c r="AK29" i="58"/>
  <c r="S30" i="58"/>
  <c r="T30" i="58" s="1"/>
  <c r="Z30" i="58"/>
  <c r="AK27" i="58"/>
  <c r="M41" i="58"/>
  <c r="N41" i="58" s="1"/>
  <c r="M32" i="58"/>
  <c r="T32" i="58"/>
  <c r="AE31" i="58"/>
  <c r="AL31" i="58"/>
  <c r="S33" i="58"/>
  <c r="T33" i="58" s="1"/>
  <c r="AK40" i="58"/>
  <c r="AL40" i="58" s="1"/>
  <c r="AF29" i="58"/>
  <c r="Y29" i="58"/>
  <c r="AE30" i="58"/>
  <c r="AL30" i="58"/>
  <c r="AF24" i="58"/>
  <c r="Y24" i="58"/>
  <c r="S31" i="58"/>
  <c r="T31" i="58" s="1"/>
  <c r="Z31" i="58"/>
  <c r="Y33" i="58"/>
  <c r="Z33" i="58" s="1"/>
  <c r="Y40" i="58"/>
  <c r="Z40" i="58" s="1"/>
  <c r="AE29" i="58"/>
  <c r="AL29" i="58"/>
  <c r="T24" i="58"/>
  <c r="M24" i="58"/>
  <c r="N24" i="58" s="1"/>
  <c r="M40" i="58"/>
  <c r="N40" i="58" s="1"/>
  <c r="AF25" i="58"/>
  <c r="Y25" i="58"/>
  <c r="AE24" i="58"/>
  <c r="AL24" i="58"/>
  <c r="Z32" i="58"/>
  <c r="S32" i="58"/>
  <c r="AF31" i="58"/>
  <c r="Y31" i="58"/>
  <c r="M25" i="58"/>
  <c r="T25" i="58"/>
  <c r="Y30" i="58"/>
  <c r="AF30" i="58"/>
  <c r="AE40" i="58"/>
  <c r="AF40" i="58" s="1"/>
  <c r="T27" i="58"/>
  <c r="M27" i="58"/>
  <c r="AE41" i="58"/>
  <c r="AF41" i="58" s="1"/>
  <c r="AK24" i="58"/>
  <c r="AE25" i="58"/>
  <c r="AL25" i="58"/>
  <c r="M30" i="58"/>
  <c r="N30" i="58" s="1"/>
  <c r="S40" i="57"/>
  <c r="T40" i="57" s="1"/>
  <c r="Z26" i="57"/>
  <c r="S26" i="57"/>
  <c r="S30" i="57"/>
  <c r="T30" i="57" s="1"/>
  <c r="Z30" i="57"/>
  <c r="Y33" i="57"/>
  <c r="Z33" i="57" s="1"/>
  <c r="AE27" i="57"/>
  <c r="AL27" i="57"/>
  <c r="AE40" i="57"/>
  <c r="AF40" i="57" s="1"/>
  <c r="AK33" i="57"/>
  <c r="AL33" i="57" s="1"/>
  <c r="AL26" i="57"/>
  <c r="AE26" i="57"/>
  <c r="M33" i="57"/>
  <c r="N33" i="57" s="1"/>
  <c r="M40" i="57"/>
  <c r="N40" i="57" s="1"/>
  <c r="AK27" i="57"/>
  <c r="H28" i="57"/>
  <c r="AE33" i="57"/>
  <c r="AF33" i="57" s="1"/>
  <c r="Y26" i="57"/>
  <c r="AF26" i="57"/>
  <c r="S33" i="57"/>
  <c r="T33" i="57" s="1"/>
  <c r="Z27" i="57"/>
  <c r="S27" i="57"/>
  <c r="T26" i="57"/>
  <c r="M26" i="57"/>
  <c r="M30" i="57"/>
  <c r="N30" i="57" s="1"/>
  <c r="Y40" i="57"/>
  <c r="Z40" i="57" s="1"/>
  <c r="AF30" i="57"/>
  <c r="Y30" i="57"/>
  <c r="Y27" i="57"/>
  <c r="AF27" i="57"/>
  <c r="H38" i="57"/>
  <c r="AK40" i="57"/>
  <c r="AL40" i="57" s="1"/>
  <c r="AE30" i="57"/>
  <c r="AL30" i="57"/>
  <c r="M27" i="57"/>
  <c r="T27" i="57"/>
  <c r="AK31" i="56"/>
  <c r="AK24" i="56"/>
  <c r="AK33" i="56"/>
  <c r="AL33" i="56" s="1"/>
  <c r="AK29" i="56"/>
  <c r="Y25" i="56"/>
  <c r="AF25" i="56"/>
  <c r="T24" i="56"/>
  <c r="M24" i="56"/>
  <c r="N24" i="56" s="1"/>
  <c r="AE31" i="56"/>
  <c r="AL31" i="56"/>
  <c r="AF29" i="56"/>
  <c r="Y29" i="56"/>
  <c r="M20" i="56"/>
  <c r="T20" i="56"/>
  <c r="S40" i="56"/>
  <c r="T40" i="56" s="1"/>
  <c r="Y30" i="56"/>
  <c r="AF30" i="56"/>
  <c r="T27" i="56"/>
  <c r="M27" i="56"/>
  <c r="M31" i="56"/>
  <c r="Y33" i="56"/>
  <c r="Z33" i="56" s="1"/>
  <c r="M29" i="56"/>
  <c r="N29" i="56" s="1"/>
  <c r="AL20" i="56"/>
  <c r="AE20" i="56"/>
  <c r="S30" i="56"/>
  <c r="T30" i="56" s="1"/>
  <c r="Z30" i="56"/>
  <c r="Z27" i="56"/>
  <c r="S27" i="56"/>
  <c r="S31" i="56"/>
  <c r="T31" i="56" s="1"/>
  <c r="Z31" i="56"/>
  <c r="Z25" i="56"/>
  <c r="S25" i="56"/>
  <c r="AE30" i="56"/>
  <c r="AL30" i="56"/>
  <c r="AL27" i="56"/>
  <c r="AE27" i="56"/>
  <c r="Z20" i="56"/>
  <c r="S20" i="56"/>
  <c r="Y40" i="56"/>
  <c r="Z40" i="56" s="1"/>
  <c r="AE25" i="56"/>
  <c r="AL25" i="56"/>
  <c r="AE33" i="56"/>
  <c r="AF33" i="56" s="1"/>
  <c r="AE29" i="56"/>
  <c r="AL29" i="56"/>
  <c r="AK20" i="56"/>
  <c r="AK40" i="56"/>
  <c r="AL40" i="56" s="1"/>
  <c r="H38" i="56"/>
  <c r="M30" i="56"/>
  <c r="N30" i="56" s="1"/>
  <c r="S24" i="56"/>
  <c r="Z24" i="56"/>
  <c r="M33" i="56"/>
  <c r="N33" i="56" s="1"/>
  <c r="M40" i="56"/>
  <c r="N40" i="56" s="1"/>
  <c r="AK30" i="56"/>
  <c r="AE24" i="56"/>
  <c r="AL24" i="56"/>
  <c r="M25" i="56"/>
  <c r="T25" i="56"/>
  <c r="Z29" i="56"/>
  <c r="S29" i="56"/>
  <c r="T29" i="56" s="1"/>
  <c r="Y27" i="56"/>
  <c r="AF27" i="56"/>
  <c r="AF31" i="56"/>
  <c r="Y31" i="56"/>
  <c r="S33" i="56"/>
  <c r="T33" i="56" s="1"/>
  <c r="H28" i="56"/>
  <c r="AF20" i="56"/>
  <c r="Y20" i="56"/>
  <c r="AE40" i="56"/>
  <c r="AF40" i="56" s="1"/>
  <c r="AF24" i="56"/>
  <c r="Y24" i="56"/>
  <c r="S34" i="55"/>
  <c r="T34" i="55" s="1"/>
  <c r="Y34" i="55"/>
  <c r="Z34" i="55" s="1"/>
  <c r="M34" i="55"/>
  <c r="N34" i="55" s="1"/>
  <c r="AE34" i="55"/>
  <c r="AF34" i="55" s="1"/>
  <c r="AK34" i="54"/>
  <c r="AL34" i="54" s="1"/>
  <c r="AK41" i="54"/>
  <c r="AL41" i="54" s="1"/>
  <c r="S34" i="54"/>
  <c r="T34" i="54" s="1"/>
  <c r="AE34" i="54"/>
  <c r="AF34" i="54" s="1"/>
  <c r="AE43" i="54"/>
  <c r="AF43" i="54" s="1"/>
  <c r="Y40" i="54"/>
  <c r="Z40" i="54" s="1"/>
  <c r="Y41" i="54"/>
  <c r="Z41" i="54" s="1"/>
  <c r="M40" i="54"/>
  <c r="N40" i="54" s="1"/>
  <c r="S40" i="54"/>
  <c r="T40" i="54" s="1"/>
  <c r="S43" i="54"/>
  <c r="T43" i="54" s="1"/>
  <c r="AE41" i="54"/>
  <c r="AF41" i="54" s="1"/>
  <c r="Y43" i="54"/>
  <c r="Z43" i="54" s="1"/>
  <c r="AE40" i="54"/>
  <c r="AF40" i="54" s="1"/>
  <c r="M34" i="54"/>
  <c r="N34" i="54" s="1"/>
  <c r="AK43" i="54"/>
  <c r="AL43" i="54" s="1"/>
  <c r="Y34" i="54"/>
  <c r="Z34" i="54" s="1"/>
  <c r="S41" i="54"/>
  <c r="T41" i="54" s="1"/>
  <c r="M43" i="54"/>
  <c r="N43" i="54" s="1"/>
  <c r="AK40" i="54"/>
  <c r="AL40" i="54" s="1"/>
  <c r="M41" i="54"/>
  <c r="N41" i="54" s="1"/>
  <c r="Y40" i="53"/>
  <c r="Z40" i="53" s="1"/>
  <c r="S34" i="53"/>
  <c r="T34" i="53" s="1"/>
  <c r="M40" i="53"/>
  <c r="N40" i="53" s="1"/>
  <c r="M34" i="53"/>
  <c r="N34" i="53" s="1"/>
  <c r="AE34" i="53"/>
  <c r="AF34" i="53" s="1"/>
  <c r="AK34" i="53"/>
  <c r="AL34" i="53" s="1"/>
  <c r="AE40" i="53"/>
  <c r="AF40" i="53" s="1"/>
  <c r="AK40" i="53"/>
  <c r="AL40" i="53" s="1"/>
  <c r="Y34" i="53"/>
  <c r="Z34" i="53" s="1"/>
  <c r="S40" i="53"/>
  <c r="T40" i="53" s="1"/>
  <c r="AK34" i="52"/>
  <c r="AL34" i="52" s="1"/>
  <c r="S34" i="52"/>
  <c r="T34" i="52" s="1"/>
  <c r="Y34" i="52"/>
  <c r="Z34" i="52" s="1"/>
  <c r="AE34" i="52"/>
  <c r="AF34" i="52" s="1"/>
  <c r="M43" i="52"/>
  <c r="N43" i="52" s="1"/>
  <c r="S43" i="52"/>
  <c r="T43" i="52" s="1"/>
  <c r="AE43" i="52"/>
  <c r="AF43" i="52" s="1"/>
  <c r="M34" i="52"/>
  <c r="N34" i="52" s="1"/>
  <c r="Y43" i="52"/>
  <c r="Z43" i="52" s="1"/>
  <c r="AK43" i="52"/>
  <c r="AL43" i="52" s="1"/>
  <c r="Q40" i="50"/>
  <c r="K40" i="50"/>
  <c r="W40" i="50"/>
  <c r="AI40" i="50"/>
  <c r="AC40" i="50"/>
  <c r="AC41" i="50"/>
  <c r="AI41" i="50"/>
  <c r="W41" i="50"/>
  <c r="K41" i="50"/>
  <c r="Q41" i="50"/>
  <c r="AI41" i="49"/>
  <c r="W41" i="49"/>
  <c r="K41" i="49"/>
  <c r="AC41" i="49"/>
  <c r="Q41" i="49"/>
  <c r="AC40" i="49"/>
  <c r="K40" i="49"/>
  <c r="W40" i="49"/>
  <c r="Q40" i="49"/>
  <c r="AI40" i="49"/>
  <c r="W40" i="48"/>
  <c r="AE41" i="48"/>
  <c r="AF41" i="48" s="1"/>
  <c r="S41" i="48"/>
  <c r="T41" i="48" s="1"/>
  <c r="M41" i="48"/>
  <c r="N41" i="48" s="1"/>
  <c r="Y41" i="48"/>
  <c r="Z41" i="48" s="1"/>
  <c r="AK41" i="48"/>
  <c r="AL41" i="48" s="1"/>
  <c r="AI40" i="47"/>
  <c r="AC40" i="47"/>
  <c r="K40" i="47"/>
  <c r="W40" i="47"/>
  <c r="Q40" i="47"/>
  <c r="AI41" i="47"/>
  <c r="W41" i="47"/>
  <c r="K41" i="47"/>
  <c r="Q41" i="47"/>
  <c r="AC41" i="47"/>
  <c r="M40" i="46"/>
  <c r="N40" i="46" s="1"/>
  <c r="Y41" i="46"/>
  <c r="Z41" i="46" s="1"/>
  <c r="Y40" i="46"/>
  <c r="Z40" i="46" s="1"/>
  <c r="S41" i="46"/>
  <c r="T41" i="46" s="1"/>
  <c r="S40" i="46"/>
  <c r="T40" i="46" s="1"/>
  <c r="AK40" i="46"/>
  <c r="AL40" i="46" s="1"/>
  <c r="AE41" i="46"/>
  <c r="AF41" i="46" s="1"/>
  <c r="AE40" i="46"/>
  <c r="AF40" i="46" s="1"/>
  <c r="M41" i="46"/>
  <c r="N41" i="46" s="1"/>
  <c r="AE40" i="45"/>
  <c r="AF40" i="45" s="1"/>
  <c r="AE41" i="45"/>
  <c r="AF41" i="45" s="1"/>
  <c r="AK40" i="45"/>
  <c r="AL40" i="45" s="1"/>
  <c r="S41" i="45"/>
  <c r="T41" i="45" s="1"/>
  <c r="Y40" i="45"/>
  <c r="Z40" i="45" s="1"/>
  <c r="S40" i="45"/>
  <c r="T40" i="45" s="1"/>
  <c r="Y41" i="45"/>
  <c r="Z41" i="45" s="1"/>
  <c r="M41" i="45"/>
  <c r="N41" i="45" s="1"/>
  <c r="AK41" i="45"/>
  <c r="AL41" i="45" s="1"/>
  <c r="M40" i="45"/>
  <c r="N40" i="45" s="1"/>
  <c r="AI41" i="44"/>
  <c r="W41" i="44"/>
  <c r="K41" i="44"/>
  <c r="Q41" i="44"/>
  <c r="AC41" i="44"/>
  <c r="AC40" i="44"/>
  <c r="Q40" i="44"/>
  <c r="AI40" i="44"/>
  <c r="K40" i="44"/>
  <c r="W40" i="44"/>
  <c r="AE41" i="43"/>
  <c r="AF41" i="43" s="1"/>
  <c r="AE40" i="43"/>
  <c r="AF40" i="43" s="1"/>
  <c r="AI40" i="42"/>
  <c r="W40" i="42"/>
  <c r="K40" i="42"/>
  <c r="Q40" i="42"/>
  <c r="AC40" i="42"/>
  <c r="W41" i="42"/>
  <c r="AC41" i="42"/>
  <c r="AI41" i="42"/>
  <c r="Q41" i="42"/>
  <c r="K41" i="42"/>
  <c r="AH34" i="17"/>
  <c r="AB34" i="17"/>
  <c r="V34" i="17"/>
  <c r="P34" i="17"/>
  <c r="J34" i="17"/>
  <c r="G34" i="17"/>
  <c r="F46" i="17"/>
  <c r="F45" i="17"/>
  <c r="F44" i="17"/>
  <c r="F46" i="16"/>
  <c r="F45" i="16"/>
  <c r="F44" i="16"/>
  <c r="AH34" i="15"/>
  <c r="AB34" i="15"/>
  <c r="V34" i="15"/>
  <c r="P34" i="15"/>
  <c r="J34" i="15"/>
  <c r="G34" i="15"/>
  <c r="F46" i="13"/>
  <c r="G8" i="13"/>
  <c r="F45" i="13" s="1"/>
  <c r="Y40" i="48" l="1"/>
  <c r="Z40" i="48" s="1"/>
  <c r="F44" i="13"/>
  <c r="AE41" i="60"/>
  <c r="AF41" i="60" s="1"/>
  <c r="M41" i="60"/>
  <c r="N41" i="60" s="1"/>
  <c r="AE40" i="48"/>
  <c r="AF40" i="48" s="1"/>
  <c r="S41" i="50"/>
  <c r="T41" i="50" s="1"/>
  <c r="AK41" i="49"/>
  <c r="AL41" i="49" s="1"/>
  <c r="AK41" i="42"/>
  <c r="AL41" i="42" s="1"/>
  <c r="H39" i="62"/>
  <c r="H39" i="61"/>
  <c r="H39" i="60"/>
  <c r="H36" i="59"/>
  <c r="H36" i="58"/>
  <c r="H36" i="57"/>
  <c r="H36" i="56"/>
  <c r="AE41" i="50"/>
  <c r="AF41" i="50" s="1"/>
  <c r="AE40" i="50"/>
  <c r="AF40" i="50" s="1"/>
  <c r="AK40" i="50"/>
  <c r="AL40" i="50" s="1"/>
  <c r="Y40" i="50"/>
  <c r="Z40" i="50" s="1"/>
  <c r="M41" i="50"/>
  <c r="N41" i="50" s="1"/>
  <c r="S40" i="50"/>
  <c r="T40" i="50" s="1"/>
  <c r="M40" i="50"/>
  <c r="N40" i="50" s="1"/>
  <c r="Y41" i="50"/>
  <c r="Z41" i="50" s="1"/>
  <c r="AK41" i="50"/>
  <c r="AL41" i="50" s="1"/>
  <c r="AK40" i="49"/>
  <c r="AL40" i="49" s="1"/>
  <c r="Y41" i="49"/>
  <c r="Z41" i="49" s="1"/>
  <c r="Y40" i="49"/>
  <c r="Z40" i="49" s="1"/>
  <c r="AE40" i="49"/>
  <c r="AF40" i="49" s="1"/>
  <c r="S41" i="49"/>
  <c r="T41" i="49" s="1"/>
  <c r="S40" i="49"/>
  <c r="T40" i="49" s="1"/>
  <c r="M40" i="49"/>
  <c r="N40" i="49" s="1"/>
  <c r="AE41" i="49"/>
  <c r="AF41" i="49" s="1"/>
  <c r="M41" i="49"/>
  <c r="N41" i="49" s="1"/>
  <c r="AK41" i="47"/>
  <c r="AL41" i="47" s="1"/>
  <c r="Y40" i="47"/>
  <c r="Z40" i="47" s="1"/>
  <c r="M40" i="47"/>
  <c r="N40" i="47" s="1"/>
  <c r="AK40" i="47"/>
  <c r="AL40" i="47" s="1"/>
  <c r="S41" i="47"/>
  <c r="T41" i="47" s="1"/>
  <c r="Y41" i="47"/>
  <c r="Z41" i="47" s="1"/>
  <c r="S40" i="47"/>
  <c r="T40" i="47" s="1"/>
  <c r="AE40" i="47"/>
  <c r="AF40" i="47" s="1"/>
  <c r="AE41" i="47"/>
  <c r="AF41" i="47" s="1"/>
  <c r="M41" i="47"/>
  <c r="N41" i="47" s="1"/>
  <c r="Y40" i="44"/>
  <c r="Z40" i="44" s="1"/>
  <c r="AE41" i="44"/>
  <c r="AF41" i="44" s="1"/>
  <c r="M40" i="44"/>
  <c r="N40" i="44" s="1"/>
  <c r="S40" i="44"/>
  <c r="T40" i="44" s="1"/>
  <c r="M41" i="44"/>
  <c r="N41" i="44" s="1"/>
  <c r="AK40" i="44"/>
  <c r="AL40" i="44" s="1"/>
  <c r="AE40" i="44"/>
  <c r="AF40" i="44" s="1"/>
  <c r="Y41" i="44"/>
  <c r="Z41" i="44" s="1"/>
  <c r="S41" i="44"/>
  <c r="T41" i="44" s="1"/>
  <c r="AK41" i="44"/>
  <c r="AL41" i="44" s="1"/>
  <c r="M40" i="42"/>
  <c r="N40" i="42" s="1"/>
  <c r="Y41" i="42"/>
  <c r="Z41" i="42" s="1"/>
  <c r="Y40" i="42"/>
  <c r="Z40" i="42" s="1"/>
  <c r="S40" i="42"/>
  <c r="T40" i="42" s="1"/>
  <c r="AK40" i="42"/>
  <c r="AL40" i="42" s="1"/>
  <c r="M41" i="42"/>
  <c r="N41" i="42" s="1"/>
  <c r="AE41" i="42"/>
  <c r="AF41" i="42" s="1"/>
  <c r="S41" i="42"/>
  <c r="T41" i="42" s="1"/>
  <c r="AE40" i="42"/>
  <c r="AF40" i="42" s="1"/>
  <c r="F48" i="13"/>
  <c r="F47" i="13"/>
  <c r="F34" i="13"/>
  <c r="H50" i="49" l="1"/>
  <c r="H51" i="49" s="1"/>
  <c r="H52" i="49" s="1"/>
  <c r="H56" i="62"/>
  <c r="H50" i="62"/>
  <c r="H56" i="61"/>
  <c r="H50" i="61"/>
  <c r="H56" i="60"/>
  <c r="H50" i="60"/>
  <c r="H39" i="59"/>
  <c r="H39" i="58"/>
  <c r="H39" i="57"/>
  <c r="H39" i="56"/>
  <c r="H56" i="55"/>
  <c r="H50" i="55"/>
  <c r="H56" i="54"/>
  <c r="H50" i="54"/>
  <c r="H56" i="53"/>
  <c r="H50" i="53"/>
  <c r="H50" i="52"/>
  <c r="H56" i="52"/>
  <c r="H56" i="51"/>
  <c r="H50" i="51"/>
  <c r="H56" i="50"/>
  <c r="H50" i="50"/>
  <c r="H56" i="49"/>
  <c r="H56" i="48"/>
  <c r="H50" i="48"/>
  <c r="H51" i="62" l="1"/>
  <c r="H52" i="62" s="1"/>
  <c r="H57" i="62"/>
  <c r="H51" i="61"/>
  <c r="H52" i="61" s="1"/>
  <c r="H57" i="61"/>
  <c r="H57" i="60"/>
  <c r="H51" i="60"/>
  <c r="H52" i="60" s="1"/>
  <c r="H56" i="59"/>
  <c r="H50" i="59"/>
  <c r="H50" i="58"/>
  <c r="H56" i="58"/>
  <c r="H56" i="57"/>
  <c r="H50" i="57"/>
  <c r="H56" i="56"/>
  <c r="H50" i="56"/>
  <c r="H51" i="55"/>
  <c r="H52" i="55" s="1"/>
  <c r="H57" i="55"/>
  <c r="H51" i="54"/>
  <c r="H52" i="54" s="1"/>
  <c r="H57" i="54"/>
  <c r="H51" i="53"/>
  <c r="H52" i="53" s="1"/>
  <c r="H57" i="53"/>
  <c r="H58" i="53" s="1"/>
  <c r="H57" i="52"/>
  <c r="H58" i="52" s="1"/>
  <c r="H51" i="52"/>
  <c r="H52" i="52" s="1"/>
  <c r="H51" i="51"/>
  <c r="H52" i="51" s="1"/>
  <c r="H57" i="51"/>
  <c r="H51" i="50"/>
  <c r="H57" i="50"/>
  <c r="H57" i="49"/>
  <c r="H53" i="49"/>
  <c r="H54" i="49" s="1"/>
  <c r="H51" i="48"/>
  <c r="H57" i="48"/>
  <c r="H53" i="62" l="1"/>
  <c r="H58" i="62"/>
  <c r="H53" i="61"/>
  <c r="H54" i="61" s="1"/>
  <c r="H58" i="61"/>
  <c r="H53" i="60"/>
  <c r="H54" i="60" s="1"/>
  <c r="H58" i="60"/>
  <c r="H51" i="59"/>
  <c r="H52" i="59" s="1"/>
  <c r="H57" i="59"/>
  <c r="H57" i="58"/>
  <c r="H51" i="58"/>
  <c r="H52" i="58" s="1"/>
  <c r="H51" i="57"/>
  <c r="H57" i="57"/>
  <c r="H58" i="57" s="1"/>
  <c r="H51" i="56"/>
  <c r="H52" i="56" s="1"/>
  <c r="H57" i="56"/>
  <c r="H58" i="56" s="1"/>
  <c r="H53" i="55"/>
  <c r="H58" i="55"/>
  <c r="H58" i="54"/>
  <c r="H53" i="54"/>
  <c r="H54" i="54" s="1"/>
  <c r="H59" i="53"/>
  <c r="H53" i="53"/>
  <c r="H54" i="53" s="1"/>
  <c r="H59" i="52"/>
  <c r="H53" i="52"/>
  <c r="H54" i="52" s="1"/>
  <c r="H53" i="51"/>
  <c r="H58" i="51"/>
  <c r="H52" i="50"/>
  <c r="H58" i="50"/>
  <c r="H58" i="49"/>
  <c r="H52" i="48"/>
  <c r="H58" i="48"/>
  <c r="H59" i="49" l="1"/>
  <c r="H60" i="49" s="1"/>
  <c r="H59" i="62"/>
  <c r="H54" i="62"/>
  <c r="H59" i="61"/>
  <c r="H59" i="60"/>
  <c r="H60" i="60" s="1"/>
  <c r="H53" i="59"/>
  <c r="H54" i="59" s="1"/>
  <c r="H58" i="59"/>
  <c r="H53" i="58"/>
  <c r="H54" i="58" s="1"/>
  <c r="H58" i="58"/>
  <c r="H59" i="57"/>
  <c r="H60" i="57" s="1"/>
  <c r="H52" i="57"/>
  <c r="H59" i="56"/>
  <c r="H53" i="56"/>
  <c r="H54" i="56" s="1"/>
  <c r="H59" i="55"/>
  <c r="H60" i="55" s="1"/>
  <c r="H54" i="55"/>
  <c r="H59" i="54"/>
  <c r="H60" i="54" s="1"/>
  <c r="H60" i="53"/>
  <c r="H60" i="52"/>
  <c r="H59" i="51"/>
  <c r="H54" i="51"/>
  <c r="H53" i="50"/>
  <c r="H59" i="50"/>
  <c r="H60" i="50" s="1"/>
  <c r="H53" i="48"/>
  <c r="H54" i="48" s="1"/>
  <c r="H59" i="48"/>
  <c r="H60" i="61" l="1"/>
  <c r="H60" i="51"/>
  <c r="H60" i="62"/>
  <c r="H59" i="59"/>
  <c r="H59" i="58"/>
  <c r="H60" i="58" s="1"/>
  <c r="H53" i="57"/>
  <c r="H54" i="57" s="1"/>
  <c r="H60" i="56"/>
  <c r="H54" i="50"/>
  <c r="H60" i="48"/>
  <c r="H60" i="59" l="1"/>
  <c r="G8" i="37" l="1"/>
  <c r="G7" i="37"/>
  <c r="F37" i="37" s="1"/>
  <c r="G8" i="14"/>
  <c r="G7" i="14"/>
  <c r="F37" i="14" s="1"/>
  <c r="AK55" i="37"/>
  <c r="AE55" i="37"/>
  <c r="Y55" i="37"/>
  <c r="S55" i="37"/>
  <c r="AK49" i="37"/>
  <c r="AE49" i="37"/>
  <c r="Y49" i="37"/>
  <c r="S49" i="37"/>
  <c r="AI42" i="37"/>
  <c r="AC42" i="37"/>
  <c r="W42" i="37"/>
  <c r="Q42" i="37"/>
  <c r="K42" i="37"/>
  <c r="H42" i="37"/>
  <c r="AI35" i="37"/>
  <c r="AC35" i="37"/>
  <c r="W35" i="37"/>
  <c r="Q35" i="37"/>
  <c r="K35" i="37"/>
  <c r="H35" i="37"/>
  <c r="AI18" i="37"/>
  <c r="AC18" i="37"/>
  <c r="AL18" i="37" s="1"/>
  <c r="W18" i="37"/>
  <c r="Q18" i="37"/>
  <c r="Z18" i="37" s="1"/>
  <c r="K18" i="37"/>
  <c r="S18" i="37" s="1"/>
  <c r="H18" i="37"/>
  <c r="N18" i="37" s="1"/>
  <c r="AI17" i="37"/>
  <c r="AC17" i="37"/>
  <c r="AL17" i="37" s="1"/>
  <c r="W17" i="37"/>
  <c r="Q17" i="37"/>
  <c r="Z17" i="37" s="1"/>
  <c r="K17" i="37"/>
  <c r="H17" i="37"/>
  <c r="N17" i="37" s="1"/>
  <c r="AI16" i="37"/>
  <c r="AC16" i="37"/>
  <c r="AL16" i="37" s="1"/>
  <c r="W16" i="37"/>
  <c r="AF16" i="37" s="1"/>
  <c r="Q16" i="37"/>
  <c r="Z16" i="37" s="1"/>
  <c r="K16" i="37"/>
  <c r="H16" i="37"/>
  <c r="N16" i="37" s="1"/>
  <c r="AI13" i="37"/>
  <c r="AC13" i="37"/>
  <c r="AL13" i="37" s="1"/>
  <c r="W13" i="37"/>
  <c r="T13" i="37"/>
  <c r="Q13" i="37"/>
  <c r="S13" i="37" s="1"/>
  <c r="K13" i="37"/>
  <c r="H13" i="37"/>
  <c r="N13" i="37" s="1"/>
  <c r="H12" i="37"/>
  <c r="AH34" i="13"/>
  <c r="AB34" i="13"/>
  <c r="V34" i="13"/>
  <c r="P34" i="13"/>
  <c r="J34" i="13"/>
  <c r="G34" i="13"/>
  <c r="AH34" i="12"/>
  <c r="AB34" i="12"/>
  <c r="V34" i="12"/>
  <c r="P34" i="12"/>
  <c r="J34" i="12"/>
  <c r="Z13" i="37" l="1"/>
  <c r="AK13" i="37"/>
  <c r="M13" i="37"/>
  <c r="Y18" i="37"/>
  <c r="F30" i="14"/>
  <c r="F31" i="14"/>
  <c r="F24" i="37"/>
  <c r="F30" i="37"/>
  <c r="F31" i="37"/>
  <c r="M35" i="37"/>
  <c r="S35" i="37"/>
  <c r="Y35" i="37"/>
  <c r="F34" i="37"/>
  <c r="F34" i="14"/>
  <c r="AK16" i="37"/>
  <c r="AK17" i="37"/>
  <c r="AK18" i="37"/>
  <c r="S16" i="37"/>
  <c r="AK42" i="37"/>
  <c r="AL42" i="37" s="1"/>
  <c r="K24" i="37"/>
  <c r="T24" i="37" s="1"/>
  <c r="F33" i="37"/>
  <c r="H33" i="37" s="1"/>
  <c r="F26" i="37"/>
  <c r="W26" i="37" s="1"/>
  <c r="AF26" i="37" s="1"/>
  <c r="F40" i="37"/>
  <c r="AI40" i="37" s="1"/>
  <c r="F29" i="37"/>
  <c r="AC29" i="37" s="1"/>
  <c r="AL29" i="37" s="1"/>
  <c r="F25" i="37"/>
  <c r="W25" i="37" s="1"/>
  <c r="AF25" i="37" s="1"/>
  <c r="F32" i="37"/>
  <c r="W32" i="37" s="1"/>
  <c r="AF32" i="37" s="1"/>
  <c r="F21" i="37"/>
  <c r="AC21" i="37" s="1"/>
  <c r="AL21" i="37" s="1"/>
  <c r="F20" i="37"/>
  <c r="F27" i="37"/>
  <c r="W27" i="37" s="1"/>
  <c r="F43" i="37"/>
  <c r="Q43" i="37" s="1"/>
  <c r="F19" i="37"/>
  <c r="H19" i="37" s="1"/>
  <c r="F41" i="37"/>
  <c r="H41" i="37" s="1"/>
  <c r="AI24" i="37"/>
  <c r="H24" i="37"/>
  <c r="W24" i="37"/>
  <c r="AF24" i="37" s="1"/>
  <c r="M42" i="37"/>
  <c r="N42" i="37" s="1"/>
  <c r="Y16" i="37"/>
  <c r="S42" i="37"/>
  <c r="T42" i="37" s="1"/>
  <c r="M16" i="37"/>
  <c r="T16" i="37"/>
  <c r="Y13" i="37"/>
  <c r="AF13" i="37"/>
  <c r="M17" i="37"/>
  <c r="T17" i="37"/>
  <c r="AE13" i="37"/>
  <c r="AF17" i="37"/>
  <c r="AE17" i="37"/>
  <c r="Y42" i="37"/>
  <c r="Z42" i="37" s="1"/>
  <c r="AE16" i="37"/>
  <c r="Y17" i="37"/>
  <c r="S17" i="37"/>
  <c r="M18" i="37"/>
  <c r="T18" i="37"/>
  <c r="AF18" i="37"/>
  <c r="AE18" i="37"/>
  <c r="AE35" i="37"/>
  <c r="AK35" i="37"/>
  <c r="AI33" i="37"/>
  <c r="W33" i="37"/>
  <c r="K33" i="37"/>
  <c r="AE42" i="37"/>
  <c r="AF42" i="37" s="1"/>
  <c r="AC24" i="37"/>
  <c r="Q24" i="37"/>
  <c r="W29" i="37" l="1"/>
  <c r="AE29" i="37" s="1"/>
  <c r="AI29" i="37"/>
  <c r="AK29" i="37" s="1"/>
  <c r="AI43" i="37"/>
  <c r="Q40" i="37"/>
  <c r="H40" i="37"/>
  <c r="Q29" i="37"/>
  <c r="Z29" i="37" s="1"/>
  <c r="H27" i="37"/>
  <c r="N27" i="37" s="1"/>
  <c r="H29" i="37"/>
  <c r="AB34" i="14"/>
  <c r="V34" i="14"/>
  <c r="AH34" i="14"/>
  <c r="P34" i="14"/>
  <c r="J34" i="14"/>
  <c r="G34" i="14"/>
  <c r="G34" i="37"/>
  <c r="H34" i="37" s="1"/>
  <c r="AH34" i="37"/>
  <c r="AI34" i="37" s="1"/>
  <c r="AB34" i="37"/>
  <c r="AC34" i="37" s="1"/>
  <c r="V34" i="37"/>
  <c r="P34" i="37"/>
  <c r="Q34" i="37" s="1"/>
  <c r="J34" i="37"/>
  <c r="K34" i="37" s="1"/>
  <c r="W43" i="37"/>
  <c r="Y43" i="37" s="1"/>
  <c r="Z43" i="37" s="1"/>
  <c r="H31" i="37"/>
  <c r="N31" i="37" s="1"/>
  <c r="Q31" i="37"/>
  <c r="AC31" i="37"/>
  <c r="AI31" i="37"/>
  <c r="K31" i="37"/>
  <c r="W31" i="37"/>
  <c r="H30" i="37"/>
  <c r="AI30" i="37"/>
  <c r="Q30" i="37"/>
  <c r="AC30" i="37"/>
  <c r="K30" i="37"/>
  <c r="W30" i="37"/>
  <c r="K27" i="37"/>
  <c r="T27" i="37" s="1"/>
  <c r="AC33" i="37"/>
  <c r="AK33" i="37" s="1"/>
  <c r="AL33" i="37" s="1"/>
  <c r="AI31" i="14"/>
  <c r="H31" i="14"/>
  <c r="N31" i="14" s="1"/>
  <c r="Q31" i="14"/>
  <c r="AC31" i="14"/>
  <c r="K31" i="14"/>
  <c r="W31" i="14"/>
  <c r="AI30" i="14"/>
  <c r="H30" i="14"/>
  <c r="W30" i="14"/>
  <c r="Q30" i="14"/>
  <c r="AC30" i="14"/>
  <c r="K30" i="14"/>
  <c r="Q33" i="37"/>
  <c r="S33" i="37" s="1"/>
  <c r="T33" i="37" s="1"/>
  <c r="AC25" i="37"/>
  <c r="AE25" i="37" s="1"/>
  <c r="K40" i="37"/>
  <c r="Q26" i="37"/>
  <c r="Z26" i="37" s="1"/>
  <c r="K43" i="37"/>
  <c r="S43" i="37" s="1"/>
  <c r="K25" i="37"/>
  <c r="T25" i="37" s="1"/>
  <c r="AC32" i="37"/>
  <c r="AE32" i="37" s="1"/>
  <c r="Q25" i="37"/>
  <c r="Y25" i="37" s="1"/>
  <c r="AC43" i="37"/>
  <c r="AE43" i="37" s="1"/>
  <c r="AF43" i="37" s="1"/>
  <c r="AI25" i="37"/>
  <c r="K29" i="37"/>
  <c r="H43" i="37"/>
  <c r="H25" i="37"/>
  <c r="N25" i="37" s="1"/>
  <c r="AC40" i="37"/>
  <c r="AK40" i="37" s="1"/>
  <c r="AL40" i="37" s="1"/>
  <c r="M24" i="37"/>
  <c r="N24" i="37" s="1"/>
  <c r="Y24" i="37"/>
  <c r="AC26" i="37"/>
  <c r="K26" i="37"/>
  <c r="Q32" i="37"/>
  <c r="Y32" i="37" s="1"/>
  <c r="AI26" i="37"/>
  <c r="H21" i="37"/>
  <c r="N21" i="37" s="1"/>
  <c r="Q21" i="37"/>
  <c r="H26" i="37"/>
  <c r="N26" i="37" s="1"/>
  <c r="W21" i="37"/>
  <c r="AE21" i="37" s="1"/>
  <c r="K21" i="37"/>
  <c r="M21" i="37" s="1"/>
  <c r="AI21" i="37"/>
  <c r="AK21" i="37" s="1"/>
  <c r="W40" i="37"/>
  <c r="AC41" i="37"/>
  <c r="AI20" i="37"/>
  <c r="K20" i="37"/>
  <c r="H20" i="37"/>
  <c r="N20" i="37" s="1"/>
  <c r="AC20" i="37"/>
  <c r="W20" i="37"/>
  <c r="Q20" i="37"/>
  <c r="H32" i="37"/>
  <c r="N32" i="37" s="1"/>
  <c r="K32" i="37"/>
  <c r="T32" i="37" s="1"/>
  <c r="W41" i="37"/>
  <c r="F38" i="37"/>
  <c r="H37" i="37"/>
  <c r="K41" i="37"/>
  <c r="M41" i="37" s="1"/>
  <c r="N41" i="37" s="1"/>
  <c r="W34" i="37"/>
  <c r="AI41" i="37"/>
  <c r="Q41" i="37"/>
  <c r="Q27" i="37"/>
  <c r="Y27" i="37" s="1"/>
  <c r="AI27" i="37"/>
  <c r="AC27" i="37"/>
  <c r="AL27" i="37" s="1"/>
  <c r="AK43" i="37"/>
  <c r="AL43" i="37" s="1"/>
  <c r="AI32" i="37"/>
  <c r="M27" i="37"/>
  <c r="AF27" i="37"/>
  <c r="T43" i="37"/>
  <c r="M33" i="37"/>
  <c r="N33" i="37" s="1"/>
  <c r="AE24" i="37"/>
  <c r="AL24" i="37"/>
  <c r="AK24" i="37"/>
  <c r="Z25" i="37"/>
  <c r="S24" i="37"/>
  <c r="Z24" i="37"/>
  <c r="AF29" i="37" l="1"/>
  <c r="M43" i="37"/>
  <c r="N43" i="37" s="1"/>
  <c r="M29" i="37"/>
  <c r="N29" i="37" s="1"/>
  <c r="AF21" i="37"/>
  <c r="S40" i="37"/>
  <c r="T40" i="37" s="1"/>
  <c r="Y29" i="37"/>
  <c r="S25" i="37"/>
  <c r="Y26" i="37"/>
  <c r="M26" i="37"/>
  <c r="AE33" i="37"/>
  <c r="AF33" i="37" s="1"/>
  <c r="M31" i="14"/>
  <c r="AK31" i="37"/>
  <c r="AK30" i="14"/>
  <c r="M31" i="37"/>
  <c r="AF31" i="37"/>
  <c r="Y31" i="37"/>
  <c r="AF31" i="14"/>
  <c r="Y31" i="14"/>
  <c r="AF30" i="37"/>
  <c r="Y30" i="37"/>
  <c r="M30" i="14"/>
  <c r="N30" i="14" s="1"/>
  <c r="AL31" i="14"/>
  <c r="AE31" i="14"/>
  <c r="M30" i="37"/>
  <c r="N30" i="37" s="1"/>
  <c r="AL31" i="37"/>
  <c r="AE31" i="37"/>
  <c r="AL30" i="14"/>
  <c r="AE30" i="14"/>
  <c r="Z31" i="14"/>
  <c r="S31" i="14"/>
  <c r="T31" i="14" s="1"/>
  <c r="AL30" i="37"/>
  <c r="AE30" i="37"/>
  <c r="S31" i="37"/>
  <c r="T31" i="37" s="1"/>
  <c r="Z31" i="37"/>
  <c r="S21" i="37"/>
  <c r="T21" i="37" s="1"/>
  <c r="Z30" i="14"/>
  <c r="S30" i="14"/>
  <c r="T30" i="14" s="1"/>
  <c r="Z30" i="37"/>
  <c r="S30" i="37"/>
  <c r="T30" i="37" s="1"/>
  <c r="AF30" i="14"/>
  <c r="Y30" i="14"/>
  <c r="AK31" i="14"/>
  <c r="AK30" i="37"/>
  <c r="M40" i="37"/>
  <c r="N40" i="37" s="1"/>
  <c r="Y33" i="37"/>
  <c r="Z33" i="37" s="1"/>
  <c r="AE40" i="37"/>
  <c r="AF40" i="37" s="1"/>
  <c r="AK20" i="37"/>
  <c r="Z32" i="37"/>
  <c r="S32" i="37"/>
  <c r="AK32" i="37"/>
  <c r="AL32" i="37"/>
  <c r="S29" i="37"/>
  <c r="T29" i="37" s="1"/>
  <c r="M25" i="37"/>
  <c r="AK25" i="37"/>
  <c r="AL25" i="37"/>
  <c r="H28" i="37"/>
  <c r="H36" i="37" s="1"/>
  <c r="AK26" i="37"/>
  <c r="S41" i="37"/>
  <c r="T41" i="37" s="1"/>
  <c r="AK41" i="37"/>
  <c r="AL41" i="37" s="1"/>
  <c r="M34" i="37"/>
  <c r="N34" i="37" s="1"/>
  <c r="Y34" i="37"/>
  <c r="Z34" i="37" s="1"/>
  <c r="Y41" i="37"/>
  <c r="Z41" i="37" s="1"/>
  <c r="AE41" i="37"/>
  <c r="AF41" i="37" s="1"/>
  <c r="AL26" i="37"/>
  <c r="AE26" i="37"/>
  <c r="Y40" i="37"/>
  <c r="Z40" i="37" s="1"/>
  <c r="M32" i="37"/>
  <c r="Y21" i="37"/>
  <c r="Z21" i="37"/>
  <c r="S26" i="37"/>
  <c r="T26" i="37"/>
  <c r="AK34" i="37"/>
  <c r="AL34" i="37" s="1"/>
  <c r="S34" i="37"/>
  <c r="T34" i="37" s="1"/>
  <c r="AE27" i="37"/>
  <c r="AL20" i="37"/>
  <c r="AE20" i="37"/>
  <c r="AK27" i="37"/>
  <c r="H38" i="37"/>
  <c r="Z20" i="37"/>
  <c r="S20" i="37"/>
  <c r="Z27" i="37"/>
  <c r="S27" i="37"/>
  <c r="AF20" i="37"/>
  <c r="Y20" i="37"/>
  <c r="AE34" i="37"/>
  <c r="AF34" i="37" s="1"/>
  <c r="T20" i="37"/>
  <c r="M20" i="37"/>
  <c r="H39" i="37" l="1"/>
  <c r="H56" i="37" l="1"/>
  <c r="H50" i="37"/>
  <c r="H51" i="37" l="1"/>
  <c r="H57" i="37"/>
  <c r="H58" i="37" s="1"/>
  <c r="H59" i="37" l="1"/>
  <c r="H60" i="37" s="1"/>
  <c r="H52" i="37"/>
  <c r="H53" i="37" l="1"/>
  <c r="H54" i="37" s="1"/>
  <c r="F42" i="17" l="1"/>
  <c r="F35" i="17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I42" i="17" l="1"/>
  <c r="AI15" i="17"/>
  <c r="AC42" i="17"/>
  <c r="AC15" i="17"/>
  <c r="W42" i="17"/>
  <c r="Q42" i="17"/>
  <c r="Q15" i="17"/>
  <c r="K42" i="17"/>
  <c r="K15" i="17"/>
  <c r="W15" i="17"/>
  <c r="H15" i="17"/>
  <c r="AK55" i="17"/>
  <c r="AE55" i="17"/>
  <c r="Y55" i="17"/>
  <c r="S55" i="17"/>
  <c r="AK49" i="17"/>
  <c r="AE49" i="17"/>
  <c r="Y49" i="17"/>
  <c r="S49" i="17"/>
  <c r="AC48" i="17"/>
  <c r="W48" i="17"/>
  <c r="W47" i="17"/>
  <c r="K46" i="17"/>
  <c r="Q44" i="17"/>
  <c r="AC44" i="17"/>
  <c r="F43" i="17"/>
  <c r="W43" i="17" s="1"/>
  <c r="H42" i="17"/>
  <c r="F41" i="17"/>
  <c r="F40" i="17"/>
  <c r="AC40" i="17" s="1"/>
  <c r="AI35" i="17"/>
  <c r="AC35" i="17"/>
  <c r="W35" i="17"/>
  <c r="Q35" i="17"/>
  <c r="K35" i="17"/>
  <c r="H35" i="17"/>
  <c r="W34" i="17"/>
  <c r="F33" i="17"/>
  <c r="H33" i="17" s="1"/>
  <c r="F32" i="17"/>
  <c r="W32" i="17" s="1"/>
  <c r="F29" i="17"/>
  <c r="F27" i="17"/>
  <c r="F26" i="17"/>
  <c r="W26" i="17" s="1"/>
  <c r="F25" i="17"/>
  <c r="AC25" i="17" s="1"/>
  <c r="F24" i="17"/>
  <c r="F21" i="17"/>
  <c r="AI21" i="17" s="1"/>
  <c r="F20" i="17"/>
  <c r="H20" i="17" s="1"/>
  <c r="N20" i="17" s="1"/>
  <c r="F19" i="17"/>
  <c r="AI18" i="17"/>
  <c r="AC18" i="17"/>
  <c r="AL18" i="17" s="1"/>
  <c r="W18" i="17"/>
  <c r="Q18" i="17"/>
  <c r="Z18" i="17" s="1"/>
  <c r="K18" i="17"/>
  <c r="T18" i="17" s="1"/>
  <c r="H18" i="17"/>
  <c r="N18" i="17" s="1"/>
  <c r="AI17" i="17"/>
  <c r="AC17" i="17"/>
  <c r="AL17" i="17" s="1"/>
  <c r="W17" i="17"/>
  <c r="Q17" i="17"/>
  <c r="Z17" i="17" s="1"/>
  <c r="K17" i="17"/>
  <c r="T17" i="17" s="1"/>
  <c r="H17" i="17"/>
  <c r="N17" i="17" s="1"/>
  <c r="AI16" i="17"/>
  <c r="AC16" i="17"/>
  <c r="AL16" i="17" s="1"/>
  <c r="W16" i="17"/>
  <c r="Q16" i="17"/>
  <c r="Z16" i="17" s="1"/>
  <c r="K16" i="17"/>
  <c r="T16" i="17" s="1"/>
  <c r="H16" i="17"/>
  <c r="N16" i="17" s="1"/>
  <c r="AI13" i="17"/>
  <c r="AC13" i="17"/>
  <c r="AL13" i="17" s="1"/>
  <c r="W13" i="17"/>
  <c r="AF13" i="17" s="1"/>
  <c r="Q13" i="17"/>
  <c r="K13" i="17"/>
  <c r="H13" i="17"/>
  <c r="N13" i="17" s="1"/>
  <c r="AI42" i="16"/>
  <c r="AI15" i="16"/>
  <c r="AC42" i="16"/>
  <c r="AC15" i="16"/>
  <c r="W42" i="16"/>
  <c r="W15" i="16"/>
  <c r="Q42" i="16"/>
  <c r="K42" i="16"/>
  <c r="K15" i="16"/>
  <c r="H42" i="16"/>
  <c r="H15" i="16"/>
  <c r="AK55" i="16"/>
  <c r="AE55" i="16"/>
  <c r="Y55" i="16"/>
  <c r="S55" i="16"/>
  <c r="AK49" i="16"/>
  <c r="AE49" i="16"/>
  <c r="Y49" i="16"/>
  <c r="S49" i="16"/>
  <c r="Q47" i="16"/>
  <c r="AC46" i="16"/>
  <c r="K44" i="16"/>
  <c r="F43" i="16"/>
  <c r="AI43" i="16" s="1"/>
  <c r="F41" i="16"/>
  <c r="F40" i="16"/>
  <c r="AI35" i="16"/>
  <c r="AC35" i="16"/>
  <c r="W35" i="16"/>
  <c r="Q35" i="16"/>
  <c r="K35" i="16"/>
  <c r="H35" i="16"/>
  <c r="F33" i="16"/>
  <c r="F32" i="16"/>
  <c r="Q32" i="16" s="1"/>
  <c r="Z32" i="16" s="1"/>
  <c r="F29" i="16"/>
  <c r="F27" i="16"/>
  <c r="Q27" i="16" s="1"/>
  <c r="Z27" i="16" s="1"/>
  <c r="F26" i="16"/>
  <c r="W26" i="16" s="1"/>
  <c r="AF26" i="16" s="1"/>
  <c r="F25" i="16"/>
  <c r="H25" i="16" s="1"/>
  <c r="N25" i="16" s="1"/>
  <c r="F24" i="16"/>
  <c r="F21" i="16"/>
  <c r="F20" i="16"/>
  <c r="H20" i="16" s="1"/>
  <c r="N20" i="16" s="1"/>
  <c r="F19" i="16"/>
  <c r="AI18" i="16"/>
  <c r="AC18" i="16"/>
  <c r="W18" i="16"/>
  <c r="AF18" i="16" s="1"/>
  <c r="Q18" i="16"/>
  <c r="Z18" i="16" s="1"/>
  <c r="K18" i="16"/>
  <c r="H18" i="16"/>
  <c r="N18" i="16" s="1"/>
  <c r="AI17" i="16"/>
  <c r="AC17" i="16"/>
  <c r="AL17" i="16" s="1"/>
  <c r="W17" i="16"/>
  <c r="AF17" i="16" s="1"/>
  <c r="Q17" i="16"/>
  <c r="Z17" i="16" s="1"/>
  <c r="K17" i="16"/>
  <c r="T17" i="16" s="1"/>
  <c r="H17" i="16"/>
  <c r="N17" i="16" s="1"/>
  <c r="AI16" i="16"/>
  <c r="AC16" i="16"/>
  <c r="AL16" i="16" s="1"/>
  <c r="W16" i="16"/>
  <c r="Q16" i="16"/>
  <c r="Z16" i="16" s="1"/>
  <c r="K16" i="16"/>
  <c r="T16" i="16" s="1"/>
  <c r="H16" i="16"/>
  <c r="N16" i="16" s="1"/>
  <c r="Q15" i="16"/>
  <c r="AI13" i="16"/>
  <c r="AC13" i="16"/>
  <c r="AL13" i="16" s="1"/>
  <c r="W13" i="16"/>
  <c r="AF13" i="16" s="1"/>
  <c r="Q13" i="16"/>
  <c r="Z13" i="16" s="1"/>
  <c r="K13" i="16"/>
  <c r="H13" i="16"/>
  <c r="N13" i="16" s="1"/>
  <c r="AI42" i="15"/>
  <c r="AI15" i="15"/>
  <c r="AC15" i="15"/>
  <c r="W42" i="15"/>
  <c r="W15" i="15"/>
  <c r="Q42" i="15"/>
  <c r="K42" i="15"/>
  <c r="K15" i="15"/>
  <c r="Q15" i="15"/>
  <c r="H42" i="15"/>
  <c r="H15" i="15"/>
  <c r="AK55" i="15"/>
  <c r="AE55" i="15"/>
  <c r="Y55" i="15"/>
  <c r="S55" i="15"/>
  <c r="AK49" i="15"/>
  <c r="AE49" i="15"/>
  <c r="Y49" i="15"/>
  <c r="S49" i="15"/>
  <c r="F43" i="15"/>
  <c r="AC42" i="15"/>
  <c r="F37" i="15"/>
  <c r="F38" i="15" s="1"/>
  <c r="F41" i="15" s="1"/>
  <c r="AI35" i="15"/>
  <c r="AC35" i="15"/>
  <c r="W35" i="15"/>
  <c r="Q35" i="15"/>
  <c r="K35" i="15"/>
  <c r="H35" i="15"/>
  <c r="F34" i="15"/>
  <c r="F33" i="15"/>
  <c r="F32" i="15"/>
  <c r="AC32" i="15" s="1"/>
  <c r="AL32" i="15" s="1"/>
  <c r="F29" i="15"/>
  <c r="F27" i="15"/>
  <c r="H27" i="15" s="1"/>
  <c r="N27" i="15" s="1"/>
  <c r="F26" i="15"/>
  <c r="K26" i="15" s="1"/>
  <c r="F25" i="15"/>
  <c r="AC25" i="15" s="1"/>
  <c r="AL25" i="15" s="1"/>
  <c r="F24" i="15"/>
  <c r="F21" i="15"/>
  <c r="W21" i="15" s="1"/>
  <c r="AF21" i="15" s="1"/>
  <c r="F20" i="15"/>
  <c r="H20" i="15" s="1"/>
  <c r="N20" i="15" s="1"/>
  <c r="F19" i="15"/>
  <c r="AI18" i="15"/>
  <c r="AC18" i="15"/>
  <c r="AL18" i="15" s="1"/>
  <c r="W18" i="15"/>
  <c r="AF18" i="15" s="1"/>
  <c r="Q18" i="15"/>
  <c r="Z18" i="15" s="1"/>
  <c r="K18" i="15"/>
  <c r="T18" i="15" s="1"/>
  <c r="H18" i="15"/>
  <c r="N18" i="15" s="1"/>
  <c r="AI17" i="15"/>
  <c r="AC17" i="15"/>
  <c r="AL17" i="15" s="1"/>
  <c r="W17" i="15"/>
  <c r="Q17" i="15"/>
  <c r="Z17" i="15" s="1"/>
  <c r="K17" i="15"/>
  <c r="T17" i="15" s="1"/>
  <c r="H17" i="15"/>
  <c r="N17" i="15" s="1"/>
  <c r="AI16" i="15"/>
  <c r="AC16" i="15"/>
  <c r="AL16" i="15" s="1"/>
  <c r="W16" i="15"/>
  <c r="Q16" i="15"/>
  <c r="Z16" i="15" s="1"/>
  <c r="K16" i="15"/>
  <c r="H16" i="15"/>
  <c r="N16" i="15" s="1"/>
  <c r="AL13" i="15"/>
  <c r="AI13" i="15"/>
  <c r="AK13" i="15" s="1"/>
  <c r="AC13" i="15"/>
  <c r="W13" i="15"/>
  <c r="AF13" i="15" s="1"/>
  <c r="Q13" i="15"/>
  <c r="Z13" i="15" s="1"/>
  <c r="K13" i="15"/>
  <c r="T13" i="15" s="1"/>
  <c r="H13" i="15"/>
  <c r="N13" i="15" s="1"/>
  <c r="F47" i="11"/>
  <c r="AI42" i="14"/>
  <c r="AI15" i="14"/>
  <c r="AC42" i="14"/>
  <c r="AC15" i="14"/>
  <c r="AL15" i="14" s="1"/>
  <c r="W42" i="14"/>
  <c r="W15" i="14"/>
  <c r="Q42" i="14"/>
  <c r="Q15" i="14"/>
  <c r="K42" i="14"/>
  <c r="K15" i="14"/>
  <c r="H42" i="14"/>
  <c r="H15" i="14"/>
  <c r="AK55" i="14"/>
  <c r="AE55" i="14"/>
  <c r="Y55" i="14"/>
  <c r="S55" i="14"/>
  <c r="AK49" i="14"/>
  <c r="AE49" i="14"/>
  <c r="Y49" i="14"/>
  <c r="S49" i="14"/>
  <c r="F43" i="14"/>
  <c r="AC43" i="14" s="1"/>
  <c r="F41" i="14"/>
  <c r="F40" i="14"/>
  <c r="AI35" i="14"/>
  <c r="AC35" i="14"/>
  <c r="W35" i="14"/>
  <c r="Q35" i="14"/>
  <c r="K35" i="14"/>
  <c r="H35" i="14"/>
  <c r="F33" i="14"/>
  <c r="F32" i="14"/>
  <c r="W32" i="14" s="1"/>
  <c r="AF32" i="14" s="1"/>
  <c r="F29" i="14"/>
  <c r="F27" i="14"/>
  <c r="W27" i="14" s="1"/>
  <c r="AF27" i="14" s="1"/>
  <c r="F26" i="14"/>
  <c r="AC26" i="14" s="1"/>
  <c r="F25" i="14"/>
  <c r="AC25" i="14" s="1"/>
  <c r="AL25" i="14" s="1"/>
  <c r="F24" i="14"/>
  <c r="F21" i="14"/>
  <c r="AC21" i="14" s="1"/>
  <c r="AL21" i="14" s="1"/>
  <c r="F20" i="14"/>
  <c r="W20" i="14" s="1"/>
  <c r="AF20" i="14" s="1"/>
  <c r="F19" i="14"/>
  <c r="AI18" i="14"/>
  <c r="AC18" i="14"/>
  <c r="W18" i="14"/>
  <c r="AF18" i="14" s="1"/>
  <c r="Q18" i="14"/>
  <c r="K18" i="14"/>
  <c r="T18" i="14" s="1"/>
  <c r="H18" i="14"/>
  <c r="N18" i="14" s="1"/>
  <c r="AI17" i="14"/>
  <c r="AC17" i="14"/>
  <c r="AL17" i="14" s="1"/>
  <c r="W17" i="14"/>
  <c r="Q17" i="14"/>
  <c r="Z17" i="14" s="1"/>
  <c r="K17" i="14"/>
  <c r="H17" i="14"/>
  <c r="N17" i="14" s="1"/>
  <c r="AI16" i="14"/>
  <c r="AC16" i="14"/>
  <c r="W16" i="14"/>
  <c r="AF16" i="14" s="1"/>
  <c r="Q16" i="14"/>
  <c r="Y16" i="14" s="1"/>
  <c r="K16" i="14"/>
  <c r="H16" i="14"/>
  <c r="N16" i="14" s="1"/>
  <c r="AI13" i="14"/>
  <c r="AC13" i="14"/>
  <c r="AK13" i="14" s="1"/>
  <c r="W13" i="14"/>
  <c r="AF13" i="14" s="1"/>
  <c r="Q13" i="14"/>
  <c r="K13" i="14"/>
  <c r="T13" i="14" s="1"/>
  <c r="H13" i="14"/>
  <c r="N13" i="14" s="1"/>
  <c r="AI42" i="13"/>
  <c r="AC42" i="13"/>
  <c r="AC15" i="13"/>
  <c r="AL15" i="13" s="1"/>
  <c r="W42" i="13"/>
  <c r="W15" i="13"/>
  <c r="Q42" i="13"/>
  <c r="Q15" i="13"/>
  <c r="K42" i="13"/>
  <c r="H42" i="13"/>
  <c r="F43" i="13"/>
  <c r="F41" i="13"/>
  <c r="F40" i="13"/>
  <c r="AK55" i="13"/>
  <c r="AE55" i="13"/>
  <c r="Y55" i="13"/>
  <c r="S55" i="13"/>
  <c r="AK49" i="13"/>
  <c r="AE49" i="13"/>
  <c r="Y49" i="13"/>
  <c r="S49" i="13"/>
  <c r="W48" i="13"/>
  <c r="AC47" i="13"/>
  <c r="H46" i="13"/>
  <c r="K45" i="13"/>
  <c r="F38" i="13"/>
  <c r="AI35" i="13"/>
  <c r="AC35" i="13"/>
  <c r="W35" i="13"/>
  <c r="Q35" i="13"/>
  <c r="K35" i="13"/>
  <c r="H35" i="13"/>
  <c r="F33" i="13"/>
  <c r="F32" i="13"/>
  <c r="Q32" i="13" s="1"/>
  <c r="F29" i="13"/>
  <c r="F27" i="13"/>
  <c r="H27" i="13" s="1"/>
  <c r="N27" i="13" s="1"/>
  <c r="F26" i="13"/>
  <c r="AC26" i="13" s="1"/>
  <c r="AL26" i="13" s="1"/>
  <c r="F25" i="13"/>
  <c r="F24" i="13"/>
  <c r="F21" i="13"/>
  <c r="W21" i="13" s="1"/>
  <c r="AF21" i="13" s="1"/>
  <c r="F20" i="13"/>
  <c r="H20" i="13" s="1"/>
  <c r="N20" i="13" s="1"/>
  <c r="F19" i="13"/>
  <c r="AI18" i="13"/>
  <c r="AC18" i="13"/>
  <c r="AL18" i="13" s="1"/>
  <c r="W18" i="13"/>
  <c r="Q18" i="13"/>
  <c r="Z18" i="13" s="1"/>
  <c r="K18" i="13"/>
  <c r="T18" i="13" s="1"/>
  <c r="H18" i="13"/>
  <c r="N18" i="13" s="1"/>
  <c r="AI17" i="13"/>
  <c r="AC17" i="13"/>
  <c r="AL17" i="13" s="1"/>
  <c r="W17" i="13"/>
  <c r="Q17" i="13"/>
  <c r="Z17" i="13" s="1"/>
  <c r="K17" i="13"/>
  <c r="T17" i="13" s="1"/>
  <c r="H17" i="13"/>
  <c r="N17" i="13" s="1"/>
  <c r="AI16" i="13"/>
  <c r="AC16" i="13"/>
  <c r="W16" i="13"/>
  <c r="Q16" i="13"/>
  <c r="Z16" i="13" s="1"/>
  <c r="K16" i="13"/>
  <c r="T16" i="13" s="1"/>
  <c r="H16" i="13"/>
  <c r="N16" i="13" s="1"/>
  <c r="H15" i="13"/>
  <c r="AI13" i="13"/>
  <c r="AC13" i="13"/>
  <c r="AL13" i="13" s="1"/>
  <c r="W13" i="13"/>
  <c r="Q13" i="13"/>
  <c r="K13" i="13"/>
  <c r="H13" i="13"/>
  <c r="N13" i="13" s="1"/>
  <c r="AI42" i="12"/>
  <c r="AI35" i="12"/>
  <c r="AI15" i="12"/>
  <c r="AC42" i="12"/>
  <c r="AC35" i="12"/>
  <c r="AC15" i="12"/>
  <c r="AL15" i="12" s="1"/>
  <c r="W42" i="12"/>
  <c r="W35" i="12"/>
  <c r="W15" i="12"/>
  <c r="Q42" i="12"/>
  <c r="Q35" i="12"/>
  <c r="Q15" i="12"/>
  <c r="K42" i="12"/>
  <c r="K35" i="12"/>
  <c r="K15" i="12"/>
  <c r="H42" i="12"/>
  <c r="AK55" i="12"/>
  <c r="AE55" i="12"/>
  <c r="Y55" i="12"/>
  <c r="S55" i="12"/>
  <c r="AK49" i="12"/>
  <c r="AE49" i="12"/>
  <c r="Y49" i="12"/>
  <c r="S49" i="12"/>
  <c r="AC48" i="12"/>
  <c r="AC47" i="12"/>
  <c r="F46" i="12"/>
  <c r="F45" i="12"/>
  <c r="AC45" i="12" s="1"/>
  <c r="F44" i="12"/>
  <c r="W44" i="12" s="1"/>
  <c r="F37" i="12"/>
  <c r="G34" i="12"/>
  <c r="H34" i="12" s="1"/>
  <c r="F34" i="12"/>
  <c r="F33" i="12"/>
  <c r="F32" i="12"/>
  <c r="Q32" i="12" s="1"/>
  <c r="Z32" i="12" s="1"/>
  <c r="F29" i="12"/>
  <c r="Q29" i="12" s="1"/>
  <c r="F27" i="12"/>
  <c r="Q27" i="12" s="1"/>
  <c r="Z27" i="12" s="1"/>
  <c r="F26" i="12"/>
  <c r="F25" i="12"/>
  <c r="F24" i="12"/>
  <c r="F21" i="12"/>
  <c r="K21" i="12" s="1"/>
  <c r="F19" i="12"/>
  <c r="AI18" i="12"/>
  <c r="AC18" i="12"/>
  <c r="AL18" i="12" s="1"/>
  <c r="W18" i="12"/>
  <c r="Q18" i="12"/>
  <c r="K18" i="12"/>
  <c r="H18" i="12"/>
  <c r="N18" i="12" s="1"/>
  <c r="AI17" i="12"/>
  <c r="AC17" i="12"/>
  <c r="AL17" i="12" s="1"/>
  <c r="W17" i="12"/>
  <c r="Q17" i="12"/>
  <c r="Z17" i="12" s="1"/>
  <c r="K17" i="12"/>
  <c r="H17" i="12"/>
  <c r="N17" i="12" s="1"/>
  <c r="AI16" i="12"/>
  <c r="AC16" i="12"/>
  <c r="AL16" i="12" s="1"/>
  <c r="W16" i="12"/>
  <c r="AF16" i="12" s="1"/>
  <c r="Q16" i="12"/>
  <c r="Z16" i="12" s="1"/>
  <c r="K16" i="12"/>
  <c r="M16" i="12" s="1"/>
  <c r="H16" i="12"/>
  <c r="N16" i="12" s="1"/>
  <c r="H15" i="12"/>
  <c r="AI13" i="12"/>
  <c r="AC13" i="12"/>
  <c r="AL13" i="12" s="1"/>
  <c r="W13" i="12"/>
  <c r="Q13" i="12"/>
  <c r="K13" i="12"/>
  <c r="H13" i="12"/>
  <c r="N13" i="12" s="1"/>
  <c r="Y17" i="14" l="1"/>
  <c r="Z16" i="14"/>
  <c r="AF17" i="14"/>
  <c r="AI26" i="17"/>
  <c r="K40" i="17"/>
  <c r="AI40" i="17"/>
  <c r="AK40" i="17" s="1"/>
  <c r="AL40" i="17" s="1"/>
  <c r="M35" i="17"/>
  <c r="S35" i="17"/>
  <c r="Y35" i="14"/>
  <c r="H12" i="13"/>
  <c r="H12" i="17"/>
  <c r="H12" i="15"/>
  <c r="M18" i="12"/>
  <c r="H29" i="17"/>
  <c r="H19" i="15"/>
  <c r="H12" i="12"/>
  <c r="M16" i="15"/>
  <c r="M17" i="12"/>
  <c r="Q33" i="13"/>
  <c r="H24" i="13"/>
  <c r="AI24" i="14"/>
  <c r="Q33" i="14"/>
  <c r="AI24" i="16"/>
  <c r="AC40" i="16"/>
  <c r="AI29" i="13"/>
  <c r="H41" i="17"/>
  <c r="Q41" i="16"/>
  <c r="AC33" i="17"/>
  <c r="Q29" i="16"/>
  <c r="H12" i="14"/>
  <c r="H12" i="16"/>
  <c r="H41" i="14"/>
  <c r="Y42" i="12"/>
  <c r="Z42" i="12" s="1"/>
  <c r="H33" i="16"/>
  <c r="AC21" i="15"/>
  <c r="AL21" i="15" s="1"/>
  <c r="K21" i="15"/>
  <c r="T21" i="15" s="1"/>
  <c r="Q21" i="15"/>
  <c r="Z21" i="15" s="1"/>
  <c r="AI21" i="15"/>
  <c r="AI27" i="15"/>
  <c r="K34" i="14"/>
  <c r="AI34" i="14"/>
  <c r="H34" i="14"/>
  <c r="Q34" i="14"/>
  <c r="AC34" i="14"/>
  <c r="AI32" i="13"/>
  <c r="AI48" i="12"/>
  <c r="AK48" i="12" s="1"/>
  <c r="AL48" i="12" s="1"/>
  <c r="H29" i="15"/>
  <c r="H19" i="16"/>
  <c r="AI24" i="17"/>
  <c r="AI24" i="12"/>
  <c r="AI33" i="12"/>
  <c r="AC33" i="15"/>
  <c r="W48" i="12"/>
  <c r="AE48" i="12" s="1"/>
  <c r="AF48" i="12" s="1"/>
  <c r="H44" i="17"/>
  <c r="K48" i="17"/>
  <c r="K44" i="17"/>
  <c r="M44" i="17" s="1"/>
  <c r="N44" i="17" s="1"/>
  <c r="Q48" i="17"/>
  <c r="Y48" i="17" s="1"/>
  <c r="Z48" i="17" s="1"/>
  <c r="AI44" i="17"/>
  <c r="AK44" i="17" s="1"/>
  <c r="AL44" i="17" s="1"/>
  <c r="AI48" i="17"/>
  <c r="AK48" i="17" s="1"/>
  <c r="AL48" i="17" s="1"/>
  <c r="H34" i="17"/>
  <c r="AI29" i="17"/>
  <c r="W40" i="17"/>
  <c r="AE40" i="17" s="1"/>
  <c r="AF40" i="17" s="1"/>
  <c r="AI43" i="17"/>
  <c r="S13" i="17"/>
  <c r="AK18" i="17"/>
  <c r="S18" i="17"/>
  <c r="AK13" i="17"/>
  <c r="AC44" i="16"/>
  <c r="K43" i="16"/>
  <c r="AC43" i="16"/>
  <c r="AI47" i="16"/>
  <c r="H24" i="16"/>
  <c r="W47" i="16"/>
  <c r="Y47" i="16" s="1"/>
  <c r="Z47" i="16" s="1"/>
  <c r="W20" i="16"/>
  <c r="AF20" i="16" s="1"/>
  <c r="K24" i="16"/>
  <c r="AC20" i="16"/>
  <c r="AL20" i="16" s="1"/>
  <c r="Q24" i="16"/>
  <c r="H44" i="16"/>
  <c r="M44" i="16" s="1"/>
  <c r="N44" i="16" s="1"/>
  <c r="W24" i="16"/>
  <c r="AF24" i="16" s="1"/>
  <c r="AC24" i="16"/>
  <c r="Y35" i="16"/>
  <c r="M18" i="16"/>
  <c r="AK17" i="16"/>
  <c r="M13" i="16"/>
  <c r="AI26" i="15"/>
  <c r="AI29" i="15"/>
  <c r="Q25" i="15"/>
  <c r="Z25" i="15" s="1"/>
  <c r="W25" i="15"/>
  <c r="AE25" i="15" s="1"/>
  <c r="W26" i="15"/>
  <c r="AF26" i="15" s="1"/>
  <c r="W34" i="14"/>
  <c r="AC27" i="14"/>
  <c r="AL27" i="14" s="1"/>
  <c r="Q24" i="14"/>
  <c r="H25" i="14"/>
  <c r="N25" i="14" s="1"/>
  <c r="W25" i="14"/>
  <c r="AF25" i="14" s="1"/>
  <c r="AI21" i="13"/>
  <c r="AC21" i="13"/>
  <c r="AL21" i="13" s="1"/>
  <c r="AC40" i="13"/>
  <c r="AI33" i="13"/>
  <c r="W29" i="13"/>
  <c r="Q27" i="13"/>
  <c r="Z27" i="13" s="1"/>
  <c r="W27" i="13"/>
  <c r="AF27" i="13" s="1"/>
  <c r="K24" i="13"/>
  <c r="K21" i="13"/>
  <c r="Q24" i="13"/>
  <c r="AC27" i="13"/>
  <c r="AL27" i="13" s="1"/>
  <c r="W32" i="13"/>
  <c r="AF32" i="13" s="1"/>
  <c r="Q47" i="13"/>
  <c r="AC33" i="13"/>
  <c r="W33" i="13"/>
  <c r="Q21" i="13"/>
  <c r="Z21" i="13" s="1"/>
  <c r="AC24" i="13"/>
  <c r="AI27" i="13"/>
  <c r="AC32" i="13"/>
  <c r="AL32" i="13" s="1"/>
  <c r="AC29" i="12"/>
  <c r="AL29" i="12" s="1"/>
  <c r="K48" i="12"/>
  <c r="Q47" i="12"/>
  <c r="AI47" i="12"/>
  <c r="AK47" i="12" s="1"/>
  <c r="AL47" i="12" s="1"/>
  <c r="K47" i="12"/>
  <c r="AC44" i="12"/>
  <c r="AE44" i="12" s="1"/>
  <c r="AF44" i="12" s="1"/>
  <c r="AI44" i="12"/>
  <c r="Q48" i="12"/>
  <c r="W47" i="12"/>
  <c r="Q34" i="12"/>
  <c r="H48" i="12"/>
  <c r="H47" i="12"/>
  <c r="K41" i="17"/>
  <c r="AI41" i="17"/>
  <c r="K43" i="17"/>
  <c r="W41" i="17"/>
  <c r="H40" i="17"/>
  <c r="K20" i="17"/>
  <c r="T20" i="17" s="1"/>
  <c r="H47" i="17"/>
  <c r="AI34" i="17"/>
  <c r="Q20" i="17"/>
  <c r="Z20" i="17" s="1"/>
  <c r="K47" i="17"/>
  <c r="K29" i="17"/>
  <c r="W29" i="17"/>
  <c r="W20" i="17"/>
  <c r="AF20" i="17" s="1"/>
  <c r="H26" i="17"/>
  <c r="N26" i="17" s="1"/>
  <c r="K32" i="17"/>
  <c r="T32" i="17" s="1"/>
  <c r="Q47" i="17"/>
  <c r="K34" i="17"/>
  <c r="AC20" i="17"/>
  <c r="AL20" i="17" s="1"/>
  <c r="H24" i="17"/>
  <c r="K26" i="17"/>
  <c r="AC47" i="17"/>
  <c r="AE47" i="17" s="1"/>
  <c r="AF47" i="17" s="1"/>
  <c r="H32" i="17"/>
  <c r="N32" i="17" s="1"/>
  <c r="Q26" i="17"/>
  <c r="AC32" i="17"/>
  <c r="AL32" i="17" s="1"/>
  <c r="AI47" i="17"/>
  <c r="W24" i="17"/>
  <c r="AI32" i="17"/>
  <c r="Q46" i="17"/>
  <c r="S46" i="17" s="1"/>
  <c r="T46" i="17" s="1"/>
  <c r="AI20" i="17"/>
  <c r="K24" i="17"/>
  <c r="Q21" i="17"/>
  <c r="Z21" i="17" s="1"/>
  <c r="AC26" i="17"/>
  <c r="AL26" i="17" s="1"/>
  <c r="AC46" i="17"/>
  <c r="H48" i="17"/>
  <c r="H41" i="16"/>
  <c r="AC41" i="16"/>
  <c r="Q43" i="16"/>
  <c r="S43" i="16" s="1"/>
  <c r="T43" i="16" s="1"/>
  <c r="W43" i="16"/>
  <c r="AE43" i="16" s="1"/>
  <c r="AF43" i="16" s="1"/>
  <c r="K27" i="16"/>
  <c r="T27" i="16" s="1"/>
  <c r="AC33" i="16"/>
  <c r="W27" i="16"/>
  <c r="AF27" i="16" s="1"/>
  <c r="AI33" i="16"/>
  <c r="Q25" i="16"/>
  <c r="Z25" i="16" s="1"/>
  <c r="AC27" i="16"/>
  <c r="H37" i="16"/>
  <c r="AC25" i="16"/>
  <c r="AL25" i="16" s="1"/>
  <c r="H47" i="16"/>
  <c r="F38" i="16"/>
  <c r="Q33" i="16"/>
  <c r="H27" i="16"/>
  <c r="N27" i="16" s="1"/>
  <c r="K33" i="16"/>
  <c r="AK16" i="17"/>
  <c r="AK17" i="17"/>
  <c r="AC34" i="17"/>
  <c r="AE34" i="17" s="1"/>
  <c r="AF34" i="17" s="1"/>
  <c r="AK15" i="17"/>
  <c r="AL15" i="17" s="1"/>
  <c r="AE15" i="17"/>
  <c r="AF15" i="17" s="1"/>
  <c r="AE13" i="17"/>
  <c r="Y13" i="17"/>
  <c r="Y18" i="17"/>
  <c r="S17" i="17"/>
  <c r="T13" i="17"/>
  <c r="S16" i="17"/>
  <c r="M42" i="17"/>
  <c r="N42" i="17" s="1"/>
  <c r="M13" i="17"/>
  <c r="F38" i="17"/>
  <c r="H37" i="17"/>
  <c r="AF16" i="17"/>
  <c r="AE16" i="17"/>
  <c r="Y16" i="17"/>
  <c r="M15" i="17"/>
  <c r="N15" i="17" s="1"/>
  <c r="S15" i="17"/>
  <c r="T15" i="17" s="1"/>
  <c r="AC27" i="17"/>
  <c r="K27" i="17"/>
  <c r="H27" i="17"/>
  <c r="N27" i="17" s="1"/>
  <c r="Q27" i="17"/>
  <c r="W27" i="17"/>
  <c r="M16" i="17"/>
  <c r="H19" i="17"/>
  <c r="AI27" i="17"/>
  <c r="AK42" i="17"/>
  <c r="AL42" i="17" s="1"/>
  <c r="AC45" i="17"/>
  <c r="K45" i="17"/>
  <c r="H45" i="17"/>
  <c r="Q45" i="17"/>
  <c r="W45" i="17"/>
  <c r="M17" i="17"/>
  <c r="AL25" i="17"/>
  <c r="AF17" i="17"/>
  <c r="AE17" i="17"/>
  <c r="M18" i="17"/>
  <c r="Y17" i="17"/>
  <c r="AF32" i="17"/>
  <c r="Z13" i="17"/>
  <c r="Y15" i="17"/>
  <c r="Z15" i="17" s="1"/>
  <c r="AF18" i="17"/>
  <c r="AE18" i="17"/>
  <c r="AE42" i="17"/>
  <c r="AF42" i="17" s="1"/>
  <c r="AI45" i="17"/>
  <c r="Q25" i="17"/>
  <c r="H25" i="17"/>
  <c r="N25" i="17" s="1"/>
  <c r="K25" i="17"/>
  <c r="S42" i="17"/>
  <c r="T42" i="17" s="1"/>
  <c r="W21" i="17"/>
  <c r="AC24" i="17"/>
  <c r="AE48" i="17"/>
  <c r="AF48" i="17" s="1"/>
  <c r="H21" i="17"/>
  <c r="N21" i="17" s="1"/>
  <c r="AF26" i="17"/>
  <c r="Y35" i="17"/>
  <c r="Y42" i="17"/>
  <c r="Z42" i="17" s="1"/>
  <c r="Q43" i="17"/>
  <c r="Y43" i="17" s="1"/>
  <c r="AC43" i="17"/>
  <c r="H43" i="17"/>
  <c r="AI25" i="17"/>
  <c r="AK25" i="17" s="1"/>
  <c r="K21" i="17"/>
  <c r="AC21" i="17"/>
  <c r="W25" i="17"/>
  <c r="AK35" i="17"/>
  <c r="AE35" i="17"/>
  <c r="Q24" i="17"/>
  <c r="Q32" i="17"/>
  <c r="Y32" i="17" s="1"/>
  <c r="K33" i="17"/>
  <c r="W33" i="17"/>
  <c r="AI33" i="17"/>
  <c r="W44" i="17"/>
  <c r="AI46" i="17"/>
  <c r="AK46" i="17" s="1"/>
  <c r="AL46" i="17" s="1"/>
  <c r="Q29" i="17"/>
  <c r="AC29" i="17"/>
  <c r="Q41" i="17"/>
  <c r="AC41" i="17"/>
  <c r="W46" i="17"/>
  <c r="Q34" i="17"/>
  <c r="Q40" i="17"/>
  <c r="H46" i="17"/>
  <c r="Q33" i="17"/>
  <c r="AK35" i="16"/>
  <c r="AC29" i="16"/>
  <c r="AK18" i="16"/>
  <c r="AK16" i="16"/>
  <c r="AK13" i="16"/>
  <c r="AK15" i="16"/>
  <c r="AL15" i="16" s="1"/>
  <c r="AE35" i="16"/>
  <c r="Y13" i="16"/>
  <c r="T13" i="16"/>
  <c r="S13" i="16"/>
  <c r="T18" i="16"/>
  <c r="Y16" i="16"/>
  <c r="AF16" i="16"/>
  <c r="AE16" i="16"/>
  <c r="Y42" i="16"/>
  <c r="Z42" i="16" s="1"/>
  <c r="Y15" i="16"/>
  <c r="Z15" i="16" s="1"/>
  <c r="AC21" i="16"/>
  <c r="W21" i="16"/>
  <c r="Q21" i="16"/>
  <c r="H21" i="16"/>
  <c r="N21" i="16" s="1"/>
  <c r="K21" i="16"/>
  <c r="AI21" i="16"/>
  <c r="M15" i="16"/>
  <c r="N15" i="16" s="1"/>
  <c r="Q34" i="16"/>
  <c r="AC34" i="16"/>
  <c r="AI34" i="16"/>
  <c r="W34" i="16"/>
  <c r="K34" i="16"/>
  <c r="K48" i="16"/>
  <c r="H48" i="16"/>
  <c r="Q48" i="16"/>
  <c r="AI48" i="16"/>
  <c r="AC48" i="16"/>
  <c r="W48" i="16"/>
  <c r="H34" i="16"/>
  <c r="M35" i="16"/>
  <c r="M42" i="16"/>
  <c r="N42" i="16" s="1"/>
  <c r="AI46" i="16"/>
  <c r="AK46" i="16" s="1"/>
  <c r="AL46" i="16" s="1"/>
  <c r="AE13" i="16"/>
  <c r="AE15" i="16"/>
  <c r="AF15" i="16" s="1"/>
  <c r="AE18" i="16"/>
  <c r="AL18" i="16"/>
  <c r="H29" i="16"/>
  <c r="H46" i="16"/>
  <c r="S17" i="16"/>
  <c r="K46" i="16"/>
  <c r="H40" i="16"/>
  <c r="K40" i="16"/>
  <c r="Q45" i="16"/>
  <c r="AI45" i="16"/>
  <c r="K45" i="16"/>
  <c r="AC45" i="16"/>
  <c r="H45" i="16"/>
  <c r="Y43" i="16"/>
  <c r="Z43" i="16" s="1"/>
  <c r="AI26" i="16"/>
  <c r="Q26" i="16"/>
  <c r="Y26" i="16" s="1"/>
  <c r="K26" i="16"/>
  <c r="AC26" i="16"/>
  <c r="H26" i="16"/>
  <c r="N26" i="16" s="1"/>
  <c r="AK43" i="16"/>
  <c r="AL43" i="16" s="1"/>
  <c r="W45" i="16"/>
  <c r="Q46" i="16"/>
  <c r="M17" i="16"/>
  <c r="Y18" i="16"/>
  <c r="AI29" i="16"/>
  <c r="W29" i="16"/>
  <c r="K29" i="16"/>
  <c r="W40" i="16"/>
  <c r="AE42" i="16"/>
  <c r="AF42" i="16" s="1"/>
  <c r="M16" i="16"/>
  <c r="AI25" i="16"/>
  <c r="W25" i="16"/>
  <c r="K25" i="16"/>
  <c r="AK42" i="16"/>
  <c r="AL42" i="16" s="1"/>
  <c r="S15" i="16"/>
  <c r="T15" i="16" s="1"/>
  <c r="S16" i="16"/>
  <c r="Y17" i="16"/>
  <c r="AC32" i="16"/>
  <c r="K32" i="16"/>
  <c r="S32" i="16" s="1"/>
  <c r="W32" i="16"/>
  <c r="AI32" i="16"/>
  <c r="S42" i="16"/>
  <c r="T42" i="16" s="1"/>
  <c r="S18" i="16"/>
  <c r="Q20" i="16"/>
  <c r="AI20" i="16"/>
  <c r="K20" i="16"/>
  <c r="AI27" i="16"/>
  <c r="H32" i="16"/>
  <c r="N32" i="16" s="1"/>
  <c r="Q40" i="16"/>
  <c r="AI40" i="16"/>
  <c r="H43" i="16"/>
  <c r="M43" i="16" s="1"/>
  <c r="AI44" i="16"/>
  <c r="Q44" i="16"/>
  <c r="W44" i="16"/>
  <c r="W46" i="16"/>
  <c r="AE17" i="16"/>
  <c r="W33" i="16"/>
  <c r="S35" i="16"/>
  <c r="AI41" i="16"/>
  <c r="W41" i="16"/>
  <c r="K41" i="16"/>
  <c r="AC47" i="16"/>
  <c r="K47" i="16"/>
  <c r="H41" i="15"/>
  <c r="AC41" i="15"/>
  <c r="Q41" i="15"/>
  <c r="Q20" i="15"/>
  <c r="Z20" i="15" s="1"/>
  <c r="Q32" i="15"/>
  <c r="Z32" i="15" s="1"/>
  <c r="W20" i="15"/>
  <c r="AI25" i="15"/>
  <c r="AK25" i="15" s="1"/>
  <c r="AI32" i="15"/>
  <c r="AK32" i="15" s="1"/>
  <c r="K29" i="15"/>
  <c r="W29" i="15"/>
  <c r="AI20" i="15"/>
  <c r="Q27" i="15"/>
  <c r="Z27" i="15" s="1"/>
  <c r="K33" i="15"/>
  <c r="H25" i="15"/>
  <c r="N25" i="15" s="1"/>
  <c r="Q26" i="15"/>
  <c r="Z26" i="15" s="1"/>
  <c r="W27" i="15"/>
  <c r="AF27" i="15" s="1"/>
  <c r="Q33" i="15"/>
  <c r="H21" i="15"/>
  <c r="N21" i="15" s="1"/>
  <c r="K25" i="15"/>
  <c r="T26" i="15"/>
  <c r="AC29" i="15"/>
  <c r="AK15" i="15"/>
  <c r="AL15" i="15" s="1"/>
  <c r="AE35" i="15"/>
  <c r="AE15" i="15"/>
  <c r="AF15" i="15" s="1"/>
  <c r="AE13" i="15"/>
  <c r="W33" i="15"/>
  <c r="Y15" i="15"/>
  <c r="Z15" i="15" s="1"/>
  <c r="Y35" i="15"/>
  <c r="S42" i="15"/>
  <c r="T42" i="15" s="1"/>
  <c r="M35" i="15"/>
  <c r="M18" i="15"/>
  <c r="M13" i="15"/>
  <c r="Q43" i="15"/>
  <c r="AI43" i="15"/>
  <c r="AC43" i="15"/>
  <c r="K43" i="15"/>
  <c r="H43" i="15"/>
  <c r="AK17" i="15"/>
  <c r="AI34" i="15"/>
  <c r="W34" i="15"/>
  <c r="K34" i="15"/>
  <c r="W43" i="15"/>
  <c r="M15" i="15"/>
  <c r="N15" i="15" s="1"/>
  <c r="M17" i="15"/>
  <c r="Y16" i="15"/>
  <c r="AF16" i="15"/>
  <c r="H34" i="15"/>
  <c r="AC34" i="15"/>
  <c r="AK35" i="15"/>
  <c r="AE42" i="15"/>
  <c r="AF42" i="15" s="1"/>
  <c r="S16" i="15"/>
  <c r="H24" i="15"/>
  <c r="K24" i="15"/>
  <c r="W24" i="15"/>
  <c r="AI24" i="15"/>
  <c r="Y42" i="15"/>
  <c r="Z42" i="15" s="1"/>
  <c r="Y13" i="15"/>
  <c r="T16" i="15"/>
  <c r="Y17" i="15"/>
  <c r="AF17" i="15"/>
  <c r="M42" i="15"/>
  <c r="N42" i="15" s="1"/>
  <c r="AK42" i="15"/>
  <c r="AL42" i="15" s="1"/>
  <c r="AE17" i="15"/>
  <c r="S13" i="15"/>
  <c r="AE18" i="15"/>
  <c r="AC24" i="15"/>
  <c r="S17" i="15"/>
  <c r="AK18" i="15"/>
  <c r="S15" i="15"/>
  <c r="T15" i="15" s="1"/>
  <c r="AE16" i="15"/>
  <c r="S35" i="15"/>
  <c r="AK16" i="15"/>
  <c r="S18" i="15"/>
  <c r="Q24" i="15"/>
  <c r="Q34" i="15"/>
  <c r="W32" i="15"/>
  <c r="AI41" i="15"/>
  <c r="AC20" i="15"/>
  <c r="K20" i="15"/>
  <c r="AC27" i="15"/>
  <c r="H38" i="15"/>
  <c r="W41" i="15"/>
  <c r="AE21" i="15"/>
  <c r="K27" i="15"/>
  <c r="H32" i="15"/>
  <c r="N32" i="15" s="1"/>
  <c r="H33" i="15"/>
  <c r="AI33" i="15"/>
  <c r="F40" i="15"/>
  <c r="K41" i="15"/>
  <c r="Y18" i="15"/>
  <c r="H26" i="15"/>
  <c r="AC26" i="15"/>
  <c r="K32" i="15"/>
  <c r="H37" i="15"/>
  <c r="Q29" i="15"/>
  <c r="AK18" i="14"/>
  <c r="AI33" i="14"/>
  <c r="AK35" i="14"/>
  <c r="AK15" i="14"/>
  <c r="AE17" i="14"/>
  <c r="AK17" i="14"/>
  <c r="AL13" i="14"/>
  <c r="AE35" i="14"/>
  <c r="Y42" i="14"/>
  <c r="Z42" i="14" s="1"/>
  <c r="S13" i="14"/>
  <c r="M18" i="14"/>
  <c r="K41" i="14"/>
  <c r="H43" i="14"/>
  <c r="W41" i="14"/>
  <c r="AI41" i="14"/>
  <c r="H20" i="14"/>
  <c r="N20" i="14" s="1"/>
  <c r="AI21" i="14"/>
  <c r="AK21" i="14" s="1"/>
  <c r="K20" i="14"/>
  <c r="T20" i="14" s="1"/>
  <c r="H21" i="14"/>
  <c r="AI27" i="14"/>
  <c r="H32" i="14"/>
  <c r="N32" i="14" s="1"/>
  <c r="Q20" i="14"/>
  <c r="K21" i="14"/>
  <c r="H27" i="14"/>
  <c r="N27" i="14" s="1"/>
  <c r="Q32" i="14"/>
  <c r="Y32" i="14" s="1"/>
  <c r="AC33" i="14"/>
  <c r="Q21" i="14"/>
  <c r="Z21" i="14" s="1"/>
  <c r="K27" i="14"/>
  <c r="W21" i="14"/>
  <c r="AE21" i="14" s="1"/>
  <c r="AC20" i="14"/>
  <c r="AL20" i="14" s="1"/>
  <c r="Q27" i="14"/>
  <c r="H33" i="14"/>
  <c r="AI20" i="14"/>
  <c r="AL26" i="14"/>
  <c r="Y15" i="14"/>
  <c r="Z15" i="14" s="1"/>
  <c r="S17" i="14"/>
  <c r="T17" i="14"/>
  <c r="K29" i="14"/>
  <c r="H29" i="14"/>
  <c r="W29" i="14"/>
  <c r="AI29" i="14"/>
  <c r="M17" i="14"/>
  <c r="AC40" i="14"/>
  <c r="K40" i="14"/>
  <c r="W40" i="14"/>
  <c r="AI40" i="14"/>
  <c r="Q40" i="14"/>
  <c r="H40" i="14"/>
  <c r="S15" i="14"/>
  <c r="T15" i="14" s="1"/>
  <c r="M15" i="14"/>
  <c r="N15" i="14" s="1"/>
  <c r="AL16" i="14"/>
  <c r="AE16" i="14"/>
  <c r="AK16" i="14"/>
  <c r="F38" i="14"/>
  <c r="H37" i="14"/>
  <c r="AE42" i="14"/>
  <c r="AF42" i="14" s="1"/>
  <c r="AE15" i="14"/>
  <c r="AF15" i="14" s="1"/>
  <c r="T16" i="14"/>
  <c r="S16" i="14"/>
  <c r="M16" i="14"/>
  <c r="H26" i="14"/>
  <c r="N26" i="14" s="1"/>
  <c r="W26" i="14"/>
  <c r="Q26" i="14"/>
  <c r="AC29" i="14"/>
  <c r="K26" i="14"/>
  <c r="Y13" i="14"/>
  <c r="H19" i="14"/>
  <c r="Q29" i="14"/>
  <c r="Z13" i="14"/>
  <c r="S18" i="14"/>
  <c r="Y18" i="14"/>
  <c r="Z18" i="14"/>
  <c r="AC24" i="14"/>
  <c r="K24" i="14"/>
  <c r="W24" i="14"/>
  <c r="H24" i="14"/>
  <c r="AI26" i="14"/>
  <c r="AK26" i="14" s="1"/>
  <c r="M42" i="14"/>
  <c r="N42" i="14" s="1"/>
  <c r="S35" i="14"/>
  <c r="M35" i="14"/>
  <c r="AE13" i="14"/>
  <c r="AK42" i="14"/>
  <c r="AL42" i="14" s="1"/>
  <c r="M13" i="14"/>
  <c r="AL18" i="14"/>
  <c r="AE18" i="14"/>
  <c r="K25" i="14"/>
  <c r="AI25" i="14"/>
  <c r="AK25" i="14" s="1"/>
  <c r="Q25" i="14"/>
  <c r="AI32" i="14"/>
  <c r="AC32" i="14"/>
  <c r="K32" i="14"/>
  <c r="S42" i="14"/>
  <c r="T42" i="14" s="1"/>
  <c r="K43" i="14"/>
  <c r="W43" i="14"/>
  <c r="AE43" i="14" s="1"/>
  <c r="AI43" i="14"/>
  <c r="AK43" i="14" s="1"/>
  <c r="AL43" i="14" s="1"/>
  <c r="Q43" i="14"/>
  <c r="K33" i="14"/>
  <c r="W33" i="14"/>
  <c r="Q41" i="14"/>
  <c r="AC41" i="14"/>
  <c r="AC29" i="13"/>
  <c r="Y18" i="13"/>
  <c r="H37" i="13"/>
  <c r="Q20" i="13"/>
  <c r="Z20" i="13" s="1"/>
  <c r="H48" i="13"/>
  <c r="W20" i="13"/>
  <c r="K48" i="13"/>
  <c r="AI20" i="13"/>
  <c r="H32" i="13"/>
  <c r="N32" i="13" s="1"/>
  <c r="H33" i="13"/>
  <c r="Q48" i="13"/>
  <c r="Y48" i="13" s="1"/>
  <c r="Z48" i="13" s="1"/>
  <c r="H19" i="13"/>
  <c r="H29" i="13"/>
  <c r="K32" i="13"/>
  <c r="T32" i="13" s="1"/>
  <c r="K33" i="13"/>
  <c r="AC46" i="13"/>
  <c r="AC48" i="13"/>
  <c r="AE48" i="13" s="1"/>
  <c r="AF48" i="13" s="1"/>
  <c r="H21" i="13"/>
  <c r="N21" i="13" s="1"/>
  <c r="K27" i="13"/>
  <c r="T27" i="13" s="1"/>
  <c r="K29" i="13"/>
  <c r="AI48" i="13"/>
  <c r="AK42" i="13"/>
  <c r="AL42" i="13" s="1"/>
  <c r="AK16" i="13"/>
  <c r="AK15" i="13"/>
  <c r="AK13" i="13"/>
  <c r="AK18" i="13"/>
  <c r="AE18" i="13"/>
  <c r="AF18" i="13"/>
  <c r="AE13" i="13"/>
  <c r="AF13" i="13" s="1"/>
  <c r="Y35" i="13"/>
  <c r="S42" i="13"/>
  <c r="T42" i="13" s="1"/>
  <c r="S35" i="13"/>
  <c r="M13" i="13"/>
  <c r="S18" i="13"/>
  <c r="S16" i="13"/>
  <c r="M35" i="13"/>
  <c r="M16" i="13"/>
  <c r="M18" i="13"/>
  <c r="M15" i="13"/>
  <c r="N15" i="13" s="1"/>
  <c r="Y15" i="13"/>
  <c r="Z15" i="13" s="1"/>
  <c r="S15" i="13"/>
  <c r="T15" i="13" s="1"/>
  <c r="AC25" i="13"/>
  <c r="AI25" i="13"/>
  <c r="Q25" i="13"/>
  <c r="W40" i="13"/>
  <c r="Y42" i="13"/>
  <c r="Z42" i="13" s="1"/>
  <c r="AI44" i="13"/>
  <c r="Q44" i="13"/>
  <c r="AC44" i="13"/>
  <c r="K44" i="13"/>
  <c r="AE17" i="13"/>
  <c r="H25" i="13"/>
  <c r="N25" i="13" s="1"/>
  <c r="Q43" i="13"/>
  <c r="AC43" i="13"/>
  <c r="K43" i="13"/>
  <c r="H43" i="13"/>
  <c r="W34" i="13"/>
  <c r="AI34" i="13"/>
  <c r="K34" i="13"/>
  <c r="Y16" i="13"/>
  <c r="AF16" i="13"/>
  <c r="K26" i="13"/>
  <c r="W26" i="13"/>
  <c r="AE26" i="13" s="1"/>
  <c r="S13" i="13"/>
  <c r="T13" i="13" s="1"/>
  <c r="K25" i="13"/>
  <c r="H26" i="13"/>
  <c r="N26" i="13" s="1"/>
  <c r="AI26" i="13"/>
  <c r="AK26" i="13" s="1"/>
  <c r="AE35" i="13"/>
  <c r="AE42" i="13"/>
  <c r="AF42" i="13" s="1"/>
  <c r="Y13" i="13"/>
  <c r="Z13" i="13" s="1"/>
  <c r="AE16" i="13"/>
  <c r="AK17" i="13"/>
  <c r="K40" i="13"/>
  <c r="M17" i="13"/>
  <c r="H44" i="13"/>
  <c r="AC45" i="13"/>
  <c r="AI45" i="13"/>
  <c r="Q45" i="13"/>
  <c r="H45" i="13"/>
  <c r="M45" i="13" s="1"/>
  <c r="K46" i="13"/>
  <c r="AI46" i="13"/>
  <c r="Q46" i="13"/>
  <c r="M42" i="13"/>
  <c r="N42" i="13" s="1"/>
  <c r="W43" i="13"/>
  <c r="H47" i="13"/>
  <c r="W47" i="13"/>
  <c r="AE47" i="13" s="1"/>
  <c r="S17" i="13"/>
  <c r="W25" i="13"/>
  <c r="Z32" i="13"/>
  <c r="AC34" i="13"/>
  <c r="AK35" i="13"/>
  <c r="W44" i="13"/>
  <c r="K47" i="13"/>
  <c r="AI47" i="13"/>
  <c r="Q26" i="13"/>
  <c r="Q40" i="13"/>
  <c r="AI40" i="13"/>
  <c r="AI43" i="13"/>
  <c r="W45" i="13"/>
  <c r="AE15" i="13"/>
  <c r="AF15" i="13" s="1"/>
  <c r="AL16" i="13"/>
  <c r="Y17" i="13"/>
  <c r="AF17" i="13"/>
  <c r="Q34" i="13"/>
  <c r="W46" i="13"/>
  <c r="AI41" i="13"/>
  <c r="AI24" i="13"/>
  <c r="K20" i="13"/>
  <c r="AC20" i="13"/>
  <c r="W24" i="13"/>
  <c r="H38" i="13"/>
  <c r="Q29" i="13"/>
  <c r="H24" i="12"/>
  <c r="K24" i="12"/>
  <c r="W27" i="12"/>
  <c r="AF27" i="12" s="1"/>
  <c r="K33" i="12"/>
  <c r="Q24" i="12"/>
  <c r="Z24" i="12" s="1"/>
  <c r="AI27" i="12"/>
  <c r="Q33" i="12"/>
  <c r="W45" i="12"/>
  <c r="W24" i="12"/>
  <c r="W33" i="12"/>
  <c r="AC24" i="12"/>
  <c r="AL24" i="12" s="1"/>
  <c r="H29" i="12"/>
  <c r="AC33" i="12"/>
  <c r="H44" i="12"/>
  <c r="K44" i="12"/>
  <c r="F38" i="12"/>
  <c r="Q44" i="12"/>
  <c r="Y44" i="12" s="1"/>
  <c r="Z44" i="12" s="1"/>
  <c r="AK35" i="12"/>
  <c r="S18" i="12"/>
  <c r="T18" i="12"/>
  <c r="AK15" i="12"/>
  <c r="AK16" i="12"/>
  <c r="AK17" i="12"/>
  <c r="AK18" i="12"/>
  <c r="AE35" i="12"/>
  <c r="AE16" i="12"/>
  <c r="Z18" i="12"/>
  <c r="Y13" i="12"/>
  <c r="Z13" i="12" s="1"/>
  <c r="S35" i="12"/>
  <c r="T16" i="12"/>
  <c r="S13" i="12"/>
  <c r="T13" i="12" s="1"/>
  <c r="T17" i="12"/>
  <c r="M42" i="12"/>
  <c r="N42" i="12" s="1"/>
  <c r="T15" i="12"/>
  <c r="M15" i="12"/>
  <c r="N15" i="12" s="1"/>
  <c r="Y15" i="12"/>
  <c r="Z15" i="12" s="1"/>
  <c r="AI46" i="12"/>
  <c r="Q46" i="12"/>
  <c r="W46" i="12"/>
  <c r="AF18" i="12"/>
  <c r="Y18" i="12"/>
  <c r="H21" i="12"/>
  <c r="N21" i="12" s="1"/>
  <c r="AI26" i="12"/>
  <c r="Q26" i="12"/>
  <c r="W26" i="12"/>
  <c r="K26" i="12"/>
  <c r="M35" i="12"/>
  <c r="W21" i="12"/>
  <c r="AI21" i="12"/>
  <c r="Q21" i="12"/>
  <c r="H46" i="12"/>
  <c r="AE18" i="12"/>
  <c r="AE42" i="12"/>
  <c r="AF42" i="12" s="1"/>
  <c r="K46" i="12"/>
  <c r="S17" i="12"/>
  <c r="H26" i="12"/>
  <c r="N26" i="12" s="1"/>
  <c r="AK42" i="12"/>
  <c r="AL42" i="12" s="1"/>
  <c r="AC46" i="12"/>
  <c r="AE13" i="12"/>
  <c r="AF13" i="12" s="1"/>
  <c r="AE15" i="12"/>
  <c r="AF15" i="12" s="1"/>
  <c r="Y17" i="12"/>
  <c r="AF17" i="12"/>
  <c r="Q25" i="12"/>
  <c r="AI25" i="12"/>
  <c r="K25" i="12"/>
  <c r="AC25" i="12"/>
  <c r="H25" i="12"/>
  <c r="N25" i="12" s="1"/>
  <c r="S15" i="12"/>
  <c r="AE17" i="12"/>
  <c r="AC21" i="12"/>
  <c r="AI34" i="12"/>
  <c r="W34" i="12"/>
  <c r="K34" i="12"/>
  <c r="AC34" i="12"/>
  <c r="M13" i="12"/>
  <c r="S16" i="12"/>
  <c r="H19" i="12"/>
  <c r="W25" i="12"/>
  <c r="AC26" i="12"/>
  <c r="Y35" i="12"/>
  <c r="AC32" i="12"/>
  <c r="W32" i="12"/>
  <c r="AK13" i="12"/>
  <c r="H27" i="12"/>
  <c r="N27" i="12" s="1"/>
  <c r="Y16" i="12"/>
  <c r="S42" i="12"/>
  <c r="T42" i="12" s="1"/>
  <c r="H32" i="12"/>
  <c r="N32" i="12" s="1"/>
  <c r="AI45" i="12"/>
  <c r="AK45" i="12" s="1"/>
  <c r="AL45" i="12" s="1"/>
  <c r="Q45" i="12"/>
  <c r="AC27" i="12"/>
  <c r="K32" i="12"/>
  <c r="S32" i="12" s="1"/>
  <c r="AI32" i="12"/>
  <c r="H45" i="12"/>
  <c r="K27" i="12"/>
  <c r="AI29" i="12"/>
  <c r="W29" i="12"/>
  <c r="K29" i="12"/>
  <c r="S29" i="12" s="1"/>
  <c r="K45" i="12"/>
  <c r="H33" i="12"/>
  <c r="M40" i="17" l="1"/>
  <c r="N40" i="17" s="1"/>
  <c r="S26" i="17"/>
  <c r="S44" i="17"/>
  <c r="T44" i="17" s="1"/>
  <c r="M29" i="17"/>
  <c r="N29" i="17" s="1"/>
  <c r="AK20" i="17"/>
  <c r="S20" i="17"/>
  <c r="M20" i="17"/>
  <c r="AE20" i="17"/>
  <c r="H28" i="12"/>
  <c r="H36" i="12" s="1"/>
  <c r="H39" i="12" s="1"/>
  <c r="H28" i="14"/>
  <c r="H36" i="14" s="1"/>
  <c r="M41" i="14"/>
  <c r="N41" i="14" s="1"/>
  <c r="M33" i="13"/>
  <c r="N33" i="13" s="1"/>
  <c r="AK21" i="15"/>
  <c r="AK27" i="15"/>
  <c r="M25" i="15"/>
  <c r="AE40" i="16"/>
  <c r="AF40" i="16" s="1"/>
  <c r="AK32" i="17"/>
  <c r="Y33" i="13"/>
  <c r="Z33" i="13" s="1"/>
  <c r="S24" i="16"/>
  <c r="M41" i="17"/>
  <c r="N41" i="17" s="1"/>
  <c r="M24" i="13"/>
  <c r="N24" i="13" s="1"/>
  <c r="AK24" i="14"/>
  <c r="AK33" i="17"/>
  <c r="AL33" i="17" s="1"/>
  <c r="S29" i="16"/>
  <c r="T29" i="16" s="1"/>
  <c r="AK24" i="16"/>
  <c r="AL24" i="16" s="1"/>
  <c r="M47" i="17"/>
  <c r="N47" i="17" s="1"/>
  <c r="AK47" i="17"/>
  <c r="AL47" i="17" s="1"/>
  <c r="M48" i="17"/>
  <c r="N48" i="17" s="1"/>
  <c r="S48" i="12"/>
  <c r="T48" i="12" s="1"/>
  <c r="Y24" i="16"/>
  <c r="Z24" i="16" s="1"/>
  <c r="M24" i="17"/>
  <c r="N24" i="17" s="1"/>
  <c r="AE33" i="15"/>
  <c r="AF33" i="15" s="1"/>
  <c r="AE33" i="17"/>
  <c r="AF33" i="17" s="1"/>
  <c r="Y40" i="17"/>
  <c r="Z40" i="17" s="1"/>
  <c r="S48" i="17"/>
  <c r="T48" i="17" s="1"/>
  <c r="AK44" i="16"/>
  <c r="AL44" i="16" s="1"/>
  <c r="S33" i="15"/>
  <c r="T33" i="15" s="1"/>
  <c r="AK29" i="15"/>
  <c r="AK33" i="15"/>
  <c r="AL33" i="15" s="1"/>
  <c r="Y21" i="15"/>
  <c r="S21" i="15"/>
  <c r="Y25" i="14"/>
  <c r="AE27" i="14"/>
  <c r="AK21" i="13"/>
  <c r="AE21" i="13"/>
  <c r="AK33" i="13"/>
  <c r="AL33" i="13" s="1"/>
  <c r="AE29" i="15"/>
  <c r="AF29" i="15" s="1"/>
  <c r="M29" i="15"/>
  <c r="N29" i="15" s="1"/>
  <c r="AK29" i="12"/>
  <c r="Y47" i="12"/>
  <c r="Z47" i="12" s="1"/>
  <c r="AE26" i="17"/>
  <c r="S47" i="17"/>
  <c r="T47" i="17" s="1"/>
  <c r="AK26" i="17"/>
  <c r="Y29" i="17"/>
  <c r="Z26" i="17"/>
  <c r="AK41" i="16"/>
  <c r="AL41" i="16" s="1"/>
  <c r="AE24" i="16"/>
  <c r="AK34" i="16"/>
  <c r="AL34" i="16" s="1"/>
  <c r="H38" i="16"/>
  <c r="AE20" i="16"/>
  <c r="Y27" i="16"/>
  <c r="T24" i="16"/>
  <c r="M24" i="16"/>
  <c r="N24" i="16" s="1"/>
  <c r="AE27" i="16"/>
  <c r="AK20" i="16"/>
  <c r="Y20" i="16"/>
  <c r="AK25" i="16"/>
  <c r="AK27" i="16"/>
  <c r="AE33" i="16"/>
  <c r="AF33" i="16" s="1"/>
  <c r="AL27" i="16"/>
  <c r="S27" i="16"/>
  <c r="M27" i="16"/>
  <c r="S33" i="16"/>
  <c r="T33" i="16" s="1"/>
  <c r="AK33" i="16"/>
  <c r="AL33" i="16" s="1"/>
  <c r="AF25" i="15"/>
  <c r="AK41" i="15"/>
  <c r="AL41" i="15" s="1"/>
  <c r="AK26" i="15"/>
  <c r="Y20" i="15"/>
  <c r="Y25" i="15"/>
  <c r="Y34" i="14"/>
  <c r="Z34" i="14" s="1"/>
  <c r="AE25" i="14"/>
  <c r="AK27" i="14"/>
  <c r="S21" i="14"/>
  <c r="T21" i="14" s="1"/>
  <c r="AK41" i="14"/>
  <c r="AL41" i="14" s="1"/>
  <c r="S24" i="14"/>
  <c r="AK45" i="13"/>
  <c r="AL45" i="13" s="1"/>
  <c r="AK27" i="13"/>
  <c r="S24" i="13"/>
  <c r="T24" i="13" s="1"/>
  <c r="AE40" i="13"/>
  <c r="AF40" i="13" s="1"/>
  <c r="Y21" i="13"/>
  <c r="M29" i="13"/>
  <c r="N29" i="13" s="1"/>
  <c r="Y32" i="13"/>
  <c r="AE27" i="13"/>
  <c r="Y29" i="13"/>
  <c r="AE29" i="13"/>
  <c r="AF29" i="13" s="1"/>
  <c r="AE33" i="13"/>
  <c r="AF33" i="13" s="1"/>
  <c r="AE32" i="13"/>
  <c r="Y27" i="13"/>
  <c r="AK29" i="13"/>
  <c r="AL29" i="13" s="1"/>
  <c r="S47" i="13"/>
  <c r="T47" i="13" s="1"/>
  <c r="AK24" i="13"/>
  <c r="AL24" i="13" s="1"/>
  <c r="M21" i="13"/>
  <c r="S21" i="13"/>
  <c r="T21" i="13" s="1"/>
  <c r="AK32" i="13"/>
  <c r="AE24" i="13"/>
  <c r="M48" i="13"/>
  <c r="N48" i="13" s="1"/>
  <c r="Y33" i="12"/>
  <c r="Z33" i="12" s="1"/>
  <c r="S47" i="12"/>
  <c r="T47" i="12" s="1"/>
  <c r="M48" i="12"/>
  <c r="N48" i="12" s="1"/>
  <c r="Y45" i="12"/>
  <c r="Z45" i="12" s="1"/>
  <c r="AE47" i="12"/>
  <c r="AF47" i="12" s="1"/>
  <c r="AK24" i="12"/>
  <c r="S34" i="12"/>
  <c r="T34" i="12" s="1"/>
  <c r="S24" i="12"/>
  <c r="T24" i="12" s="1"/>
  <c r="S33" i="12"/>
  <c r="T33" i="12" s="1"/>
  <c r="AE33" i="12"/>
  <c r="AF33" i="12" s="1"/>
  <c r="AE24" i="12"/>
  <c r="AF24" i="12" s="1"/>
  <c r="M47" i="12"/>
  <c r="N47" i="12" s="1"/>
  <c r="AK32" i="12"/>
  <c r="AK44" i="12"/>
  <c r="AL44" i="12" s="1"/>
  <c r="S44" i="12"/>
  <c r="T44" i="12" s="1"/>
  <c r="M24" i="12"/>
  <c r="N24" i="12" s="1"/>
  <c r="Y48" i="12"/>
  <c r="Z48" i="12" s="1"/>
  <c r="M44" i="12"/>
  <c r="N44" i="12" s="1"/>
  <c r="M21" i="12"/>
  <c r="Y47" i="17"/>
  <c r="Z47" i="17" s="1"/>
  <c r="M26" i="17"/>
  <c r="T26" i="17"/>
  <c r="Y20" i="17"/>
  <c r="Y24" i="17"/>
  <c r="M32" i="17"/>
  <c r="Y26" i="17"/>
  <c r="AE32" i="17"/>
  <c r="M34" i="17"/>
  <c r="N34" i="17" s="1"/>
  <c r="AK32" i="16"/>
  <c r="AE25" i="16"/>
  <c r="M33" i="16"/>
  <c r="N33" i="16" s="1"/>
  <c r="AK27" i="17"/>
  <c r="AK34" i="17"/>
  <c r="AL34" i="17" s="1"/>
  <c r="Z24" i="17"/>
  <c r="S24" i="17"/>
  <c r="T24" i="17" s="1"/>
  <c r="M45" i="17"/>
  <c r="N45" i="17" s="1"/>
  <c r="Y44" i="17"/>
  <c r="Z44" i="17" s="1"/>
  <c r="Y21" i="17"/>
  <c r="AF21" i="17"/>
  <c r="AE45" i="17"/>
  <c r="AF45" i="17" s="1"/>
  <c r="Y46" i="17"/>
  <c r="Z46" i="17" s="1"/>
  <c r="AE46" i="17"/>
  <c r="AF46" i="17" s="1"/>
  <c r="AK45" i="17"/>
  <c r="AL45" i="17" s="1"/>
  <c r="AE41" i="17"/>
  <c r="AF41" i="17" s="1"/>
  <c r="Y33" i="17"/>
  <c r="Z33" i="17" s="1"/>
  <c r="AF25" i="17"/>
  <c r="Y25" i="17"/>
  <c r="T25" i="17"/>
  <c r="M25" i="17"/>
  <c r="H28" i="17"/>
  <c r="Y27" i="17"/>
  <c r="AF27" i="17"/>
  <c r="T21" i="17"/>
  <c r="M21" i="17"/>
  <c r="S40" i="17"/>
  <c r="T40" i="17" s="1"/>
  <c r="S25" i="17"/>
  <c r="Z25" i="17"/>
  <c r="AE27" i="17"/>
  <c r="AL27" i="17"/>
  <c r="H38" i="17"/>
  <c r="S41" i="17"/>
  <c r="T41" i="17" s="1"/>
  <c r="M33" i="17"/>
  <c r="N33" i="17" s="1"/>
  <c r="AE44" i="17"/>
  <c r="AF44" i="17" s="1"/>
  <c r="AE43" i="17"/>
  <c r="AF43" i="17" s="1"/>
  <c r="AK43" i="17"/>
  <c r="AL43" i="17" s="1"/>
  <c r="S21" i="17"/>
  <c r="AK41" i="17"/>
  <c r="AL41" i="17" s="1"/>
  <c r="Z27" i="17"/>
  <c r="S27" i="17"/>
  <c r="Y41" i="17"/>
  <c r="Z41" i="17" s="1"/>
  <c r="AE29" i="17"/>
  <c r="AF29" i="17" s="1"/>
  <c r="AL29" i="17"/>
  <c r="M46" i="17"/>
  <c r="N46" i="17" s="1"/>
  <c r="S45" i="17"/>
  <c r="T45" i="17" s="1"/>
  <c r="M27" i="17"/>
  <c r="T27" i="17"/>
  <c r="S29" i="17"/>
  <c r="T29" i="17" s="1"/>
  <c r="Z29" i="17"/>
  <c r="S34" i="17"/>
  <c r="T34" i="17" s="1"/>
  <c r="S33" i="17"/>
  <c r="T33" i="17" s="1"/>
  <c r="Z32" i="17"/>
  <c r="S32" i="17"/>
  <c r="M43" i="17"/>
  <c r="N43" i="17" s="1"/>
  <c r="AL21" i="17"/>
  <c r="AK21" i="17"/>
  <c r="AE21" i="17"/>
  <c r="Z43" i="17"/>
  <c r="S43" i="17"/>
  <c r="T43" i="17" s="1"/>
  <c r="AE24" i="17"/>
  <c r="AF24" i="17" s="1"/>
  <c r="AK24" i="17"/>
  <c r="AL24" i="17" s="1"/>
  <c r="Y34" i="17"/>
  <c r="Z34" i="17" s="1"/>
  <c r="AE25" i="17"/>
  <c r="Y45" i="17"/>
  <c r="Z45" i="17" s="1"/>
  <c r="AK29" i="17"/>
  <c r="AE29" i="16"/>
  <c r="AK29" i="16"/>
  <c r="AL29" i="16" s="1"/>
  <c r="AK26" i="16"/>
  <c r="AK40" i="16"/>
  <c r="AL40" i="16" s="1"/>
  <c r="M32" i="16"/>
  <c r="T32" i="16"/>
  <c r="AE45" i="16"/>
  <c r="AF45" i="16" s="1"/>
  <c r="M46" i="16"/>
  <c r="N46" i="16" s="1"/>
  <c r="Y34" i="16"/>
  <c r="Z34" i="16" s="1"/>
  <c r="AK21" i="16"/>
  <c r="AF21" i="16"/>
  <c r="Y21" i="16"/>
  <c r="M47" i="16"/>
  <c r="N47" i="16" s="1"/>
  <c r="Y46" i="16"/>
  <c r="Z46" i="16" s="1"/>
  <c r="S40" i="16"/>
  <c r="T40" i="16" s="1"/>
  <c r="M20" i="16"/>
  <c r="T20" i="16"/>
  <c r="AE32" i="16"/>
  <c r="AL32" i="16"/>
  <c r="AE26" i="16"/>
  <c r="AL26" i="16"/>
  <c r="M45" i="16"/>
  <c r="N45" i="16" s="1"/>
  <c r="Y48" i="16"/>
  <c r="Z48" i="16" s="1"/>
  <c r="AE21" i="16"/>
  <c r="AL21" i="16"/>
  <c r="S47" i="16"/>
  <c r="T47" i="16" s="1"/>
  <c r="Y33" i="16"/>
  <c r="Z33" i="16" s="1"/>
  <c r="Y44" i="16"/>
  <c r="Z44" i="16" s="1"/>
  <c r="H28" i="16"/>
  <c r="M26" i="16"/>
  <c r="T26" i="16"/>
  <c r="AK45" i="16"/>
  <c r="AL45" i="16" s="1"/>
  <c r="AE46" i="16"/>
  <c r="AF46" i="16" s="1"/>
  <c r="AE48" i="16"/>
  <c r="AF48" i="16" s="1"/>
  <c r="AE34" i="16"/>
  <c r="AF34" i="16" s="1"/>
  <c r="T25" i="16"/>
  <c r="M25" i="16"/>
  <c r="S46" i="16"/>
  <c r="T46" i="16" s="1"/>
  <c r="M40" i="16"/>
  <c r="N40" i="16" s="1"/>
  <c r="S48" i="16"/>
  <c r="T48" i="16" s="1"/>
  <c r="AE47" i="16"/>
  <c r="AF47" i="16" s="1"/>
  <c r="N43" i="16"/>
  <c r="M29" i="16"/>
  <c r="N29" i="16" s="1"/>
  <c r="Y45" i="16"/>
  <c r="Z45" i="16" s="1"/>
  <c r="AK47" i="16"/>
  <c r="AL47" i="16" s="1"/>
  <c r="M21" i="16"/>
  <c r="T21" i="16"/>
  <c r="M41" i="16"/>
  <c r="N41" i="16" s="1"/>
  <c r="Y25" i="16"/>
  <c r="AF25" i="16"/>
  <c r="Y29" i="16"/>
  <c r="Z29" i="16" s="1"/>
  <c r="AF29" i="16"/>
  <c r="M48" i="16"/>
  <c r="N48" i="16" s="1"/>
  <c r="Y41" i="16"/>
  <c r="Z41" i="16" s="1"/>
  <c r="S41" i="16"/>
  <c r="T41" i="16" s="1"/>
  <c r="AF32" i="16"/>
  <c r="Y32" i="16"/>
  <c r="M34" i="16"/>
  <c r="N34" i="16" s="1"/>
  <c r="Z21" i="16"/>
  <c r="S21" i="16"/>
  <c r="S44" i="16"/>
  <c r="T44" i="16" s="1"/>
  <c r="Z20" i="16"/>
  <c r="S20" i="16"/>
  <c r="AE41" i="16"/>
  <c r="AF41" i="16" s="1"/>
  <c r="Y40" i="16"/>
  <c r="Z40" i="16" s="1"/>
  <c r="S26" i="16"/>
  <c r="Z26" i="16"/>
  <c r="S45" i="16"/>
  <c r="T45" i="16" s="1"/>
  <c r="AK48" i="16"/>
  <c r="AL48" i="16" s="1"/>
  <c r="S34" i="16"/>
  <c r="T34" i="16" s="1"/>
  <c r="AE44" i="16"/>
  <c r="AF44" i="16" s="1"/>
  <c r="S25" i="16"/>
  <c r="S41" i="15"/>
  <c r="T41" i="15" s="1"/>
  <c r="S27" i="15"/>
  <c r="Y26" i="15"/>
  <c r="M21" i="15"/>
  <c r="S20" i="15"/>
  <c r="T25" i="15"/>
  <c r="Y27" i="15"/>
  <c r="AK43" i="15"/>
  <c r="Y33" i="15"/>
  <c r="Z33" i="15" s="1"/>
  <c r="S25" i="15"/>
  <c r="AF20" i="15"/>
  <c r="S26" i="15"/>
  <c r="AK20" i="15"/>
  <c r="AK24" i="15"/>
  <c r="AL29" i="15"/>
  <c r="H28" i="15"/>
  <c r="H36" i="15" s="1"/>
  <c r="Y24" i="15"/>
  <c r="Y41" i="15"/>
  <c r="Z41" i="15" s="1"/>
  <c r="S29" i="15"/>
  <c r="T29" i="15" s="1"/>
  <c r="T32" i="15"/>
  <c r="M32" i="15"/>
  <c r="S32" i="15"/>
  <c r="Y29" i="15"/>
  <c r="Z29" i="15" s="1"/>
  <c r="Y43" i="15"/>
  <c r="Z43" i="15" s="1"/>
  <c r="Y32" i="15"/>
  <c r="AF32" i="15"/>
  <c r="AE32" i="15"/>
  <c r="AE27" i="15"/>
  <c r="AL27" i="15"/>
  <c r="AE41" i="15"/>
  <c r="AF41" i="15" s="1"/>
  <c r="AL26" i="15"/>
  <c r="AE26" i="15"/>
  <c r="AL24" i="15"/>
  <c r="AE24" i="15"/>
  <c r="AF24" i="15" s="1"/>
  <c r="M33" i="15"/>
  <c r="N33" i="15" s="1"/>
  <c r="M34" i="15"/>
  <c r="N34" i="15" s="1"/>
  <c r="N26" i="15"/>
  <c r="M26" i="15"/>
  <c r="AE20" i="15"/>
  <c r="AL20" i="15"/>
  <c r="Z24" i="15"/>
  <c r="S24" i="15"/>
  <c r="Y34" i="15"/>
  <c r="Z34" i="15" s="1"/>
  <c r="M43" i="15"/>
  <c r="N43" i="15" s="1"/>
  <c r="M27" i="15"/>
  <c r="T27" i="15"/>
  <c r="M41" i="15"/>
  <c r="N41" i="15" s="1"/>
  <c r="S43" i="15"/>
  <c r="T43" i="15" s="1"/>
  <c r="AC40" i="15"/>
  <c r="Q40" i="15"/>
  <c r="AI40" i="15"/>
  <c r="W40" i="15"/>
  <c r="K40" i="15"/>
  <c r="H40" i="15"/>
  <c r="M20" i="15"/>
  <c r="T20" i="15"/>
  <c r="T24" i="15"/>
  <c r="M24" i="15"/>
  <c r="N24" i="15" s="1"/>
  <c r="S34" i="15"/>
  <c r="T34" i="15" s="1"/>
  <c r="AE34" i="15"/>
  <c r="AF34" i="15" s="1"/>
  <c r="AK34" i="15"/>
  <c r="AL34" i="15" s="1"/>
  <c r="AE43" i="15"/>
  <c r="AF43" i="15" s="1"/>
  <c r="AL43" i="15"/>
  <c r="AK33" i="14"/>
  <c r="AL33" i="14" s="1"/>
  <c r="Y41" i="14"/>
  <c r="Z41" i="14" s="1"/>
  <c r="S34" i="14"/>
  <c r="T34" i="14" s="1"/>
  <c r="M20" i="14"/>
  <c r="Z32" i="14"/>
  <c r="AK29" i="14"/>
  <c r="T27" i="14"/>
  <c r="M27" i="14"/>
  <c r="M21" i="14"/>
  <c r="N21" i="14" s="1"/>
  <c r="Z20" i="14"/>
  <c r="S20" i="14"/>
  <c r="Y20" i="14"/>
  <c r="Y21" i="14"/>
  <c r="AF21" i="14"/>
  <c r="S27" i="14"/>
  <c r="Z27" i="14"/>
  <c r="AE20" i="14"/>
  <c r="Y27" i="14"/>
  <c r="AK20" i="14"/>
  <c r="Y26" i="14"/>
  <c r="AF26" i="14"/>
  <c r="Y33" i="14"/>
  <c r="Z33" i="14" s="1"/>
  <c r="M33" i="14"/>
  <c r="N33" i="14" s="1"/>
  <c r="AK32" i="14"/>
  <c r="S40" i="14"/>
  <c r="T40" i="14" s="1"/>
  <c r="H38" i="14"/>
  <c r="AK40" i="14"/>
  <c r="AL40" i="14" s="1"/>
  <c r="Y29" i="14"/>
  <c r="Z29" i="14" s="1"/>
  <c r="M43" i="14"/>
  <c r="N43" i="14" s="1"/>
  <c r="Z25" i="14"/>
  <c r="S25" i="14"/>
  <c r="Y24" i="14"/>
  <c r="Z24" i="14" s="1"/>
  <c r="AF24" i="14"/>
  <c r="AE33" i="14"/>
  <c r="AF33" i="14" s="1"/>
  <c r="T24" i="14"/>
  <c r="M24" i="14"/>
  <c r="N24" i="14" s="1"/>
  <c r="S33" i="14"/>
  <c r="T33" i="14" s="1"/>
  <c r="M40" i="14"/>
  <c r="N40" i="14" s="1"/>
  <c r="M29" i="14"/>
  <c r="N29" i="14" s="1"/>
  <c r="M32" i="14"/>
  <c r="T32" i="14"/>
  <c r="T26" i="14"/>
  <c r="M26" i="14"/>
  <c r="AE41" i="14"/>
  <c r="AF41" i="14" s="1"/>
  <c r="AE32" i="14"/>
  <c r="AL32" i="14"/>
  <c r="AE34" i="14"/>
  <c r="AF34" i="14" s="1"/>
  <c r="AF43" i="14"/>
  <c r="Y43" i="14"/>
  <c r="Z43" i="14" s="1"/>
  <c r="AK34" i="14"/>
  <c r="AL34" i="14" s="1"/>
  <c r="Y40" i="14"/>
  <c r="Z40" i="14" s="1"/>
  <c r="M25" i="14"/>
  <c r="T25" i="14"/>
  <c r="AE24" i="14"/>
  <c r="AL24" i="14"/>
  <c r="S29" i="14"/>
  <c r="T29" i="14" s="1"/>
  <c r="AE29" i="14"/>
  <c r="AF29" i="14" s="1"/>
  <c r="AL29" i="14"/>
  <c r="AE40" i="14"/>
  <c r="AF40" i="14" s="1"/>
  <c r="AE26" i="14"/>
  <c r="S43" i="14"/>
  <c r="T43" i="14" s="1"/>
  <c r="S32" i="14"/>
  <c r="S41" i="14"/>
  <c r="T41" i="14" s="1"/>
  <c r="M34" i="14"/>
  <c r="N34" i="14" s="1"/>
  <c r="S26" i="14"/>
  <c r="Z26" i="14"/>
  <c r="M32" i="13"/>
  <c r="AK48" i="13"/>
  <c r="AL48" i="13" s="1"/>
  <c r="Y20" i="13"/>
  <c r="S20" i="13"/>
  <c r="S33" i="13"/>
  <c r="T33" i="13" s="1"/>
  <c r="M27" i="13"/>
  <c r="S27" i="13"/>
  <c r="AK46" i="13"/>
  <c r="AL46" i="13" s="1"/>
  <c r="S48" i="13"/>
  <c r="T48" i="13" s="1"/>
  <c r="H28" i="13"/>
  <c r="H36" i="13" s="1"/>
  <c r="AF20" i="13"/>
  <c r="AK43" i="13"/>
  <c r="AL43" i="13" s="1"/>
  <c r="S32" i="13"/>
  <c r="AC41" i="13"/>
  <c r="AK41" i="13" s="1"/>
  <c r="Q41" i="13"/>
  <c r="K41" i="13"/>
  <c r="W41" i="13"/>
  <c r="M40" i="13"/>
  <c r="N40" i="13" s="1"/>
  <c r="S45" i="13"/>
  <c r="T45" i="13" s="1"/>
  <c r="S34" i="13"/>
  <c r="T34" i="13" s="1"/>
  <c r="AE44" i="13"/>
  <c r="AF44" i="13" s="1"/>
  <c r="AE20" i="13"/>
  <c r="AL20" i="13"/>
  <c r="AK40" i="13"/>
  <c r="AL40" i="13" s="1"/>
  <c r="AK20" i="13"/>
  <c r="M20" i="13"/>
  <c r="T20" i="13"/>
  <c r="S40" i="13"/>
  <c r="T40" i="13" s="1"/>
  <c r="AK47" i="13"/>
  <c r="AL47" i="13" s="1"/>
  <c r="M43" i="13"/>
  <c r="N43" i="13" s="1"/>
  <c r="AK44" i="13"/>
  <c r="AL44" i="13" s="1"/>
  <c r="S25" i="13"/>
  <c r="Z25" i="13"/>
  <c r="M47" i="13"/>
  <c r="N47" i="13" s="1"/>
  <c r="M34" i="13"/>
  <c r="N34" i="13" s="1"/>
  <c r="AE43" i="13"/>
  <c r="AF43" i="13" s="1"/>
  <c r="AK25" i="13"/>
  <c r="N45" i="13"/>
  <c r="Z26" i="13"/>
  <c r="S26" i="13"/>
  <c r="Y44" i="13"/>
  <c r="Z44" i="13" s="1"/>
  <c r="Y25" i="13"/>
  <c r="AF25" i="13"/>
  <c r="Y47" i="13"/>
  <c r="Z47" i="13" s="1"/>
  <c r="AF47" i="13"/>
  <c r="AK34" i="13"/>
  <c r="AL34" i="13" s="1"/>
  <c r="S43" i="13"/>
  <c r="T43" i="13" s="1"/>
  <c r="Y40" i="13"/>
  <c r="Z40" i="13" s="1"/>
  <c r="AL25" i="13"/>
  <c r="AE25" i="13"/>
  <c r="AE34" i="13"/>
  <c r="AF34" i="13" s="1"/>
  <c r="S44" i="13"/>
  <c r="T44" i="13" s="1"/>
  <c r="S46" i="13"/>
  <c r="T46" i="13" s="1"/>
  <c r="Y26" i="13"/>
  <c r="AF26" i="13"/>
  <c r="Y34" i="13"/>
  <c r="Z34" i="13" s="1"/>
  <c r="Y45" i="13"/>
  <c r="Z45" i="13" s="1"/>
  <c r="M46" i="13"/>
  <c r="N46" i="13" s="1"/>
  <c r="M44" i="13"/>
  <c r="N44" i="13" s="1"/>
  <c r="AF24" i="13"/>
  <c r="Y24" i="13"/>
  <c r="Z24" i="13" s="1"/>
  <c r="AE45" i="13"/>
  <c r="AF45" i="13" s="1"/>
  <c r="M25" i="13"/>
  <c r="T25" i="13"/>
  <c r="Z29" i="13"/>
  <c r="S29" i="13"/>
  <c r="T29" i="13" s="1"/>
  <c r="Y46" i="13"/>
  <c r="Z46" i="13" s="1"/>
  <c r="Y43" i="13"/>
  <c r="Z43" i="13" s="1"/>
  <c r="AE46" i="13"/>
  <c r="AF46" i="13" s="1"/>
  <c r="T26" i="13"/>
  <c r="M26" i="13"/>
  <c r="M33" i="12"/>
  <c r="N33" i="12" s="1"/>
  <c r="F41" i="12"/>
  <c r="F40" i="12"/>
  <c r="Y24" i="12"/>
  <c r="Y27" i="12"/>
  <c r="AE45" i="12"/>
  <c r="AF45" i="12" s="1"/>
  <c r="AK33" i="12"/>
  <c r="AL33" i="12" s="1"/>
  <c r="AK46" i="12"/>
  <c r="AL46" i="12" s="1"/>
  <c r="S46" i="12"/>
  <c r="T46" i="12" s="1"/>
  <c r="AE34" i="12"/>
  <c r="AF34" i="12" s="1"/>
  <c r="M34" i="12"/>
  <c r="N34" i="12" s="1"/>
  <c r="Y29" i="12"/>
  <c r="Z29" i="12" s="1"/>
  <c r="M32" i="12"/>
  <c r="T32" i="12"/>
  <c r="AF25" i="12"/>
  <c r="Y25" i="12"/>
  <c r="M46" i="12"/>
  <c r="N46" i="12" s="1"/>
  <c r="AK26" i="12"/>
  <c r="M45" i="12"/>
  <c r="N45" i="12" s="1"/>
  <c r="AL27" i="12"/>
  <c r="AE27" i="12"/>
  <c r="AK27" i="12"/>
  <c r="AK34" i="12"/>
  <c r="AL34" i="12" s="1"/>
  <c r="AF32" i="12"/>
  <c r="Y32" i="12"/>
  <c r="T25" i="12"/>
  <c r="M25" i="12"/>
  <c r="S21" i="12"/>
  <c r="T21" i="12" s="1"/>
  <c r="Z21" i="12"/>
  <c r="AE29" i="12"/>
  <c r="AF29" i="12" s="1"/>
  <c r="S25" i="12"/>
  <c r="Z25" i="12"/>
  <c r="AF21" i="12"/>
  <c r="Y21" i="12"/>
  <c r="Y26" i="12"/>
  <c r="AF26" i="12"/>
  <c r="T29" i="12"/>
  <c r="M29" i="12"/>
  <c r="N29" i="12" s="1"/>
  <c r="AL26" i="12"/>
  <c r="AE26" i="12"/>
  <c r="S26" i="12"/>
  <c r="Z26" i="12"/>
  <c r="S45" i="12"/>
  <c r="T45" i="12" s="1"/>
  <c r="Y34" i="12"/>
  <c r="Z34" i="12" s="1"/>
  <c r="AE21" i="12"/>
  <c r="AL21" i="12"/>
  <c r="AE46" i="12"/>
  <c r="AF46" i="12" s="1"/>
  <c r="T27" i="12"/>
  <c r="S27" i="12"/>
  <c r="M27" i="12"/>
  <c r="AL25" i="12"/>
  <c r="AE25" i="12"/>
  <c r="AL32" i="12"/>
  <c r="AE32" i="12"/>
  <c r="AK25" i="12"/>
  <c r="AK21" i="12"/>
  <c r="T26" i="12"/>
  <c r="M26" i="12"/>
  <c r="Y46" i="12"/>
  <c r="Z46" i="12" s="1"/>
  <c r="Y41" i="13" l="1"/>
  <c r="Z41" i="13" s="1"/>
  <c r="H36" i="17"/>
  <c r="H36" i="16"/>
  <c r="M40" i="15"/>
  <c r="N40" i="15" s="1"/>
  <c r="Y40" i="15"/>
  <c r="Z40" i="15" s="1"/>
  <c r="AK40" i="15"/>
  <c r="AL40" i="15" s="1"/>
  <c r="S40" i="15"/>
  <c r="T40" i="15" s="1"/>
  <c r="AE40" i="15"/>
  <c r="AF40" i="15" s="1"/>
  <c r="H39" i="15"/>
  <c r="H50" i="15" s="1"/>
  <c r="S41" i="13"/>
  <c r="T41" i="13" s="1"/>
  <c r="AE41" i="13"/>
  <c r="AF41" i="13" s="1"/>
  <c r="AL41" i="13"/>
  <c r="M41" i="13"/>
  <c r="N41" i="13" s="1"/>
  <c r="H39" i="13"/>
  <c r="AI40" i="12"/>
  <c r="K40" i="12"/>
  <c r="Q40" i="12"/>
  <c r="AC40" i="12"/>
  <c r="W40" i="12"/>
  <c r="Q41" i="12"/>
  <c r="AC41" i="12"/>
  <c r="AI41" i="12"/>
  <c r="K41" i="12"/>
  <c r="W41" i="12"/>
  <c r="AK41" i="12" l="1"/>
  <c r="AL41" i="12" s="1"/>
  <c r="S40" i="12"/>
  <c r="T40" i="12" s="1"/>
  <c r="Y41" i="12"/>
  <c r="Z41" i="12" s="1"/>
  <c r="Y40" i="12"/>
  <c r="Z40" i="12" s="1"/>
  <c r="H39" i="17"/>
  <c r="H39" i="16"/>
  <c r="H51" i="15"/>
  <c r="H52" i="15" s="1"/>
  <c r="H56" i="15"/>
  <c r="H39" i="14"/>
  <c r="H50" i="13"/>
  <c r="H56" i="13"/>
  <c r="M41" i="12"/>
  <c r="N41" i="12" s="1"/>
  <c r="AE40" i="12"/>
  <c r="AF40" i="12" s="1"/>
  <c r="AE41" i="12"/>
  <c r="AF41" i="12" s="1"/>
  <c r="M40" i="12"/>
  <c r="N40" i="12" s="1"/>
  <c r="S41" i="12"/>
  <c r="T41" i="12" s="1"/>
  <c r="AK40" i="12"/>
  <c r="AL40" i="12" s="1"/>
  <c r="H56" i="17" l="1"/>
  <c r="H50" i="17"/>
  <c r="H50" i="16"/>
  <c r="H56" i="16"/>
  <c r="H53" i="15"/>
  <c r="H57" i="15"/>
  <c r="H58" i="15" s="1"/>
  <c r="H56" i="14"/>
  <c r="H50" i="14"/>
  <c r="H57" i="13"/>
  <c r="H51" i="13"/>
  <c r="H56" i="12"/>
  <c r="H50" i="12"/>
  <c r="H51" i="17" l="1"/>
  <c r="H57" i="17"/>
  <c r="H58" i="17" s="1"/>
  <c r="H57" i="16"/>
  <c r="H51" i="16"/>
  <c r="H59" i="15"/>
  <c r="H60" i="15" s="1"/>
  <c r="H54" i="15"/>
  <c r="H51" i="14"/>
  <c r="H57" i="14"/>
  <c r="H58" i="14" s="1"/>
  <c r="H58" i="13"/>
  <c r="H52" i="13"/>
  <c r="H51" i="12"/>
  <c r="H57" i="12"/>
  <c r="H59" i="17" l="1"/>
  <c r="H52" i="17"/>
  <c r="H52" i="16"/>
  <c r="H58" i="16"/>
  <c r="H59" i="14"/>
  <c r="H52" i="14"/>
  <c r="H53" i="13"/>
  <c r="H59" i="13"/>
  <c r="H60" i="13" s="1"/>
  <c r="H58" i="12"/>
  <c r="H59" i="12" s="1"/>
  <c r="H52" i="12"/>
  <c r="H60" i="17" l="1"/>
  <c r="H53" i="17"/>
  <c r="H54" i="17" s="1"/>
  <c r="H53" i="16"/>
  <c r="H59" i="16"/>
  <c r="H53" i="14"/>
  <c r="H60" i="14"/>
  <c r="H54" i="13"/>
  <c r="H53" i="12"/>
  <c r="H60" i="12"/>
  <c r="H60" i="16" l="1"/>
  <c r="H54" i="16"/>
  <c r="H54" i="14"/>
  <c r="H54" i="12"/>
  <c r="AI42" i="11" l="1"/>
  <c r="AI35" i="11"/>
  <c r="AI15" i="11"/>
  <c r="AK55" i="11"/>
  <c r="AK49" i="11"/>
  <c r="AH34" i="11"/>
  <c r="AI18" i="11"/>
  <c r="AI17" i="11"/>
  <c r="AI16" i="11"/>
  <c r="AI13" i="11"/>
  <c r="AC42" i="11"/>
  <c r="AC35" i="11"/>
  <c r="AC15" i="11"/>
  <c r="AE55" i="11"/>
  <c r="AE49" i="11"/>
  <c r="AB34" i="11"/>
  <c r="AC18" i="11"/>
  <c r="AL18" i="11" s="1"/>
  <c r="AC17" i="11"/>
  <c r="AL17" i="11" s="1"/>
  <c r="AC16" i="11"/>
  <c r="AC13" i="11"/>
  <c r="AL13" i="11" s="1"/>
  <c r="W42" i="11"/>
  <c r="W35" i="11"/>
  <c r="W15" i="11"/>
  <c r="Y55" i="11"/>
  <c r="Y49" i="11"/>
  <c r="V34" i="11"/>
  <c r="W18" i="11"/>
  <c r="AF18" i="11" s="1"/>
  <c r="W17" i="11"/>
  <c r="W16" i="11"/>
  <c r="AF16" i="11" s="1"/>
  <c r="W13" i="11"/>
  <c r="Q42" i="11"/>
  <c r="Q35" i="11"/>
  <c r="Q15" i="11"/>
  <c r="S55" i="11"/>
  <c r="S49" i="11"/>
  <c r="P34" i="11"/>
  <c r="Q18" i="11"/>
  <c r="Q17" i="11"/>
  <c r="Z17" i="11" s="1"/>
  <c r="Q16" i="11"/>
  <c r="Z16" i="11" s="1"/>
  <c r="Q13" i="11"/>
  <c r="K18" i="11"/>
  <c r="T18" i="11" s="1"/>
  <c r="K17" i="11"/>
  <c r="T17" i="11" s="1"/>
  <c r="K16" i="11"/>
  <c r="T16" i="11" s="1"/>
  <c r="K13" i="11"/>
  <c r="F48" i="11"/>
  <c r="F46" i="11"/>
  <c r="H46" i="11" s="1"/>
  <c r="F45" i="11"/>
  <c r="H45" i="11" s="1"/>
  <c r="F44" i="11"/>
  <c r="AI44" i="11" s="1"/>
  <c r="F43" i="11"/>
  <c r="K42" i="11"/>
  <c r="H42" i="11"/>
  <c r="F37" i="11"/>
  <c r="K35" i="11"/>
  <c r="J34" i="11"/>
  <c r="F34" i="11"/>
  <c r="G34" i="11"/>
  <c r="H34" i="11" s="1"/>
  <c r="F33" i="11"/>
  <c r="F32" i="11"/>
  <c r="F29" i="11"/>
  <c r="F27" i="11"/>
  <c r="H27" i="11" s="1"/>
  <c r="N27" i="11" s="1"/>
  <c r="F26" i="11"/>
  <c r="H26" i="11" s="1"/>
  <c r="N26" i="11" s="1"/>
  <c r="F25" i="11"/>
  <c r="AI25" i="11" s="1"/>
  <c r="F24" i="11"/>
  <c r="F21" i="11"/>
  <c r="Q21" i="11" s="1"/>
  <c r="H20" i="11"/>
  <c r="N20" i="11" s="1"/>
  <c r="F19" i="11"/>
  <c r="H18" i="11"/>
  <c r="N18" i="11" s="1"/>
  <c r="H17" i="11"/>
  <c r="N17" i="11" s="1"/>
  <c r="H16" i="11"/>
  <c r="N16" i="11" s="1"/>
  <c r="K15" i="11"/>
  <c r="H15" i="11"/>
  <c r="H13" i="11"/>
  <c r="F38" i="11" l="1"/>
  <c r="AK16" i="11"/>
  <c r="H12" i="11"/>
  <c r="Q45" i="11"/>
  <c r="W48" i="11"/>
  <c r="Q48" i="11"/>
  <c r="AI48" i="11"/>
  <c r="K48" i="11"/>
  <c r="AC48" i="11"/>
  <c r="AK48" i="11" s="1"/>
  <c r="AL48" i="11" s="1"/>
  <c r="H48" i="11"/>
  <c r="W47" i="11"/>
  <c r="Q47" i="11"/>
  <c r="AI47" i="11"/>
  <c r="K47" i="11"/>
  <c r="AC47" i="11"/>
  <c r="H47" i="11"/>
  <c r="Q34" i="11"/>
  <c r="Q29" i="11"/>
  <c r="Z29" i="11" s="1"/>
  <c r="AK13" i="11"/>
  <c r="S18" i="11"/>
  <c r="S13" i="11"/>
  <c r="T13" i="11" s="1"/>
  <c r="AK18" i="11"/>
  <c r="W24" i="11"/>
  <c r="AF24" i="11" s="1"/>
  <c r="Y42" i="11"/>
  <c r="Z42" i="11" s="1"/>
  <c r="AC44" i="11"/>
  <c r="AK44" i="11" s="1"/>
  <c r="AL44" i="11" s="1"/>
  <c r="K34" i="11"/>
  <c r="W20" i="11"/>
  <c r="AF20" i="11" s="1"/>
  <c r="W27" i="11"/>
  <c r="AF27" i="11" s="1"/>
  <c r="AC34" i="11"/>
  <c r="K44" i="11"/>
  <c r="AE16" i="11"/>
  <c r="AC29" i="11"/>
  <c r="AL29" i="11" s="1"/>
  <c r="Q46" i="11"/>
  <c r="AI45" i="11"/>
  <c r="K45" i="11"/>
  <c r="M45" i="11" s="1"/>
  <c r="N45" i="11" s="1"/>
  <c r="AI24" i="11"/>
  <c r="K29" i="11"/>
  <c r="S16" i="11"/>
  <c r="AC45" i="11"/>
  <c r="AI29" i="11"/>
  <c r="W34" i="11"/>
  <c r="Q24" i="11"/>
  <c r="Z24" i="11" s="1"/>
  <c r="W46" i="11"/>
  <c r="K24" i="11"/>
  <c r="T24" i="11" s="1"/>
  <c r="K26" i="11"/>
  <c r="T26" i="11" s="1"/>
  <c r="AC24" i="11"/>
  <c r="AL24" i="11" s="1"/>
  <c r="Y13" i="11"/>
  <c r="Z13" i="11" s="1"/>
  <c r="AE42" i="11"/>
  <c r="AF42" i="11" s="1"/>
  <c r="Y15" i="11"/>
  <c r="S35" i="11"/>
  <c r="Y17" i="11"/>
  <c r="AF17" i="11"/>
  <c r="H21" i="11"/>
  <c r="K21" i="11"/>
  <c r="AI21" i="11"/>
  <c r="W21" i="11"/>
  <c r="H43" i="11"/>
  <c r="AC43" i="11"/>
  <c r="AI43" i="11"/>
  <c r="K43" i="11"/>
  <c r="Q43" i="11"/>
  <c r="W43" i="11"/>
  <c r="Q25" i="11"/>
  <c r="Z18" i="11"/>
  <c r="S42" i="11"/>
  <c r="T42" i="11" s="1"/>
  <c r="AC21" i="11"/>
  <c r="H25" i="11"/>
  <c r="N25" i="11" s="1"/>
  <c r="W25" i="11"/>
  <c r="K25" i="11"/>
  <c r="T25" i="11" s="1"/>
  <c r="AC25" i="11"/>
  <c r="AK25" i="11" s="1"/>
  <c r="H32" i="11"/>
  <c r="N32" i="11" s="1"/>
  <c r="AC32" i="11"/>
  <c r="AI32" i="11"/>
  <c r="Q32" i="11"/>
  <c r="K32" i="11"/>
  <c r="T32" i="11" s="1"/>
  <c r="Z21" i="11"/>
  <c r="W32" i="11"/>
  <c r="AE15" i="11"/>
  <c r="AK42" i="11"/>
  <c r="AL42" i="11" s="1"/>
  <c r="AE17" i="11"/>
  <c r="S15" i="11"/>
  <c r="T15" i="11" s="1"/>
  <c r="S17" i="11"/>
  <c r="Z15" i="11"/>
  <c r="W44" i="11"/>
  <c r="W29" i="11"/>
  <c r="AE35" i="11"/>
  <c r="AI26" i="11"/>
  <c r="AI46" i="11"/>
  <c r="AK15" i="11"/>
  <c r="AL15" i="11" s="1"/>
  <c r="AK35" i="11"/>
  <c r="Q44" i="11"/>
  <c r="Y16" i="11"/>
  <c r="W45" i="11"/>
  <c r="Y45" i="11" s="1"/>
  <c r="Z45" i="11" s="1"/>
  <c r="AE13" i="11"/>
  <c r="AF13" i="11" s="1"/>
  <c r="AE18" i="11"/>
  <c r="AC46" i="11"/>
  <c r="AI20" i="11"/>
  <c r="Y35" i="11"/>
  <c r="AC26" i="11"/>
  <c r="AI27" i="11"/>
  <c r="K20" i="11"/>
  <c r="K27" i="11"/>
  <c r="T27" i="11" s="1"/>
  <c r="K46" i="11"/>
  <c r="Q26" i="11"/>
  <c r="W26" i="11"/>
  <c r="AF15" i="11"/>
  <c r="AC20" i="11"/>
  <c r="AC27" i="11"/>
  <c r="AL16" i="11"/>
  <c r="Q20" i="11"/>
  <c r="Q27" i="11"/>
  <c r="Y18" i="11"/>
  <c r="AK17" i="11"/>
  <c r="AI34" i="11"/>
  <c r="H29" i="11"/>
  <c r="M17" i="11"/>
  <c r="H24" i="11"/>
  <c r="H19" i="11"/>
  <c r="M13" i="11"/>
  <c r="N13" i="11"/>
  <c r="M16" i="11"/>
  <c r="M15" i="11"/>
  <c r="N15" i="11" s="1"/>
  <c r="M18" i="11"/>
  <c r="M35" i="11"/>
  <c r="M42" i="11"/>
  <c r="N42" i="11" s="1"/>
  <c r="H44" i="11"/>
  <c r="F41" i="11"/>
  <c r="F40" i="11"/>
  <c r="W40" i="11" s="1"/>
  <c r="Y20" i="11" l="1"/>
  <c r="AE46" i="11"/>
  <c r="AF46" i="11" s="1"/>
  <c r="Y34" i="11"/>
  <c r="Z34" i="11" s="1"/>
  <c r="Y27" i="11"/>
  <c r="S34" i="11"/>
  <c r="T34" i="11" s="1"/>
  <c r="Y43" i="11"/>
  <c r="Z43" i="11" s="1"/>
  <c r="M48" i="11"/>
  <c r="N48" i="11" s="1"/>
  <c r="M47" i="11"/>
  <c r="N47" i="11" s="1"/>
  <c r="AK47" i="11"/>
  <c r="AL47" i="11" s="1"/>
  <c r="S29" i="11"/>
  <c r="T29" i="11" s="1"/>
  <c r="AE45" i="11"/>
  <c r="AF45" i="11" s="1"/>
  <c r="AE29" i="11"/>
  <c r="M21" i="11"/>
  <c r="N21" i="11" s="1"/>
  <c r="AK24" i="11"/>
  <c r="AC40" i="11"/>
  <c r="AE40" i="11" s="1"/>
  <c r="AF40" i="11" s="1"/>
  <c r="AK29" i="11"/>
  <c r="S48" i="11"/>
  <c r="T48" i="11" s="1"/>
  <c r="S47" i="11"/>
  <c r="T47" i="11" s="1"/>
  <c r="Y46" i="11"/>
  <c r="Z46" i="11" s="1"/>
  <c r="S45" i="11"/>
  <c r="T45" i="11" s="1"/>
  <c r="Y24" i="11"/>
  <c r="AK34" i="11"/>
  <c r="AL34" i="11" s="1"/>
  <c r="S43" i="11"/>
  <c r="T43" i="11" s="1"/>
  <c r="S44" i="11"/>
  <c r="T44" i="11" s="1"/>
  <c r="M20" i="11"/>
  <c r="Y44" i="11"/>
  <c r="Z44" i="11" s="1"/>
  <c r="AE24" i="11"/>
  <c r="AK21" i="11"/>
  <c r="M24" i="11"/>
  <c r="N24" i="11" s="1"/>
  <c r="Y48" i="11"/>
  <c r="Z48" i="11" s="1"/>
  <c r="AK20" i="11"/>
  <c r="S21" i="11"/>
  <c r="T21" i="11" s="1"/>
  <c r="S24" i="11"/>
  <c r="AK45" i="11"/>
  <c r="AL45" i="11" s="1"/>
  <c r="AE48" i="11"/>
  <c r="AF48" i="11" s="1"/>
  <c r="M27" i="11"/>
  <c r="M26" i="11"/>
  <c r="M29" i="11"/>
  <c r="N29" i="11" s="1"/>
  <c r="AE34" i="11"/>
  <c r="AF34" i="11" s="1"/>
  <c r="AK43" i="11"/>
  <c r="AL43" i="11" s="1"/>
  <c r="Z26" i="11"/>
  <c r="S26" i="11"/>
  <c r="AE26" i="11"/>
  <c r="AL26" i="11"/>
  <c r="Y25" i="11"/>
  <c r="AF25" i="11"/>
  <c r="AE27" i="11"/>
  <c r="AL27" i="11"/>
  <c r="AK46" i="11"/>
  <c r="AL46" i="11" s="1"/>
  <c r="AE44" i="11"/>
  <c r="AF44" i="11" s="1"/>
  <c r="Y32" i="11"/>
  <c r="AF32" i="11"/>
  <c r="M25" i="11"/>
  <c r="AE20" i="11"/>
  <c r="AL20" i="11"/>
  <c r="Z32" i="11"/>
  <c r="S32" i="11"/>
  <c r="AE47" i="11"/>
  <c r="AF47" i="11" s="1"/>
  <c r="M46" i="11"/>
  <c r="N46" i="11" s="1"/>
  <c r="M43" i="11"/>
  <c r="N43" i="11" s="1"/>
  <c r="AK26" i="11"/>
  <c r="AK32" i="11"/>
  <c r="AE43" i="11"/>
  <c r="AF43" i="11" s="1"/>
  <c r="M32" i="11"/>
  <c r="AE32" i="11"/>
  <c r="AL32" i="11"/>
  <c r="S46" i="11"/>
  <c r="T46" i="11" s="1"/>
  <c r="Q40" i="11"/>
  <c r="Y40" i="11" s="1"/>
  <c r="Z40" i="11" s="1"/>
  <c r="AI40" i="11"/>
  <c r="K40" i="11"/>
  <c r="Z27" i="11"/>
  <c r="S27" i="11"/>
  <c r="AK27" i="11"/>
  <c r="AE21" i="11"/>
  <c r="AL21" i="11"/>
  <c r="Y21" i="11"/>
  <c r="AF21" i="11"/>
  <c r="W41" i="11"/>
  <c r="AI41" i="11"/>
  <c r="AC41" i="11"/>
  <c r="Q41" i="11"/>
  <c r="K41" i="11"/>
  <c r="Z20" i="11"/>
  <c r="S20" i="11"/>
  <c r="T20" i="11" s="1"/>
  <c r="Y26" i="11"/>
  <c r="AF26" i="11"/>
  <c r="Y29" i="11"/>
  <c r="AF29" i="11"/>
  <c r="AE25" i="11"/>
  <c r="AL25" i="11"/>
  <c r="S25" i="11"/>
  <c r="Z25" i="11"/>
  <c r="Y47" i="11"/>
  <c r="Z47" i="11" s="1"/>
  <c r="H28" i="11"/>
  <c r="M34" i="11"/>
  <c r="N34" i="11" s="1"/>
  <c r="M44" i="11"/>
  <c r="N44" i="11" s="1"/>
  <c r="AK40" i="11" l="1"/>
  <c r="AL40" i="11" s="1"/>
  <c r="AE41" i="11"/>
  <c r="AF41" i="11" s="1"/>
  <c r="M41" i="11"/>
  <c r="N41" i="11" s="1"/>
  <c r="S41" i="11"/>
  <c r="T41" i="11" s="1"/>
  <c r="AK41" i="11"/>
  <c r="AL41" i="11" s="1"/>
  <c r="Y41" i="11"/>
  <c r="Z41" i="11" s="1"/>
  <c r="S40" i="11"/>
  <c r="T40" i="11" s="1"/>
  <c r="M40" i="11"/>
  <c r="N40" i="11" s="1"/>
  <c r="H33" i="42" l="1"/>
  <c r="H36" i="42" s="1"/>
  <c r="H39" i="42" s="1"/>
  <c r="H33" i="46"/>
  <c r="H36" i="46" s="1"/>
  <c r="H39" i="46" s="1"/>
  <c r="H33" i="44"/>
  <c r="H36" i="44" s="1"/>
  <c r="H39" i="44" s="1"/>
  <c r="H33" i="11"/>
  <c r="H36" i="11" s="1"/>
  <c r="H39" i="11" s="1"/>
  <c r="H33" i="43"/>
  <c r="H36" i="43" s="1"/>
  <c r="H39" i="43" s="1"/>
  <c r="H33" i="45"/>
  <c r="H36" i="45" s="1"/>
  <c r="H39" i="45" s="1"/>
  <c r="H33" i="47"/>
  <c r="H36" i="47" s="1"/>
  <c r="H39" i="47" s="1"/>
  <c r="H56" i="45" l="1"/>
  <c r="H50" i="45"/>
  <c r="H50" i="46"/>
  <c r="H56" i="46"/>
  <c r="H57" i="46" s="1"/>
  <c r="H58" i="46" s="1"/>
  <c r="H59" i="46" s="1"/>
  <c r="H60" i="46" s="1"/>
  <c r="H50" i="43"/>
  <c r="H51" i="43" s="1"/>
  <c r="H52" i="43" s="1"/>
  <c r="H56" i="43"/>
  <c r="H56" i="47"/>
  <c r="H50" i="47"/>
  <c r="H50" i="11"/>
  <c r="H56" i="11"/>
  <c r="H57" i="11" s="1"/>
  <c r="H58" i="11" s="1"/>
  <c r="H59" i="11" s="1"/>
  <c r="H60" i="11" s="1"/>
  <c r="H50" i="42"/>
  <c r="H51" i="42" s="1"/>
  <c r="H52" i="42" s="1"/>
  <c r="H56" i="42"/>
  <c r="H57" i="42" s="1"/>
  <c r="H58" i="42" s="1"/>
  <c r="H56" i="44"/>
  <c r="H57" i="44" s="1"/>
  <c r="H58" i="44" s="1"/>
  <c r="H50" i="44"/>
  <c r="H57" i="47" l="1"/>
  <c r="H58" i="47" s="1"/>
  <c r="H57" i="43"/>
  <c r="H58" i="43" s="1"/>
  <c r="H53" i="43"/>
  <c r="H54" i="43" s="1"/>
  <c r="H51" i="45"/>
  <c r="H52" i="45" s="1"/>
  <c r="H51" i="11"/>
  <c r="H52" i="11" s="1"/>
  <c r="H53" i="11" s="1"/>
  <c r="H54" i="11" s="1"/>
  <c r="H57" i="45"/>
  <c r="H58" i="45" s="1"/>
  <c r="H51" i="44"/>
  <c r="H52" i="44" s="1"/>
  <c r="H53" i="44" s="1"/>
  <c r="H54" i="44" s="1"/>
  <c r="H59" i="44"/>
  <c r="H60" i="44" s="1"/>
  <c r="H59" i="42"/>
  <c r="H60" i="42" s="1"/>
  <c r="H53" i="42"/>
  <c r="H54" i="42" s="1"/>
  <c r="H51" i="47"/>
  <c r="H52" i="47" s="1"/>
  <c r="H51" i="46"/>
  <c r="H52" i="46" s="1"/>
  <c r="H59" i="43" l="1"/>
  <c r="H60" i="43" s="1"/>
  <c r="H59" i="47"/>
  <c r="H60" i="47" s="1"/>
  <c r="H53" i="47"/>
  <c r="H54" i="47" s="1"/>
  <c r="H53" i="46"/>
  <c r="H54" i="46" s="1"/>
  <c r="H59" i="45"/>
  <c r="H60" i="45" s="1"/>
  <c r="H53" i="45"/>
  <c r="H54" i="45" s="1"/>
  <c r="W33" i="43" l="1"/>
  <c r="W33" i="46"/>
  <c r="W33" i="44"/>
  <c r="W33" i="47"/>
  <c r="W33" i="42"/>
  <c r="Y33" i="42" s="1"/>
  <c r="Z33" i="42" s="1"/>
  <c r="W33" i="11"/>
  <c r="W33" i="45"/>
  <c r="AI33" i="43"/>
  <c r="AI33" i="45"/>
  <c r="AI33" i="46"/>
  <c r="AI33" i="44"/>
  <c r="AI33" i="42"/>
  <c r="AI33" i="47"/>
  <c r="AI33" i="11"/>
  <c r="Q33" i="47"/>
  <c r="Q33" i="11"/>
  <c r="Q33" i="46"/>
  <c r="Q33" i="45"/>
  <c r="S33" i="45" s="1"/>
  <c r="T33" i="45" s="1"/>
  <c r="Q33" i="42"/>
  <c r="Q33" i="43"/>
  <c r="Q33" i="44"/>
  <c r="K33" i="42"/>
  <c r="M33" i="42" s="1"/>
  <c r="N33" i="42" s="1"/>
  <c r="K33" i="47"/>
  <c r="M33" i="47" s="1"/>
  <c r="N33" i="47" s="1"/>
  <c r="K33" i="44"/>
  <c r="M33" i="44" s="1"/>
  <c r="N33" i="44" s="1"/>
  <c r="K33" i="45"/>
  <c r="M33" i="45" s="1"/>
  <c r="N33" i="45" s="1"/>
  <c r="K33" i="43"/>
  <c r="M33" i="43" s="1"/>
  <c r="N33" i="43" s="1"/>
  <c r="K33" i="11"/>
  <c r="M33" i="11" s="1"/>
  <c r="N33" i="11" s="1"/>
  <c r="K33" i="46"/>
  <c r="M33" i="46" s="1"/>
  <c r="N33" i="46" s="1"/>
  <c r="Y33" i="11" l="1"/>
  <c r="Z33" i="11" s="1"/>
  <c r="S33" i="46"/>
  <c r="T33" i="46" s="1"/>
  <c r="AC33" i="45"/>
  <c r="AE33" i="45" s="1"/>
  <c r="AF33" i="45" s="1"/>
  <c r="AC33" i="43"/>
  <c r="AE33" i="43" s="1"/>
  <c r="AF33" i="43" s="1"/>
  <c r="AC33" i="44"/>
  <c r="AE33" i="44" s="1"/>
  <c r="AF33" i="44" s="1"/>
  <c r="AC33" i="46"/>
  <c r="AE33" i="46" s="1"/>
  <c r="AF33" i="46" s="1"/>
  <c r="AC33" i="11"/>
  <c r="AE33" i="11" s="1"/>
  <c r="AF33" i="11" s="1"/>
  <c r="AC33" i="47"/>
  <c r="AE33" i="47" s="1"/>
  <c r="AF33" i="47" s="1"/>
  <c r="AC33" i="42"/>
  <c r="AE33" i="42" s="1"/>
  <c r="AF33" i="42" s="1"/>
  <c r="S33" i="11"/>
  <c r="T33" i="11" s="1"/>
  <c r="Y33" i="47"/>
  <c r="Z33" i="47" s="1"/>
  <c r="S33" i="47"/>
  <c r="T33" i="47" s="1"/>
  <c r="Y33" i="44"/>
  <c r="Z33" i="44" s="1"/>
  <c r="Y33" i="46"/>
  <c r="Z33" i="46" s="1"/>
  <c r="S33" i="44"/>
  <c r="T33" i="44" s="1"/>
  <c r="Y33" i="43"/>
  <c r="Z33" i="43" s="1"/>
  <c r="S33" i="43"/>
  <c r="T33" i="43" s="1"/>
  <c r="S33" i="42"/>
  <c r="T33" i="42" s="1"/>
  <c r="Y33" i="45"/>
  <c r="Z33" i="45" s="1"/>
  <c r="AK33" i="47" l="1"/>
  <c r="AL33" i="47" s="1"/>
  <c r="AK33" i="46"/>
  <c r="AL33" i="46" s="1"/>
  <c r="AK33" i="44"/>
  <c r="AL33" i="44" s="1"/>
  <c r="AK33" i="11"/>
  <c r="AL33" i="11" s="1"/>
  <c r="AK33" i="43"/>
  <c r="AL33" i="43" s="1"/>
  <c r="AK33" i="45"/>
  <c r="AL33" i="45" s="1"/>
  <c r="AK33" i="42"/>
  <c r="AL33" i="42" s="1"/>
  <c r="K12" i="51" l="1"/>
  <c r="K12" i="50"/>
  <c r="K12" i="49"/>
  <c r="K12" i="48"/>
  <c r="K12" i="12"/>
  <c r="K12" i="17"/>
  <c r="K12" i="62"/>
  <c r="M12" i="48" l="1"/>
  <c r="M12" i="49"/>
  <c r="M12" i="50"/>
  <c r="M12" i="51"/>
  <c r="M12" i="62"/>
  <c r="M12" i="17"/>
  <c r="N12" i="17" s="1"/>
  <c r="K19" i="17"/>
  <c r="M19" i="17" s="1"/>
  <c r="N19" i="17" s="1"/>
  <c r="K19" i="62"/>
  <c r="M19" i="62" s="1"/>
  <c r="N19" i="62" s="1"/>
  <c r="K19" i="50"/>
  <c r="M19" i="50" s="1"/>
  <c r="N19" i="50" s="1"/>
  <c r="K19" i="48"/>
  <c r="M19" i="48" s="1"/>
  <c r="N19" i="48" s="1"/>
  <c r="K19" i="12"/>
  <c r="M19" i="12" s="1"/>
  <c r="N19" i="12" s="1"/>
  <c r="K19" i="49"/>
  <c r="M19" i="49" s="1"/>
  <c r="N19" i="49" s="1"/>
  <c r="K19" i="51"/>
  <c r="M19" i="51" s="1"/>
  <c r="N19" i="51" s="1"/>
  <c r="M12" i="12"/>
  <c r="K28" i="12"/>
  <c r="K28" i="62" l="1"/>
  <c r="K28" i="51"/>
  <c r="N12" i="51"/>
  <c r="E13" i="19"/>
  <c r="E42" i="19" s="1"/>
  <c r="K36" i="12"/>
  <c r="M28" i="12"/>
  <c r="N28" i="12" s="1"/>
  <c r="N12" i="12"/>
  <c r="E9" i="19"/>
  <c r="E38" i="19" s="1"/>
  <c r="K28" i="50"/>
  <c r="N12" i="50"/>
  <c r="E12" i="19"/>
  <c r="E41" i="19" s="1"/>
  <c r="K28" i="17"/>
  <c r="E11" i="19"/>
  <c r="E40" i="19" s="1"/>
  <c r="N12" i="49"/>
  <c r="K28" i="49"/>
  <c r="K36" i="62"/>
  <c r="M28" i="62"/>
  <c r="N28" i="62" s="1"/>
  <c r="K28" i="48"/>
  <c r="N12" i="62"/>
  <c r="E28" i="19"/>
  <c r="E57" i="19" s="1"/>
  <c r="E10" i="19"/>
  <c r="E39" i="19" s="1"/>
  <c r="N12" i="48"/>
  <c r="M36" i="62" l="1"/>
  <c r="N36" i="62" s="1"/>
  <c r="K36" i="51"/>
  <c r="M28" i="51"/>
  <c r="N28" i="51" s="1"/>
  <c r="K36" i="49"/>
  <c r="M28" i="49"/>
  <c r="N28" i="49" s="1"/>
  <c r="K36" i="17"/>
  <c r="M28" i="17"/>
  <c r="N28" i="17" s="1"/>
  <c r="K36" i="50"/>
  <c r="M28" i="50"/>
  <c r="N28" i="50" s="1"/>
  <c r="M36" i="12"/>
  <c r="N36" i="12" s="1"/>
  <c r="M28" i="48"/>
  <c r="N28" i="48" s="1"/>
  <c r="K36" i="48"/>
  <c r="M36" i="49" l="1"/>
  <c r="N36" i="49" s="1"/>
  <c r="M36" i="51"/>
  <c r="N36" i="51" s="1"/>
  <c r="M36" i="48"/>
  <c r="N36" i="48" s="1"/>
  <c r="M36" i="50"/>
  <c r="N36" i="50" s="1"/>
  <c r="M36" i="17"/>
  <c r="N36" i="17" s="1"/>
  <c r="W38" i="51" l="1"/>
  <c r="W38" i="12"/>
  <c r="W38" i="49"/>
  <c r="W38" i="50"/>
  <c r="W38" i="48"/>
  <c r="K37" i="37"/>
  <c r="M37" i="37" s="1"/>
  <c r="N37" i="37" s="1"/>
  <c r="K37" i="14"/>
  <c r="M37" i="14" s="1"/>
  <c r="N37" i="14" s="1"/>
  <c r="K37" i="57"/>
  <c r="M37" i="57" s="1"/>
  <c r="N37" i="57" s="1"/>
  <c r="K37" i="58"/>
  <c r="M37" i="58" s="1"/>
  <c r="N37" i="58" s="1"/>
  <c r="K37" i="56"/>
  <c r="M37" i="56" s="1"/>
  <c r="N37" i="56" s="1"/>
  <c r="K37" i="59"/>
  <c r="M37" i="59" s="1"/>
  <c r="N37" i="59" s="1"/>
  <c r="W37" i="14"/>
  <c r="W37" i="56"/>
  <c r="W37" i="58"/>
  <c r="W37" i="37"/>
  <c r="W37" i="59"/>
  <c r="W37" i="57"/>
  <c r="AI37" i="15"/>
  <c r="AI37" i="60"/>
  <c r="W38" i="16"/>
  <c r="W38" i="61"/>
  <c r="AI38" i="17"/>
  <c r="AI38" i="62"/>
  <c r="AC37" i="43"/>
  <c r="AC37" i="46"/>
  <c r="AC37" i="44"/>
  <c r="AC37" i="11"/>
  <c r="AC37" i="47"/>
  <c r="AC37" i="45"/>
  <c r="AC37" i="42"/>
  <c r="Q37" i="57"/>
  <c r="Q37" i="14"/>
  <c r="S37" i="14" s="1"/>
  <c r="T37" i="14" s="1"/>
  <c r="Q37" i="58"/>
  <c r="S37" i="58" s="1"/>
  <c r="T37" i="58" s="1"/>
  <c r="Q37" i="59"/>
  <c r="Q37" i="56"/>
  <c r="S37" i="56" s="1"/>
  <c r="T37" i="56" s="1"/>
  <c r="Q37" i="37"/>
  <c r="AC37" i="60"/>
  <c r="AC37" i="15"/>
  <c r="Q38" i="61"/>
  <c r="Q38" i="16"/>
  <c r="AC38" i="62"/>
  <c r="AC38" i="17"/>
  <c r="AI37" i="11"/>
  <c r="AK37" i="11" s="1"/>
  <c r="AL37" i="11" s="1"/>
  <c r="AI37" i="46"/>
  <c r="AK37" i="46" s="1"/>
  <c r="AL37" i="46" s="1"/>
  <c r="AI37" i="44"/>
  <c r="AI37" i="42"/>
  <c r="AK37" i="42" s="1"/>
  <c r="AL37" i="42" s="1"/>
  <c r="AI37" i="45"/>
  <c r="AK37" i="45" s="1"/>
  <c r="AL37" i="45" s="1"/>
  <c r="AI37" i="47"/>
  <c r="AK37" i="47" s="1"/>
  <c r="AL37" i="47" s="1"/>
  <c r="AI37" i="43"/>
  <c r="K37" i="42"/>
  <c r="M37" i="42" s="1"/>
  <c r="N37" i="42" s="1"/>
  <c r="K37" i="47"/>
  <c r="M37" i="47" s="1"/>
  <c r="N37" i="47" s="1"/>
  <c r="K37" i="43"/>
  <c r="M37" i="43" s="1"/>
  <c r="N37" i="43" s="1"/>
  <c r="K37" i="45"/>
  <c r="M37" i="45" s="1"/>
  <c r="N37" i="45" s="1"/>
  <c r="K37" i="11"/>
  <c r="M37" i="11" s="1"/>
  <c r="N37" i="11" s="1"/>
  <c r="K37" i="46"/>
  <c r="M37" i="46" s="1"/>
  <c r="N37" i="46" s="1"/>
  <c r="K37" i="44"/>
  <c r="M37" i="44" s="1"/>
  <c r="N37" i="44" s="1"/>
  <c r="W38" i="53"/>
  <c r="W38" i="55"/>
  <c r="W38" i="13"/>
  <c r="W38" i="54"/>
  <c r="W38" i="52"/>
  <c r="AI38" i="56"/>
  <c r="AI38" i="37"/>
  <c r="AI38" i="14"/>
  <c r="AI38" i="59"/>
  <c r="AI38" i="57"/>
  <c r="AI38" i="58"/>
  <c r="K37" i="60"/>
  <c r="M37" i="60" s="1"/>
  <c r="N37" i="60" s="1"/>
  <c r="K37" i="15"/>
  <c r="M37" i="15" s="1"/>
  <c r="N37" i="15" s="1"/>
  <c r="W37" i="60"/>
  <c r="W37" i="15"/>
  <c r="AI37" i="16"/>
  <c r="AI37" i="61"/>
  <c r="W38" i="17"/>
  <c r="W38" i="62"/>
  <c r="Q38" i="50"/>
  <c r="Q38" i="49"/>
  <c r="Q38" i="48"/>
  <c r="Q38" i="12"/>
  <c r="Q38" i="51"/>
  <c r="AC37" i="49"/>
  <c r="AC37" i="48"/>
  <c r="AC37" i="50"/>
  <c r="AC37" i="51"/>
  <c r="AC37" i="12"/>
  <c r="Q38" i="52"/>
  <c r="Q38" i="53"/>
  <c r="Q38" i="55"/>
  <c r="Q38" i="13"/>
  <c r="Q38" i="54"/>
  <c r="AC38" i="58"/>
  <c r="AC38" i="59"/>
  <c r="AC38" i="56"/>
  <c r="AC38" i="57"/>
  <c r="AC38" i="37"/>
  <c r="AC38" i="14"/>
  <c r="K38" i="60"/>
  <c r="M38" i="60" s="1"/>
  <c r="N38" i="60" s="1"/>
  <c r="K38" i="15"/>
  <c r="M38" i="15" s="1"/>
  <c r="N38" i="15" s="1"/>
  <c r="Q37" i="60"/>
  <c r="S37" i="60" s="1"/>
  <c r="T37" i="60" s="1"/>
  <c r="Q37" i="15"/>
  <c r="S37" i="15" s="1"/>
  <c r="T37" i="15" s="1"/>
  <c r="AC37" i="61"/>
  <c r="AC37" i="16"/>
  <c r="Q38" i="62"/>
  <c r="Q38" i="17"/>
  <c r="AC38" i="52"/>
  <c r="AC38" i="53"/>
  <c r="AE38" i="53" s="1"/>
  <c r="AF38" i="53" s="1"/>
  <c r="AC38" i="55"/>
  <c r="AE38" i="55" s="1"/>
  <c r="AF38" i="55" s="1"/>
  <c r="AC38" i="13"/>
  <c r="AC38" i="54"/>
  <c r="AE38" i="54" s="1"/>
  <c r="AF38" i="54" s="1"/>
  <c r="Q37" i="44"/>
  <c r="Q37" i="47"/>
  <c r="Q37" i="43"/>
  <c r="S37" i="43" s="1"/>
  <c r="T37" i="43" s="1"/>
  <c r="Q37" i="42"/>
  <c r="Q37" i="45"/>
  <c r="S37" i="45" s="1"/>
  <c r="T37" i="45" s="1"/>
  <c r="Q37" i="46"/>
  <c r="S37" i="46" s="1"/>
  <c r="T37" i="46" s="1"/>
  <c r="Q37" i="11"/>
  <c r="AI38" i="42"/>
  <c r="AI38" i="47"/>
  <c r="AI38" i="45"/>
  <c r="AI38" i="11"/>
  <c r="AI38" i="43"/>
  <c r="AI38" i="46"/>
  <c r="AI38" i="44"/>
  <c r="K37" i="12"/>
  <c r="K37" i="50"/>
  <c r="K37" i="48"/>
  <c r="K37" i="49"/>
  <c r="K37" i="51"/>
  <c r="W37" i="50"/>
  <c r="W37" i="48"/>
  <c r="W37" i="49"/>
  <c r="W37" i="12"/>
  <c r="W37" i="51"/>
  <c r="AI37" i="53"/>
  <c r="AI37" i="54"/>
  <c r="AI37" i="13"/>
  <c r="AI37" i="52"/>
  <c r="AI37" i="55"/>
  <c r="W38" i="57"/>
  <c r="W38" i="14"/>
  <c r="W38" i="58"/>
  <c r="W38" i="59"/>
  <c r="W38" i="56"/>
  <c r="W38" i="37"/>
  <c r="AI38" i="60"/>
  <c r="AI38" i="15"/>
  <c r="K37" i="16"/>
  <c r="M37" i="16" s="1"/>
  <c r="N37" i="16" s="1"/>
  <c r="K37" i="61"/>
  <c r="M37" i="61" s="1"/>
  <c r="N37" i="61" s="1"/>
  <c r="W37" i="16"/>
  <c r="W37" i="61"/>
  <c r="AI37" i="17"/>
  <c r="AI37" i="62"/>
  <c r="K38" i="57"/>
  <c r="M38" i="57" s="1"/>
  <c r="N38" i="57" s="1"/>
  <c r="K38" i="59"/>
  <c r="M38" i="59" s="1"/>
  <c r="N38" i="59" s="1"/>
  <c r="K38" i="37"/>
  <c r="M38" i="37" s="1"/>
  <c r="N38" i="37" s="1"/>
  <c r="K38" i="14"/>
  <c r="M38" i="14" s="1"/>
  <c r="N38" i="14" s="1"/>
  <c r="K38" i="58"/>
  <c r="M38" i="58" s="1"/>
  <c r="N38" i="58" s="1"/>
  <c r="K38" i="56"/>
  <c r="M38" i="56" s="1"/>
  <c r="N38" i="56" s="1"/>
  <c r="K38" i="47"/>
  <c r="M38" i="47" s="1"/>
  <c r="N38" i="47" s="1"/>
  <c r="K38" i="43"/>
  <c r="M38" i="43" s="1"/>
  <c r="N38" i="43" s="1"/>
  <c r="K38" i="45"/>
  <c r="M38" i="45" s="1"/>
  <c r="N38" i="45" s="1"/>
  <c r="K38" i="11"/>
  <c r="M38" i="11" s="1"/>
  <c r="N38" i="11" s="1"/>
  <c r="K38" i="46"/>
  <c r="M38" i="46" s="1"/>
  <c r="N38" i="46" s="1"/>
  <c r="K38" i="44"/>
  <c r="M38" i="44" s="1"/>
  <c r="N38" i="44" s="1"/>
  <c r="K38" i="42"/>
  <c r="M38" i="42" s="1"/>
  <c r="N38" i="42" s="1"/>
  <c r="AC38" i="42"/>
  <c r="AC38" i="45"/>
  <c r="AC38" i="11"/>
  <c r="AC38" i="47"/>
  <c r="AC38" i="43"/>
  <c r="AC38" i="46"/>
  <c r="AC38" i="44"/>
  <c r="K38" i="50"/>
  <c r="M38" i="50" s="1"/>
  <c r="N38" i="50" s="1"/>
  <c r="K38" i="49"/>
  <c r="M38" i="49" s="1"/>
  <c r="N38" i="49" s="1"/>
  <c r="K38" i="51"/>
  <c r="M38" i="51" s="1"/>
  <c r="N38" i="51" s="1"/>
  <c r="K38" i="48"/>
  <c r="M38" i="48" s="1"/>
  <c r="N38" i="48" s="1"/>
  <c r="K38" i="12"/>
  <c r="M38" i="12" s="1"/>
  <c r="N38" i="12" s="1"/>
  <c r="Q37" i="12"/>
  <c r="S37" i="12" s="1"/>
  <c r="T37" i="12" s="1"/>
  <c r="Q37" i="51"/>
  <c r="S37" i="51" s="1"/>
  <c r="T37" i="51" s="1"/>
  <c r="Q37" i="50"/>
  <c r="S37" i="50" s="1"/>
  <c r="T37" i="50" s="1"/>
  <c r="Q37" i="48"/>
  <c r="Q37" i="49"/>
  <c r="AC37" i="52"/>
  <c r="AC37" i="53"/>
  <c r="AC37" i="55"/>
  <c r="AC37" i="13"/>
  <c r="AC37" i="54"/>
  <c r="Q38" i="58"/>
  <c r="S38" i="58" s="1"/>
  <c r="T38" i="58" s="1"/>
  <c r="Q38" i="59"/>
  <c r="Q38" i="56"/>
  <c r="S38" i="56" s="1"/>
  <c r="T38" i="56" s="1"/>
  <c r="Q38" i="57"/>
  <c r="S38" i="57" s="1"/>
  <c r="T38" i="57" s="1"/>
  <c r="Q38" i="37"/>
  <c r="S38" i="37" s="1"/>
  <c r="T38" i="37" s="1"/>
  <c r="Q38" i="14"/>
  <c r="AC38" i="60"/>
  <c r="AC38" i="15"/>
  <c r="K38" i="61"/>
  <c r="M38" i="61" s="1"/>
  <c r="N38" i="61" s="1"/>
  <c r="K38" i="16"/>
  <c r="M38" i="16" s="1"/>
  <c r="N38" i="16" s="1"/>
  <c r="Q37" i="61"/>
  <c r="S37" i="61" s="1"/>
  <c r="T37" i="61" s="1"/>
  <c r="Q37" i="16"/>
  <c r="AC37" i="62"/>
  <c r="AC37" i="17"/>
  <c r="AI37" i="49"/>
  <c r="AK37" i="49" s="1"/>
  <c r="AL37" i="49" s="1"/>
  <c r="AI37" i="51"/>
  <c r="AK37" i="51" s="1"/>
  <c r="AL37" i="51" s="1"/>
  <c r="AI37" i="48"/>
  <c r="AI37" i="50"/>
  <c r="AI37" i="12"/>
  <c r="AK37" i="12" s="1"/>
  <c r="AL37" i="12" s="1"/>
  <c r="W38" i="44"/>
  <c r="W38" i="47"/>
  <c r="W38" i="45"/>
  <c r="W38" i="43"/>
  <c r="W38" i="42"/>
  <c r="W38" i="46"/>
  <c r="W38" i="11"/>
  <c r="AI38" i="51"/>
  <c r="AI38" i="12"/>
  <c r="AI38" i="50"/>
  <c r="AI38" i="49"/>
  <c r="AI38" i="48"/>
  <c r="K37" i="55"/>
  <c r="M37" i="55" s="1"/>
  <c r="N37" i="55" s="1"/>
  <c r="K37" i="53"/>
  <c r="M37" i="53" s="1"/>
  <c r="N37" i="53" s="1"/>
  <c r="K37" i="52"/>
  <c r="M37" i="52" s="1"/>
  <c r="N37" i="52" s="1"/>
  <c r="K37" i="13"/>
  <c r="M37" i="13" s="1"/>
  <c r="N37" i="13" s="1"/>
  <c r="K37" i="54"/>
  <c r="M37" i="54" s="1"/>
  <c r="N37" i="54" s="1"/>
  <c r="W37" i="55"/>
  <c r="W37" i="13"/>
  <c r="W37" i="52"/>
  <c r="W37" i="53"/>
  <c r="W37" i="54"/>
  <c r="AI37" i="37"/>
  <c r="AI37" i="14"/>
  <c r="AI37" i="57"/>
  <c r="AI37" i="58"/>
  <c r="AI37" i="56"/>
  <c r="AI37" i="59"/>
  <c r="W38" i="15"/>
  <c r="W38" i="60"/>
  <c r="AI38" i="61"/>
  <c r="AI38" i="16"/>
  <c r="K37" i="62"/>
  <c r="K37" i="17"/>
  <c r="W37" i="17"/>
  <c r="W37" i="62"/>
  <c r="AI38" i="55"/>
  <c r="AK38" i="55" s="1"/>
  <c r="AL38" i="55" s="1"/>
  <c r="AI38" i="53"/>
  <c r="AI38" i="13"/>
  <c r="AK38" i="13" s="1"/>
  <c r="AL38" i="13" s="1"/>
  <c r="AI38" i="54"/>
  <c r="AK38" i="54" s="1"/>
  <c r="AL38" i="54" s="1"/>
  <c r="AI38" i="52"/>
  <c r="AK38" i="52" s="1"/>
  <c r="AL38" i="52" s="1"/>
  <c r="W37" i="46"/>
  <c r="Y37" i="46" s="1"/>
  <c r="Z37" i="46" s="1"/>
  <c r="W37" i="42"/>
  <c r="Y37" i="42" s="1"/>
  <c r="Z37" i="42" s="1"/>
  <c r="W37" i="44"/>
  <c r="Y37" i="44" s="1"/>
  <c r="Z37" i="44" s="1"/>
  <c r="W37" i="45"/>
  <c r="Y37" i="45" s="1"/>
  <c r="Z37" i="45" s="1"/>
  <c r="W37" i="47"/>
  <c r="W37" i="11"/>
  <c r="Y37" i="11" s="1"/>
  <c r="Z37" i="11" s="1"/>
  <c r="W37" i="43"/>
  <c r="Q38" i="42"/>
  <c r="S38" i="42" s="1"/>
  <c r="T38" i="42" s="1"/>
  <c r="Q38" i="47"/>
  <c r="S38" i="47" s="1"/>
  <c r="T38" i="47" s="1"/>
  <c r="Q38" i="45"/>
  <c r="S38" i="45" s="1"/>
  <c r="T38" i="45" s="1"/>
  <c r="Q38" i="43"/>
  <c r="Q38" i="11"/>
  <c r="S38" i="11" s="1"/>
  <c r="T38" i="11" s="1"/>
  <c r="Q38" i="44"/>
  <c r="S38" i="44" s="1"/>
  <c r="T38" i="44" s="1"/>
  <c r="Q38" i="46"/>
  <c r="AC38" i="12"/>
  <c r="AE38" i="12" s="1"/>
  <c r="AF38" i="12" s="1"/>
  <c r="AC38" i="50"/>
  <c r="AE38" i="50" s="1"/>
  <c r="AF38" i="50" s="1"/>
  <c r="AC38" i="49"/>
  <c r="AE38" i="49" s="1"/>
  <c r="AF38" i="49" s="1"/>
  <c r="AC38" i="48"/>
  <c r="AE38" i="48" s="1"/>
  <c r="AF38" i="48" s="1"/>
  <c r="AC38" i="51"/>
  <c r="AE38" i="51" s="1"/>
  <c r="AF38" i="51" s="1"/>
  <c r="K38" i="54"/>
  <c r="M38" i="54" s="1"/>
  <c r="N38" i="54" s="1"/>
  <c r="K38" i="52"/>
  <c r="M38" i="52" s="1"/>
  <c r="N38" i="52" s="1"/>
  <c r="K38" i="53"/>
  <c r="M38" i="53" s="1"/>
  <c r="N38" i="53" s="1"/>
  <c r="K38" i="55"/>
  <c r="M38" i="55" s="1"/>
  <c r="N38" i="55" s="1"/>
  <c r="K38" i="13"/>
  <c r="M38" i="13" s="1"/>
  <c r="N38" i="13" s="1"/>
  <c r="Q37" i="53"/>
  <c r="S37" i="53" s="1"/>
  <c r="T37" i="53" s="1"/>
  <c r="Q37" i="13"/>
  <c r="Q37" i="54"/>
  <c r="Q37" i="52"/>
  <c r="S37" i="52" s="1"/>
  <c r="T37" i="52" s="1"/>
  <c r="Q37" i="55"/>
  <c r="AC37" i="58"/>
  <c r="AC37" i="56"/>
  <c r="AE37" i="56" s="1"/>
  <c r="AF37" i="56" s="1"/>
  <c r="AC37" i="37"/>
  <c r="AE37" i="37" s="1"/>
  <c r="AF37" i="37" s="1"/>
  <c r="AC37" i="57"/>
  <c r="AE37" i="57" s="1"/>
  <c r="AF37" i="57" s="1"/>
  <c r="AC37" i="14"/>
  <c r="AE37" i="14" s="1"/>
  <c r="AF37" i="14" s="1"/>
  <c r="AC37" i="59"/>
  <c r="Q38" i="60"/>
  <c r="S38" i="60" s="1"/>
  <c r="T38" i="60" s="1"/>
  <c r="Q38" i="15"/>
  <c r="AC38" i="16"/>
  <c r="AE38" i="16" s="1"/>
  <c r="AF38" i="16" s="1"/>
  <c r="AC38" i="61"/>
  <c r="AE38" i="61" s="1"/>
  <c r="AF38" i="61" s="1"/>
  <c r="K38" i="62"/>
  <c r="M38" i="62" s="1"/>
  <c r="N38" i="62" s="1"/>
  <c r="K38" i="17"/>
  <c r="M38" i="17" s="1"/>
  <c r="N38" i="17" s="1"/>
  <c r="Q37" i="62"/>
  <c r="Q37" i="17"/>
  <c r="S37" i="16" l="1"/>
  <c r="T37" i="16" s="1"/>
  <c r="Y37" i="43"/>
  <c r="Z37" i="43" s="1"/>
  <c r="S37" i="49"/>
  <c r="T37" i="49" s="1"/>
  <c r="AE37" i="58"/>
  <c r="AF37" i="58" s="1"/>
  <c r="S38" i="46"/>
  <c r="T38" i="46" s="1"/>
  <c r="AK37" i="50"/>
  <c r="AL37" i="50" s="1"/>
  <c r="S38" i="59"/>
  <c r="T38" i="59" s="1"/>
  <c r="S37" i="48"/>
  <c r="T37" i="48" s="1"/>
  <c r="AK37" i="44"/>
  <c r="AL37" i="44" s="1"/>
  <c r="S37" i="47"/>
  <c r="T37" i="47" s="1"/>
  <c r="S37" i="57"/>
  <c r="T37" i="57" s="1"/>
  <c r="S37" i="44"/>
  <c r="T37" i="44" s="1"/>
  <c r="S38" i="15"/>
  <c r="T38" i="15" s="1"/>
  <c r="S37" i="55"/>
  <c r="T37" i="55" s="1"/>
  <c r="Y37" i="47"/>
  <c r="Z37" i="47" s="1"/>
  <c r="AK38" i="53"/>
  <c r="AL38" i="53" s="1"/>
  <c r="AK37" i="48"/>
  <c r="AL37" i="48" s="1"/>
  <c r="S37" i="11"/>
  <c r="T37" i="11" s="1"/>
  <c r="AE38" i="13"/>
  <c r="AF38" i="13" s="1"/>
  <c r="S37" i="37"/>
  <c r="T37" i="37" s="1"/>
  <c r="Y37" i="53"/>
  <c r="Z37" i="53" s="1"/>
  <c r="S37" i="17"/>
  <c r="T37" i="17" s="1"/>
  <c r="AE37" i="59"/>
  <c r="AF37" i="59" s="1"/>
  <c r="S37" i="54"/>
  <c r="T37" i="54" s="1"/>
  <c r="S38" i="43"/>
  <c r="T38" i="43" s="1"/>
  <c r="S37" i="59"/>
  <c r="T37" i="59" s="1"/>
  <c r="S37" i="62"/>
  <c r="T37" i="62" s="1"/>
  <c r="S37" i="13"/>
  <c r="T37" i="13" s="1"/>
  <c r="AK37" i="56"/>
  <c r="AL37" i="56" s="1"/>
  <c r="S38" i="14"/>
  <c r="T38" i="14" s="1"/>
  <c r="S37" i="42"/>
  <c r="T37" i="42" s="1"/>
  <c r="AE38" i="52"/>
  <c r="AF38" i="52" s="1"/>
  <c r="AK37" i="43"/>
  <c r="AL37" i="43" s="1"/>
  <c r="M37" i="62"/>
  <c r="N37" i="62" s="1"/>
  <c r="K39" i="62"/>
  <c r="AK38" i="48"/>
  <c r="AL38" i="48" s="1"/>
  <c r="Y38" i="46"/>
  <c r="Z38" i="46" s="1"/>
  <c r="AE37" i="62"/>
  <c r="AF37" i="62" s="1"/>
  <c r="AE38" i="15"/>
  <c r="AF38" i="15" s="1"/>
  <c r="AE37" i="53"/>
  <c r="AF37" i="53" s="1"/>
  <c r="AE38" i="42"/>
  <c r="AF38" i="42" s="1"/>
  <c r="Y37" i="61"/>
  <c r="Z37" i="61" s="1"/>
  <c r="Y38" i="57"/>
  <c r="Z38" i="57" s="1"/>
  <c r="AK38" i="44"/>
  <c r="AL38" i="44" s="1"/>
  <c r="AE38" i="37"/>
  <c r="AF38" i="37" s="1"/>
  <c r="S38" i="13"/>
  <c r="T38" i="13" s="1"/>
  <c r="AE37" i="50"/>
  <c r="AF37" i="50" s="1"/>
  <c r="S38" i="49"/>
  <c r="T38" i="49" s="1"/>
  <c r="AK37" i="16"/>
  <c r="AL37" i="16" s="1"/>
  <c r="AE37" i="47"/>
  <c r="AF37" i="47" s="1"/>
  <c r="AK38" i="17"/>
  <c r="AL38" i="17" s="1"/>
  <c r="AK38" i="49"/>
  <c r="AL38" i="49" s="1"/>
  <c r="Y38" i="42"/>
  <c r="Z38" i="42" s="1"/>
  <c r="AE38" i="60"/>
  <c r="AF38" i="60" s="1"/>
  <c r="AE37" i="52"/>
  <c r="AF37" i="52" s="1"/>
  <c r="Y37" i="16"/>
  <c r="Z37" i="16" s="1"/>
  <c r="M37" i="51"/>
  <c r="N37" i="51" s="1"/>
  <c r="K39" i="51"/>
  <c r="AK38" i="46"/>
  <c r="AL38" i="46" s="1"/>
  <c r="S38" i="17"/>
  <c r="T38" i="17" s="1"/>
  <c r="AE38" i="57"/>
  <c r="AF38" i="57" s="1"/>
  <c r="S38" i="55"/>
  <c r="T38" i="55" s="1"/>
  <c r="AE37" i="48"/>
  <c r="AF37" i="48" s="1"/>
  <c r="S38" i="50"/>
  <c r="T38" i="50" s="1"/>
  <c r="AE37" i="15"/>
  <c r="AF37" i="15" s="1"/>
  <c r="AE37" i="11"/>
  <c r="AF37" i="11" s="1"/>
  <c r="AK38" i="16"/>
  <c r="AL38" i="16" s="1"/>
  <c r="AK37" i="59"/>
  <c r="AL37" i="59" s="1"/>
  <c r="Y37" i="54"/>
  <c r="Z37" i="54" s="1"/>
  <c r="AK38" i="50"/>
  <c r="AL38" i="50" s="1"/>
  <c r="Y38" i="43"/>
  <c r="Z38" i="43" s="1"/>
  <c r="AE38" i="44"/>
  <c r="AF38" i="44" s="1"/>
  <c r="Y37" i="51"/>
  <c r="Z37" i="51" s="1"/>
  <c r="M37" i="49"/>
  <c r="N37" i="49" s="1"/>
  <c r="K39" i="49"/>
  <c r="AK38" i="43"/>
  <c r="AL38" i="43" s="1"/>
  <c r="S38" i="62"/>
  <c r="T38" i="62" s="1"/>
  <c r="AE38" i="56"/>
  <c r="AF38" i="56" s="1"/>
  <c r="S38" i="53"/>
  <c r="T38" i="53" s="1"/>
  <c r="AE37" i="49"/>
  <c r="AF37" i="49" s="1"/>
  <c r="Y37" i="15"/>
  <c r="Z37" i="15" s="1"/>
  <c r="AK38" i="58"/>
  <c r="AL38" i="58" s="1"/>
  <c r="Y38" i="52"/>
  <c r="Z38" i="52" s="1"/>
  <c r="AE37" i="60"/>
  <c r="AF37" i="60" s="1"/>
  <c r="AE37" i="44"/>
  <c r="AF37" i="44" s="1"/>
  <c r="Y38" i="61"/>
  <c r="Z38" i="61" s="1"/>
  <c r="Y37" i="57"/>
  <c r="Z37" i="57" s="1"/>
  <c r="Y37" i="62"/>
  <c r="Z37" i="62" s="1"/>
  <c r="AK38" i="61"/>
  <c r="AL38" i="61" s="1"/>
  <c r="AK38" i="12"/>
  <c r="AL38" i="12" s="1"/>
  <c r="Y38" i="45"/>
  <c r="Z38" i="45" s="1"/>
  <c r="AE38" i="46"/>
  <c r="AF38" i="46" s="1"/>
  <c r="Y38" i="37"/>
  <c r="Z38" i="37" s="1"/>
  <c r="AK37" i="55"/>
  <c r="AL37" i="55" s="1"/>
  <c r="Y37" i="12"/>
  <c r="Z37" i="12" s="1"/>
  <c r="M37" i="48"/>
  <c r="N37" i="48" s="1"/>
  <c r="K39" i="48"/>
  <c r="AK38" i="11"/>
  <c r="AL38" i="11" s="1"/>
  <c r="AE38" i="59"/>
  <c r="AF38" i="59" s="1"/>
  <c r="S38" i="52"/>
  <c r="T38" i="52" s="1"/>
  <c r="Y37" i="60"/>
  <c r="Z37" i="60" s="1"/>
  <c r="AK38" i="57"/>
  <c r="AL38" i="57" s="1"/>
  <c r="Y38" i="54"/>
  <c r="Z38" i="54" s="1"/>
  <c r="AE38" i="17"/>
  <c r="AF38" i="17" s="1"/>
  <c r="AE37" i="46"/>
  <c r="AF37" i="46" s="1"/>
  <c r="Y38" i="16"/>
  <c r="Z38" i="16" s="1"/>
  <c r="Y37" i="59"/>
  <c r="Z37" i="59" s="1"/>
  <c r="Y38" i="48"/>
  <c r="Z38" i="48" s="1"/>
  <c r="Y37" i="17"/>
  <c r="Z37" i="17" s="1"/>
  <c r="AK37" i="58"/>
  <c r="AL37" i="58" s="1"/>
  <c r="Y37" i="52"/>
  <c r="Z37" i="52" s="1"/>
  <c r="AK38" i="51"/>
  <c r="AL38" i="51" s="1"/>
  <c r="Y38" i="47"/>
  <c r="Z38" i="47" s="1"/>
  <c r="AE38" i="43"/>
  <c r="AF38" i="43" s="1"/>
  <c r="Y38" i="56"/>
  <c r="Z38" i="56" s="1"/>
  <c r="AK37" i="52"/>
  <c r="AL37" i="52" s="1"/>
  <c r="Y37" i="49"/>
  <c r="Z37" i="49" s="1"/>
  <c r="M37" i="50"/>
  <c r="N37" i="50" s="1"/>
  <c r="K39" i="50"/>
  <c r="AK38" i="45"/>
  <c r="AL38" i="45" s="1"/>
  <c r="AE37" i="16"/>
  <c r="AF37" i="16" s="1"/>
  <c r="AE38" i="58"/>
  <c r="AF38" i="58" s="1"/>
  <c r="Y38" i="62"/>
  <c r="Z38" i="62" s="1"/>
  <c r="AK38" i="59"/>
  <c r="AL38" i="59" s="1"/>
  <c r="Y38" i="13"/>
  <c r="Z38" i="13" s="1"/>
  <c r="AE38" i="62"/>
  <c r="AF38" i="62" s="1"/>
  <c r="AE37" i="43"/>
  <c r="AF37" i="43" s="1"/>
  <c r="Y37" i="37"/>
  <c r="Z37" i="37" s="1"/>
  <c r="Y38" i="50"/>
  <c r="Z38" i="50" s="1"/>
  <c r="Y38" i="60"/>
  <c r="Z38" i="60" s="1"/>
  <c r="AK37" i="57"/>
  <c r="AL37" i="57" s="1"/>
  <c r="Y37" i="13"/>
  <c r="Z37" i="13" s="1"/>
  <c r="Y38" i="44"/>
  <c r="Z38" i="44" s="1"/>
  <c r="AE37" i="54"/>
  <c r="AF37" i="54" s="1"/>
  <c r="AE38" i="47"/>
  <c r="AF38" i="47" s="1"/>
  <c r="AK37" i="62"/>
  <c r="AL37" i="62" s="1"/>
  <c r="Y38" i="59"/>
  <c r="Z38" i="59" s="1"/>
  <c r="AK37" i="13"/>
  <c r="AL37" i="13" s="1"/>
  <c r="Y37" i="48"/>
  <c r="Z37" i="48" s="1"/>
  <c r="M37" i="12"/>
  <c r="N37" i="12" s="1"/>
  <c r="K39" i="12"/>
  <c r="AK38" i="47"/>
  <c r="AL38" i="47" s="1"/>
  <c r="AE37" i="61"/>
  <c r="AF37" i="61" s="1"/>
  <c r="S38" i="51"/>
  <c r="T38" i="51" s="1"/>
  <c r="Y38" i="17"/>
  <c r="Z38" i="17" s="1"/>
  <c r="AK38" i="14"/>
  <c r="AL38" i="14" s="1"/>
  <c r="Y38" i="55"/>
  <c r="Z38" i="55" s="1"/>
  <c r="AK37" i="60"/>
  <c r="AL37" i="60" s="1"/>
  <c r="Y37" i="58"/>
  <c r="Z37" i="58" s="1"/>
  <c r="Y38" i="49"/>
  <c r="Z38" i="49" s="1"/>
  <c r="Y38" i="15"/>
  <c r="Z38" i="15" s="1"/>
  <c r="AK37" i="14"/>
  <c r="AL37" i="14" s="1"/>
  <c r="Y37" i="55"/>
  <c r="Z37" i="55" s="1"/>
  <c r="AE37" i="13"/>
  <c r="AF37" i="13" s="1"/>
  <c r="AE38" i="11"/>
  <c r="AF38" i="11" s="1"/>
  <c r="AK37" i="17"/>
  <c r="AL37" i="17" s="1"/>
  <c r="AK38" i="15"/>
  <c r="AL38" i="15" s="1"/>
  <c r="Y38" i="58"/>
  <c r="Z38" i="58" s="1"/>
  <c r="AK37" i="54"/>
  <c r="AL37" i="54" s="1"/>
  <c r="Y37" i="50"/>
  <c r="Z37" i="50" s="1"/>
  <c r="AK38" i="42"/>
  <c r="AL38" i="42" s="1"/>
  <c r="AE37" i="12"/>
  <c r="AF37" i="12" s="1"/>
  <c r="S38" i="12"/>
  <c r="T38" i="12" s="1"/>
  <c r="AK38" i="37"/>
  <c r="AL38" i="37" s="1"/>
  <c r="Y38" i="53"/>
  <c r="Z38" i="53" s="1"/>
  <c r="S38" i="16"/>
  <c r="T38" i="16" s="1"/>
  <c r="AE37" i="42"/>
  <c r="AF37" i="42" s="1"/>
  <c r="AK37" i="15"/>
  <c r="AL37" i="15" s="1"/>
  <c r="Y37" i="56"/>
  <c r="Z37" i="56" s="1"/>
  <c r="Y38" i="12"/>
  <c r="Z38" i="12" s="1"/>
  <c r="M37" i="17"/>
  <c r="N37" i="17" s="1"/>
  <c r="K39" i="17"/>
  <c r="AK37" i="37"/>
  <c r="AL37" i="37" s="1"/>
  <c r="Y38" i="11"/>
  <c r="Z38" i="11" s="1"/>
  <c r="AE37" i="17"/>
  <c r="AF37" i="17" s="1"/>
  <c r="AE37" i="55"/>
  <c r="AF37" i="55" s="1"/>
  <c r="AE38" i="45"/>
  <c r="AF38" i="45" s="1"/>
  <c r="AK38" i="60"/>
  <c r="AL38" i="60" s="1"/>
  <c r="Y38" i="14"/>
  <c r="Z38" i="14" s="1"/>
  <c r="AK37" i="53"/>
  <c r="AL37" i="53" s="1"/>
  <c r="AE38" i="14"/>
  <c r="AF38" i="14" s="1"/>
  <c r="S38" i="54"/>
  <c r="T38" i="54" s="1"/>
  <c r="AE37" i="51"/>
  <c r="AF37" i="51" s="1"/>
  <c r="S38" i="48"/>
  <c r="T38" i="48" s="1"/>
  <c r="AK37" i="61"/>
  <c r="AL37" i="61" s="1"/>
  <c r="AK38" i="56"/>
  <c r="AL38" i="56" s="1"/>
  <c r="S38" i="61"/>
  <c r="T38" i="61" s="1"/>
  <c r="AE37" i="45"/>
  <c r="AF37" i="45" s="1"/>
  <c r="AK38" i="62"/>
  <c r="AL38" i="62" s="1"/>
  <c r="Y37" i="14"/>
  <c r="Z37" i="14" s="1"/>
  <c r="Y38" i="51"/>
  <c r="Z38" i="51" s="1"/>
  <c r="M39" i="17" l="1"/>
  <c r="N39" i="17" s="1"/>
  <c r="K56" i="17"/>
  <c r="K50" i="17"/>
  <c r="K56" i="50"/>
  <c r="K50" i="50"/>
  <c r="M39" i="50"/>
  <c r="N39" i="50" s="1"/>
  <c r="K50" i="49"/>
  <c r="M39" i="49"/>
  <c r="N39" i="49" s="1"/>
  <c r="K56" i="49"/>
  <c r="M39" i="12"/>
  <c r="N39" i="12" s="1"/>
  <c r="K56" i="12"/>
  <c r="K50" i="12"/>
  <c r="M39" i="48"/>
  <c r="N39" i="48" s="1"/>
  <c r="K56" i="48"/>
  <c r="K50" i="48"/>
  <c r="K50" i="51"/>
  <c r="K56" i="51"/>
  <c r="M39" i="51"/>
  <c r="N39" i="51" s="1"/>
  <c r="K56" i="62"/>
  <c r="M39" i="62"/>
  <c r="N39" i="62" s="1"/>
  <c r="K50" i="62"/>
  <c r="M56" i="48" l="1"/>
  <c r="N56" i="48" s="1"/>
  <c r="K57" i="48"/>
  <c r="M57" i="48" s="1"/>
  <c r="N57" i="48" s="1"/>
  <c r="K58" i="48"/>
  <c r="M50" i="49"/>
  <c r="K51" i="49"/>
  <c r="M51" i="49" s="1"/>
  <c r="N51" i="49" s="1"/>
  <c r="M50" i="12"/>
  <c r="K51" i="12"/>
  <c r="M51" i="12" s="1"/>
  <c r="N51" i="12" s="1"/>
  <c r="K57" i="12"/>
  <c r="M57" i="12" s="1"/>
  <c r="N57" i="12" s="1"/>
  <c r="M56" i="12"/>
  <c r="N56" i="12" s="1"/>
  <c r="K51" i="50"/>
  <c r="M51" i="50" s="1"/>
  <c r="N51" i="50" s="1"/>
  <c r="M50" i="50"/>
  <c r="K52" i="50"/>
  <c r="K57" i="62"/>
  <c r="M57" i="62" s="1"/>
  <c r="N57" i="62" s="1"/>
  <c r="M56" i="62"/>
  <c r="K57" i="51"/>
  <c r="M57" i="51" s="1"/>
  <c r="N57" i="51" s="1"/>
  <c r="M56" i="51"/>
  <c r="N56" i="51" s="1"/>
  <c r="K57" i="50"/>
  <c r="M57" i="50" s="1"/>
  <c r="N57" i="50" s="1"/>
  <c r="M56" i="50"/>
  <c r="N56" i="50" s="1"/>
  <c r="K58" i="50"/>
  <c r="K51" i="51"/>
  <c r="M51" i="51" s="1"/>
  <c r="N51" i="51" s="1"/>
  <c r="M50" i="51"/>
  <c r="K52" i="51"/>
  <c r="K51" i="17"/>
  <c r="M51" i="17" s="1"/>
  <c r="N51" i="17" s="1"/>
  <c r="M50" i="17"/>
  <c r="N50" i="17" s="1"/>
  <c r="K51" i="62"/>
  <c r="M51" i="62" s="1"/>
  <c r="N51" i="62" s="1"/>
  <c r="M50" i="62"/>
  <c r="N50" i="62" s="1"/>
  <c r="K57" i="49"/>
  <c r="M57" i="49" s="1"/>
  <c r="N57" i="49" s="1"/>
  <c r="M56" i="49"/>
  <c r="N56" i="49" s="1"/>
  <c r="K58" i="49"/>
  <c r="K57" i="17"/>
  <c r="M57" i="17" s="1"/>
  <c r="N57" i="17" s="1"/>
  <c r="M56" i="17"/>
  <c r="N56" i="17" s="1"/>
  <c r="M50" i="48"/>
  <c r="K51" i="48"/>
  <c r="M51" i="48" s="1"/>
  <c r="N51" i="48" s="1"/>
  <c r="K52" i="48"/>
  <c r="K58" i="51" l="1"/>
  <c r="K58" i="12"/>
  <c r="K58" i="17"/>
  <c r="M58" i="17" s="1"/>
  <c r="N58" i="17" s="1"/>
  <c r="K59" i="50"/>
  <c r="M59" i="50" s="1"/>
  <c r="N59" i="50" s="1"/>
  <c r="M58" i="50"/>
  <c r="N58" i="50" s="1"/>
  <c r="K53" i="50"/>
  <c r="M53" i="50" s="1"/>
  <c r="N53" i="50" s="1"/>
  <c r="M52" i="50"/>
  <c r="N52" i="50" s="1"/>
  <c r="N50" i="12"/>
  <c r="N9" i="19"/>
  <c r="N50" i="50"/>
  <c r="N12" i="19"/>
  <c r="K59" i="51"/>
  <c r="M59" i="51" s="1"/>
  <c r="N59" i="51" s="1"/>
  <c r="M58" i="51"/>
  <c r="N58" i="51" s="1"/>
  <c r="K60" i="51"/>
  <c r="M60" i="51" s="1"/>
  <c r="N60" i="51" s="1"/>
  <c r="N11" i="19"/>
  <c r="N50" i="49"/>
  <c r="N10" i="19"/>
  <c r="N50" i="48"/>
  <c r="K59" i="49"/>
  <c r="M59" i="49" s="1"/>
  <c r="N59" i="49" s="1"/>
  <c r="M58" i="49"/>
  <c r="N58" i="49" s="1"/>
  <c r="K52" i="17"/>
  <c r="M58" i="12"/>
  <c r="N58" i="12" s="1"/>
  <c r="K59" i="12"/>
  <c r="M59" i="12" s="1"/>
  <c r="N59" i="12" s="1"/>
  <c r="K52" i="49"/>
  <c r="K53" i="51"/>
  <c r="M53" i="51" s="1"/>
  <c r="N53" i="51" s="1"/>
  <c r="M52" i="51"/>
  <c r="N52" i="51" s="1"/>
  <c r="M58" i="48"/>
  <c r="N58" i="48" s="1"/>
  <c r="K59" i="48"/>
  <c r="M59" i="48" s="1"/>
  <c r="N59" i="48" s="1"/>
  <c r="K59" i="17"/>
  <c r="M59" i="17" s="1"/>
  <c r="N59" i="17" s="1"/>
  <c r="K53" i="48"/>
  <c r="M53" i="48" s="1"/>
  <c r="N53" i="48" s="1"/>
  <c r="M52" i="48"/>
  <c r="N52" i="48" s="1"/>
  <c r="N50" i="51"/>
  <c r="N13" i="19"/>
  <c r="K58" i="62"/>
  <c r="K52" i="62"/>
  <c r="N56" i="62"/>
  <c r="N28" i="19"/>
  <c r="K52" i="12"/>
  <c r="K60" i="17" l="1"/>
  <c r="M60" i="17" s="1"/>
  <c r="N60" i="17" s="1"/>
  <c r="K60" i="12"/>
  <c r="M60" i="12" s="1"/>
  <c r="N60" i="12" s="1"/>
  <c r="K60" i="48"/>
  <c r="M60" i="48" s="1"/>
  <c r="N60" i="48" s="1"/>
  <c r="K54" i="51"/>
  <c r="M54" i="51" s="1"/>
  <c r="N54" i="51" s="1"/>
  <c r="K60" i="49"/>
  <c r="M60" i="49" s="1"/>
  <c r="N60" i="49" s="1"/>
  <c r="N38" i="19"/>
  <c r="N57" i="19"/>
  <c r="K59" i="62"/>
  <c r="M59" i="62" s="1"/>
  <c r="N59" i="62" s="1"/>
  <c r="M58" i="62"/>
  <c r="N58" i="62" s="1"/>
  <c r="M52" i="49"/>
  <c r="N52" i="49" s="1"/>
  <c r="K53" i="49"/>
  <c r="M53" i="49" s="1"/>
  <c r="N53" i="49" s="1"/>
  <c r="K54" i="50"/>
  <c r="M54" i="50" s="1"/>
  <c r="N54" i="50" s="1"/>
  <c r="N39" i="19"/>
  <c r="M52" i="62"/>
  <c r="N52" i="62" s="1"/>
  <c r="K53" i="62"/>
  <c r="M53" i="62" s="1"/>
  <c r="N53" i="62" s="1"/>
  <c r="K54" i="62"/>
  <c r="M54" i="62" s="1"/>
  <c r="N54" i="62" s="1"/>
  <c r="N42" i="19"/>
  <c r="K60" i="50"/>
  <c r="M60" i="50" s="1"/>
  <c r="N60" i="50" s="1"/>
  <c r="K53" i="12"/>
  <c r="M53" i="12" s="1"/>
  <c r="N53" i="12" s="1"/>
  <c r="M52" i="12"/>
  <c r="N52" i="12" s="1"/>
  <c r="N40" i="19"/>
  <c r="N41" i="19"/>
  <c r="K54" i="48"/>
  <c r="M54" i="48" s="1"/>
  <c r="N54" i="48" s="1"/>
  <c r="K53" i="17"/>
  <c r="M53" i="17" s="1"/>
  <c r="N53" i="17" s="1"/>
  <c r="M52" i="17"/>
  <c r="N52" i="17" s="1"/>
  <c r="K54" i="17" l="1"/>
  <c r="M54" i="17" s="1"/>
  <c r="N54" i="17" s="1"/>
  <c r="K54" i="12"/>
  <c r="M54" i="12" s="1"/>
  <c r="N54" i="12" s="1"/>
  <c r="K54" i="49"/>
  <c r="M54" i="49" s="1"/>
  <c r="N54" i="49" s="1"/>
  <c r="K60" i="62"/>
  <c r="M60" i="62" s="1"/>
  <c r="N60" i="62" s="1"/>
  <c r="Q12" i="48" l="1"/>
  <c r="Q12" i="51"/>
  <c r="Q12" i="50"/>
  <c r="Q12" i="49"/>
  <c r="Q12" i="12"/>
  <c r="Q12" i="17"/>
  <c r="Q12" i="62"/>
  <c r="K12" i="15"/>
  <c r="K12" i="60"/>
  <c r="K12" i="59"/>
  <c r="K12" i="37"/>
  <c r="K12" i="52" l="1"/>
  <c r="K12" i="55"/>
  <c r="K12" i="13"/>
  <c r="K12" i="54"/>
  <c r="K12" i="53"/>
  <c r="Q19" i="62"/>
  <c r="S19" i="62" s="1"/>
  <c r="T19" i="62" s="1"/>
  <c r="Q19" i="17"/>
  <c r="S19" i="17" s="1"/>
  <c r="T19" i="17" s="1"/>
  <c r="K12" i="58"/>
  <c r="K12" i="14"/>
  <c r="K12" i="57"/>
  <c r="K12" i="56"/>
  <c r="K19" i="59"/>
  <c r="M19" i="59" s="1"/>
  <c r="N19" i="59" s="1"/>
  <c r="K19" i="37"/>
  <c r="M19" i="37" s="1"/>
  <c r="N19" i="37" s="1"/>
  <c r="Q19" i="48"/>
  <c r="S19" i="48" s="1"/>
  <c r="T19" i="48" s="1"/>
  <c r="Q19" i="12"/>
  <c r="S19" i="12" s="1"/>
  <c r="T19" i="12" s="1"/>
  <c r="Q19" i="49"/>
  <c r="S19" i="49" s="1"/>
  <c r="T19" i="49" s="1"/>
  <c r="Q19" i="51"/>
  <c r="S19" i="51" s="1"/>
  <c r="T19" i="51" s="1"/>
  <c r="Q19" i="50"/>
  <c r="S19" i="50" s="1"/>
  <c r="T19" i="50" s="1"/>
  <c r="K12" i="61"/>
  <c r="K12" i="16"/>
  <c r="K12" i="45"/>
  <c r="K12" i="42"/>
  <c r="K12" i="47"/>
  <c r="K12" i="11"/>
  <c r="K12" i="43"/>
  <c r="K12" i="46"/>
  <c r="K12" i="44"/>
  <c r="K19" i="60"/>
  <c r="M19" i="60" s="1"/>
  <c r="N19" i="60" s="1"/>
  <c r="K19" i="15"/>
  <c r="M19" i="15" s="1"/>
  <c r="N19" i="15" s="1"/>
  <c r="M12" i="37"/>
  <c r="K28" i="37"/>
  <c r="M12" i="59"/>
  <c r="K28" i="59"/>
  <c r="M12" i="60"/>
  <c r="K28" i="60"/>
  <c r="M12" i="15"/>
  <c r="K28" i="15"/>
  <c r="S12" i="62"/>
  <c r="Q28" i="62"/>
  <c r="S12" i="17"/>
  <c r="T12" i="17" s="1"/>
  <c r="Q28" i="17"/>
  <c r="S12" i="12"/>
  <c r="Q28" i="12"/>
  <c r="S12" i="49"/>
  <c r="Q28" i="49"/>
  <c r="S12" i="50"/>
  <c r="Q28" i="50"/>
  <c r="S12" i="51"/>
  <c r="Q28" i="51"/>
  <c r="S12" i="48"/>
  <c r="Q28" i="48"/>
  <c r="K19" i="57" l="1"/>
  <c r="M19" i="57" s="1"/>
  <c r="N19" i="57" s="1"/>
  <c r="K19" i="14"/>
  <c r="M19" i="14" s="1"/>
  <c r="N19" i="14" s="1"/>
  <c r="K19" i="56"/>
  <c r="M19" i="56" s="1"/>
  <c r="N19" i="56" s="1"/>
  <c r="K19" i="58"/>
  <c r="M19" i="58" s="1"/>
  <c r="N19" i="58" s="1"/>
  <c r="K19" i="55"/>
  <c r="M19" i="55" s="1"/>
  <c r="N19" i="55" s="1"/>
  <c r="K19" i="54"/>
  <c r="M19" i="54" s="1"/>
  <c r="N19" i="54" s="1"/>
  <c r="K19" i="52"/>
  <c r="M19" i="52" s="1"/>
  <c r="N19" i="52" s="1"/>
  <c r="K19" i="13"/>
  <c r="M19" i="13" s="1"/>
  <c r="N19" i="13" s="1"/>
  <c r="K19" i="53"/>
  <c r="M19" i="53" s="1"/>
  <c r="N19" i="53" s="1"/>
  <c r="K19" i="16"/>
  <c r="M19" i="16" s="1"/>
  <c r="N19" i="16" s="1"/>
  <c r="K19" i="61"/>
  <c r="M19" i="61" s="1"/>
  <c r="N19" i="61" s="1"/>
  <c r="Q36" i="48"/>
  <c r="S28" i="48"/>
  <c r="T28" i="48" s="1"/>
  <c r="T12" i="48"/>
  <c r="F10" i="19"/>
  <c r="F39" i="19" s="1"/>
  <c r="S28" i="51"/>
  <c r="T28" i="51" s="1"/>
  <c r="Q36" i="51"/>
  <c r="T12" i="51"/>
  <c r="F13" i="19"/>
  <c r="F42" i="19" s="1"/>
  <c r="Q36" i="50"/>
  <c r="S28" i="50"/>
  <c r="T28" i="50" s="1"/>
  <c r="F12" i="19"/>
  <c r="F41" i="19" s="1"/>
  <c r="T12" i="50"/>
  <c r="Q36" i="49"/>
  <c r="S28" i="49"/>
  <c r="T28" i="49" s="1"/>
  <c r="T12" i="49"/>
  <c r="F11" i="19"/>
  <c r="F40" i="19" s="1"/>
  <c r="S28" i="12"/>
  <c r="T28" i="12" s="1"/>
  <c r="Q36" i="12"/>
  <c r="T12" i="12"/>
  <c r="F9" i="19"/>
  <c r="F38" i="19" s="1"/>
  <c r="S28" i="17"/>
  <c r="T28" i="17" s="1"/>
  <c r="Q36" i="17"/>
  <c r="Q36" i="62"/>
  <c r="S28" i="62"/>
  <c r="T28" i="62" s="1"/>
  <c r="T12" i="62"/>
  <c r="F28" i="19"/>
  <c r="F57" i="19" s="1"/>
  <c r="K36" i="15"/>
  <c r="M28" i="15"/>
  <c r="N28" i="15" s="1"/>
  <c r="N12" i="15"/>
  <c r="E25" i="19"/>
  <c r="E54" i="19" s="1"/>
  <c r="M28" i="60"/>
  <c r="N28" i="60" s="1"/>
  <c r="K36" i="60"/>
  <c r="N12" i="60"/>
  <c r="E26" i="19"/>
  <c r="E55" i="19" s="1"/>
  <c r="M28" i="59"/>
  <c r="N28" i="59" s="1"/>
  <c r="K36" i="59"/>
  <c r="N12" i="59"/>
  <c r="E24" i="19"/>
  <c r="E53" i="19" s="1"/>
  <c r="K36" i="37"/>
  <c r="M28" i="37"/>
  <c r="N28" i="37" s="1"/>
  <c r="E23" i="19"/>
  <c r="E52" i="19" s="1"/>
  <c r="N12" i="37"/>
  <c r="M12" i="44"/>
  <c r="M12" i="46"/>
  <c r="M12" i="43"/>
  <c r="M12" i="11"/>
  <c r="M12" i="47"/>
  <c r="M12" i="42"/>
  <c r="M12" i="45"/>
  <c r="M12" i="16"/>
  <c r="N12" i="16" s="1"/>
  <c r="K28" i="16"/>
  <c r="M12" i="61"/>
  <c r="K28" i="61"/>
  <c r="M12" i="56"/>
  <c r="K28" i="56"/>
  <c r="M12" i="57"/>
  <c r="K28" i="57"/>
  <c r="M12" i="14"/>
  <c r="K28" i="14"/>
  <c r="M12" i="58"/>
  <c r="K28" i="58"/>
  <c r="M12" i="53"/>
  <c r="K28" i="53"/>
  <c r="M12" i="54"/>
  <c r="K28" i="54"/>
  <c r="M12" i="13"/>
  <c r="K28" i="13"/>
  <c r="M12" i="55"/>
  <c r="K28" i="55"/>
  <c r="M12" i="52"/>
  <c r="K28" i="52"/>
  <c r="K19" i="45" l="1"/>
  <c r="K28" i="45" s="1"/>
  <c r="K19" i="44"/>
  <c r="K28" i="44" s="1"/>
  <c r="K19" i="46"/>
  <c r="K28" i="46" s="1"/>
  <c r="K19" i="43"/>
  <c r="K28" i="43" s="1"/>
  <c r="K19" i="47"/>
  <c r="K28" i="47" s="1"/>
  <c r="K19" i="11"/>
  <c r="K28" i="11" s="1"/>
  <c r="K19" i="42"/>
  <c r="K28" i="42" s="1"/>
  <c r="M28" i="52"/>
  <c r="N28" i="52" s="1"/>
  <c r="K36" i="52"/>
  <c r="N12" i="52"/>
  <c r="E15" i="19"/>
  <c r="E44" i="19" s="1"/>
  <c r="K36" i="55"/>
  <c r="M28" i="55"/>
  <c r="N28" i="55" s="1"/>
  <c r="N12" i="55"/>
  <c r="E18" i="19"/>
  <c r="E47" i="19" s="1"/>
  <c r="K36" i="13"/>
  <c r="M28" i="13"/>
  <c r="N28" i="13" s="1"/>
  <c r="E14" i="19"/>
  <c r="E43" i="19" s="1"/>
  <c r="N12" i="13"/>
  <c r="K36" i="54"/>
  <c r="M28" i="54"/>
  <c r="N28" i="54" s="1"/>
  <c r="E17" i="19"/>
  <c r="E46" i="19" s="1"/>
  <c r="N12" i="54"/>
  <c r="K36" i="53"/>
  <c r="M28" i="53"/>
  <c r="N28" i="53" s="1"/>
  <c r="E16" i="19"/>
  <c r="E45" i="19" s="1"/>
  <c r="N12" i="53"/>
  <c r="M28" i="58"/>
  <c r="N28" i="58" s="1"/>
  <c r="K36" i="58"/>
  <c r="N12" i="58"/>
  <c r="E22" i="19"/>
  <c r="E51" i="19" s="1"/>
  <c r="M28" i="14"/>
  <c r="N28" i="14" s="1"/>
  <c r="K36" i="14"/>
  <c r="E19" i="19"/>
  <c r="E48" i="19" s="1"/>
  <c r="N12" i="14"/>
  <c r="M28" i="57"/>
  <c r="N28" i="57" s="1"/>
  <c r="K36" i="57"/>
  <c r="N12" i="57"/>
  <c r="E21" i="19"/>
  <c r="E50" i="19" s="1"/>
  <c r="K36" i="56"/>
  <c r="M28" i="56"/>
  <c r="N28" i="56" s="1"/>
  <c r="N12" i="56"/>
  <c r="E20" i="19"/>
  <c r="E49" i="19" s="1"/>
  <c r="K36" i="61"/>
  <c r="M28" i="61"/>
  <c r="N28" i="61" s="1"/>
  <c r="E27" i="19"/>
  <c r="E56" i="19" s="1"/>
  <c r="N12" i="61"/>
  <c r="K36" i="16"/>
  <c r="M28" i="16"/>
  <c r="N28" i="16" s="1"/>
  <c r="M28" i="45"/>
  <c r="N28" i="45" s="1"/>
  <c r="K36" i="45"/>
  <c r="N12" i="45"/>
  <c r="K36" i="42"/>
  <c r="M28" i="42"/>
  <c r="N28" i="42" s="1"/>
  <c r="N12" i="42"/>
  <c r="K36" i="47"/>
  <c r="M28" i="47"/>
  <c r="N28" i="47" s="1"/>
  <c r="N12" i="47"/>
  <c r="M28" i="11"/>
  <c r="N28" i="11" s="1"/>
  <c r="K36" i="11"/>
  <c r="N12" i="11"/>
  <c r="K36" i="43"/>
  <c r="M28" i="43"/>
  <c r="N28" i="43" s="1"/>
  <c r="N12" i="43"/>
  <c r="M28" i="46"/>
  <c r="N28" i="46" s="1"/>
  <c r="K36" i="46"/>
  <c r="N12" i="46"/>
  <c r="M28" i="44"/>
  <c r="N28" i="44" s="1"/>
  <c r="K36" i="44"/>
  <c r="N12" i="44"/>
  <c r="K39" i="37"/>
  <c r="M36" i="37"/>
  <c r="N36" i="37" s="1"/>
  <c r="M36" i="59"/>
  <c r="N36" i="59" s="1"/>
  <c r="K39" i="59"/>
  <c r="K39" i="60"/>
  <c r="M36" i="60"/>
  <c r="N36" i="60" s="1"/>
  <c r="K39" i="15"/>
  <c r="M36" i="15"/>
  <c r="N36" i="15" s="1"/>
  <c r="S36" i="62"/>
  <c r="T36" i="62" s="1"/>
  <c r="Q39" i="62"/>
  <c r="S36" i="17"/>
  <c r="T36" i="17" s="1"/>
  <c r="Q39" i="17"/>
  <c r="Q39" i="12"/>
  <c r="S36" i="12"/>
  <c r="T36" i="12" s="1"/>
  <c r="Q39" i="49"/>
  <c r="S36" i="49"/>
  <c r="T36" i="49" s="1"/>
  <c r="Q39" i="50"/>
  <c r="S36" i="50"/>
  <c r="T36" i="50" s="1"/>
  <c r="Q39" i="51"/>
  <c r="S36" i="51"/>
  <c r="T36" i="51" s="1"/>
  <c r="S36" i="48"/>
  <c r="T36" i="48" s="1"/>
  <c r="Q39" i="48"/>
  <c r="Q12" i="15" l="1"/>
  <c r="Q12" i="60"/>
  <c r="Q12" i="59"/>
  <c r="Q12" i="37"/>
  <c r="W12" i="50"/>
  <c r="W12" i="12"/>
  <c r="W12" i="51"/>
  <c r="W12" i="49"/>
  <c r="W12" i="48"/>
  <c r="S39" i="48"/>
  <c r="T39" i="48" s="1"/>
  <c r="Q56" i="48"/>
  <c r="Q50" i="48"/>
  <c r="S39" i="51"/>
  <c r="T39" i="51" s="1"/>
  <c r="Q56" i="51"/>
  <c r="Q50" i="51"/>
  <c r="Q50" i="50"/>
  <c r="Q56" i="50"/>
  <c r="S39" i="50"/>
  <c r="T39" i="50" s="1"/>
  <c r="S39" i="49"/>
  <c r="T39" i="49" s="1"/>
  <c r="Q56" i="49"/>
  <c r="Q50" i="49"/>
  <c r="Q56" i="12"/>
  <c r="S39" i="12"/>
  <c r="T39" i="12" s="1"/>
  <c r="Q50" i="12"/>
  <c r="Q56" i="17"/>
  <c r="S39" i="17"/>
  <c r="T39" i="17" s="1"/>
  <c r="Q50" i="17"/>
  <c r="Q56" i="62"/>
  <c r="S39" i="62"/>
  <c r="T39" i="62" s="1"/>
  <c r="Q50" i="62"/>
  <c r="K50" i="15"/>
  <c r="K56" i="15"/>
  <c r="M39" i="15"/>
  <c r="N39" i="15" s="1"/>
  <c r="M39" i="60"/>
  <c r="N39" i="60" s="1"/>
  <c r="K56" i="60"/>
  <c r="K50" i="60"/>
  <c r="K56" i="59"/>
  <c r="M39" i="59"/>
  <c r="N39" i="59" s="1"/>
  <c r="K50" i="59"/>
  <c r="M39" i="37"/>
  <c r="N39" i="37" s="1"/>
  <c r="K50" i="37"/>
  <c r="K56" i="37"/>
  <c r="K39" i="44"/>
  <c r="M36" i="44"/>
  <c r="N36" i="44" s="1"/>
  <c r="M36" i="46"/>
  <c r="N36" i="46" s="1"/>
  <c r="K39" i="46"/>
  <c r="K39" i="43"/>
  <c r="M36" i="43"/>
  <c r="N36" i="43" s="1"/>
  <c r="K39" i="11"/>
  <c r="M36" i="11"/>
  <c r="N36" i="11" s="1"/>
  <c r="K39" i="47"/>
  <c r="M36" i="47"/>
  <c r="N36" i="47" s="1"/>
  <c r="K39" i="42"/>
  <c r="M36" i="42"/>
  <c r="N36" i="42" s="1"/>
  <c r="K39" i="45"/>
  <c r="M36" i="45"/>
  <c r="N36" i="45" s="1"/>
  <c r="K39" i="16"/>
  <c r="M36" i="16"/>
  <c r="N36" i="16" s="1"/>
  <c r="M36" i="61"/>
  <c r="N36" i="61" s="1"/>
  <c r="K39" i="61"/>
  <c r="K39" i="56"/>
  <c r="M36" i="56"/>
  <c r="N36" i="56" s="1"/>
  <c r="K39" i="57"/>
  <c r="M36" i="57"/>
  <c r="N36" i="57" s="1"/>
  <c r="K39" i="14"/>
  <c r="M36" i="14"/>
  <c r="N36" i="14" s="1"/>
  <c r="M36" i="58"/>
  <c r="N36" i="58" s="1"/>
  <c r="K39" i="58"/>
  <c r="M36" i="53"/>
  <c r="N36" i="53" s="1"/>
  <c r="K39" i="53"/>
  <c r="M36" i="54"/>
  <c r="N36" i="54" s="1"/>
  <c r="K39" i="54"/>
  <c r="M36" i="13"/>
  <c r="N36" i="13" s="1"/>
  <c r="K39" i="13"/>
  <c r="M36" i="55"/>
  <c r="N36" i="55" s="1"/>
  <c r="K39" i="55"/>
  <c r="K39" i="52"/>
  <c r="M36" i="52"/>
  <c r="N36" i="52" s="1"/>
  <c r="M19" i="42"/>
  <c r="M19" i="11"/>
  <c r="M19" i="47"/>
  <c r="M19" i="43"/>
  <c r="M19" i="46"/>
  <c r="M19" i="44"/>
  <c r="M19" i="45"/>
  <c r="N19" i="43" l="1"/>
  <c r="E4" i="19"/>
  <c r="E33" i="19" s="1"/>
  <c r="N19" i="45"/>
  <c r="E6" i="19"/>
  <c r="E35" i="19" s="1"/>
  <c r="N19" i="47"/>
  <c r="E8" i="19"/>
  <c r="E37" i="19" s="1"/>
  <c r="N19" i="44"/>
  <c r="E5" i="19"/>
  <c r="E34" i="19" s="1"/>
  <c r="N19" i="11"/>
  <c r="E2" i="19"/>
  <c r="E31" i="19" s="1"/>
  <c r="N19" i="46"/>
  <c r="E7" i="19"/>
  <c r="E36" i="19" s="1"/>
  <c r="N19" i="42"/>
  <c r="E3" i="19"/>
  <c r="E32" i="19" s="1"/>
  <c r="Q19" i="59"/>
  <c r="S19" i="59" s="1"/>
  <c r="T19" i="59" s="1"/>
  <c r="Q19" i="37"/>
  <c r="S19" i="37" s="1"/>
  <c r="T19" i="37" s="1"/>
  <c r="Q12" i="53"/>
  <c r="Q12" i="52"/>
  <c r="Q12" i="55"/>
  <c r="Q12" i="13"/>
  <c r="Q12" i="54"/>
  <c r="Q12" i="57"/>
  <c r="Q12" i="14"/>
  <c r="Q12" i="56"/>
  <c r="Q12" i="58"/>
  <c r="W12" i="17"/>
  <c r="W12" i="62"/>
  <c r="W19" i="12"/>
  <c r="Y19" i="12" s="1"/>
  <c r="Z19" i="12" s="1"/>
  <c r="W19" i="48"/>
  <c r="Y19" i="48" s="1"/>
  <c r="Z19" i="48" s="1"/>
  <c r="W19" i="50"/>
  <c r="Y19" i="50" s="1"/>
  <c r="Z19" i="50" s="1"/>
  <c r="W19" i="49"/>
  <c r="Y19" i="49" s="1"/>
  <c r="Z19" i="49" s="1"/>
  <c r="W19" i="51"/>
  <c r="Y19" i="51" s="1"/>
  <c r="Z19" i="51" s="1"/>
  <c r="Q19" i="60"/>
  <c r="S19" i="60" s="1"/>
  <c r="T19" i="60" s="1"/>
  <c r="Q19" i="15"/>
  <c r="S19" i="15" s="1"/>
  <c r="T19" i="15" s="1"/>
  <c r="Q12" i="61"/>
  <c r="Q12" i="16"/>
  <c r="K50" i="52"/>
  <c r="M39" i="52"/>
  <c r="N39" i="52" s="1"/>
  <c r="K56" i="52"/>
  <c r="K50" i="55"/>
  <c r="M39" i="55"/>
  <c r="N39" i="55" s="1"/>
  <c r="K56" i="55"/>
  <c r="K56" i="13"/>
  <c r="M39" i="13"/>
  <c r="N39" i="13" s="1"/>
  <c r="K50" i="13"/>
  <c r="K56" i="54"/>
  <c r="M39" i="54"/>
  <c r="N39" i="54" s="1"/>
  <c r="K50" i="54"/>
  <c r="K56" i="53"/>
  <c r="M39" i="53"/>
  <c r="N39" i="53" s="1"/>
  <c r="K50" i="53"/>
  <c r="K50" i="58"/>
  <c r="K56" i="58"/>
  <c r="M39" i="58"/>
  <c r="N39" i="58" s="1"/>
  <c r="M39" i="14"/>
  <c r="N39" i="14" s="1"/>
  <c r="K56" i="14"/>
  <c r="K50" i="14"/>
  <c r="M39" i="57"/>
  <c r="N39" i="57" s="1"/>
  <c r="K56" i="57"/>
  <c r="K50" i="57"/>
  <c r="K56" i="56"/>
  <c r="M39" i="56"/>
  <c r="N39" i="56" s="1"/>
  <c r="K50" i="56"/>
  <c r="K56" i="61"/>
  <c r="M39" i="61"/>
  <c r="N39" i="61" s="1"/>
  <c r="K50" i="61"/>
  <c r="K50" i="16"/>
  <c r="K56" i="16"/>
  <c r="M39" i="16"/>
  <c r="N39" i="16" s="1"/>
  <c r="K50" i="45"/>
  <c r="M39" i="45"/>
  <c r="N39" i="45" s="1"/>
  <c r="K56" i="45"/>
  <c r="M39" i="42"/>
  <c r="N39" i="42" s="1"/>
  <c r="K56" i="42"/>
  <c r="K50" i="42"/>
  <c r="K56" i="47"/>
  <c r="M39" i="47"/>
  <c r="N39" i="47" s="1"/>
  <c r="K50" i="47"/>
  <c r="K56" i="11"/>
  <c r="K50" i="11"/>
  <c r="M39" i="11"/>
  <c r="N39" i="11" s="1"/>
  <c r="K50" i="43"/>
  <c r="K56" i="43"/>
  <c r="M39" i="43"/>
  <c r="N39" i="43" s="1"/>
  <c r="K50" i="46"/>
  <c r="M39" i="46"/>
  <c r="N39" i="46" s="1"/>
  <c r="K56" i="46"/>
  <c r="K56" i="44"/>
  <c r="K50" i="44"/>
  <c r="M39" i="44"/>
  <c r="N39" i="44" s="1"/>
  <c r="K57" i="37"/>
  <c r="M57" i="37" s="1"/>
  <c r="N57" i="37" s="1"/>
  <c r="M56" i="37"/>
  <c r="M50" i="37"/>
  <c r="N50" i="37" s="1"/>
  <c r="K51" i="37"/>
  <c r="M51" i="37" s="1"/>
  <c r="N51" i="37" s="1"/>
  <c r="K51" i="59"/>
  <c r="M51" i="59" s="1"/>
  <c r="N51" i="59" s="1"/>
  <c r="M50" i="59"/>
  <c r="N50" i="59" s="1"/>
  <c r="K57" i="59"/>
  <c r="M57" i="59" s="1"/>
  <c r="N57" i="59" s="1"/>
  <c r="M56" i="59"/>
  <c r="M50" i="60"/>
  <c r="N50" i="60" s="1"/>
  <c r="K51" i="60"/>
  <c r="M51" i="60" s="1"/>
  <c r="N51" i="60" s="1"/>
  <c r="K57" i="60"/>
  <c r="M57" i="60" s="1"/>
  <c r="N57" i="60" s="1"/>
  <c r="M56" i="60"/>
  <c r="M56" i="15"/>
  <c r="K57" i="15"/>
  <c r="M57" i="15" s="1"/>
  <c r="N57" i="15" s="1"/>
  <c r="M50" i="15"/>
  <c r="N50" i="15" s="1"/>
  <c r="K51" i="15"/>
  <c r="M51" i="15" s="1"/>
  <c r="N51" i="15" s="1"/>
  <c r="Q51" i="62"/>
  <c r="S51" i="62" s="1"/>
  <c r="T51" i="62" s="1"/>
  <c r="S50" i="62"/>
  <c r="T50" i="62" s="1"/>
  <c r="S56" i="62"/>
  <c r="Q57" i="62"/>
  <c r="S57" i="62" s="1"/>
  <c r="T57" i="62" s="1"/>
  <c r="Q51" i="17"/>
  <c r="S51" i="17" s="1"/>
  <c r="T51" i="17" s="1"/>
  <c r="S50" i="17"/>
  <c r="T50" i="17" s="1"/>
  <c r="S56" i="17"/>
  <c r="T56" i="17" s="1"/>
  <c r="Q57" i="17"/>
  <c r="S57" i="17" s="1"/>
  <c r="T57" i="17" s="1"/>
  <c r="S50" i="12"/>
  <c r="Q51" i="12"/>
  <c r="S51" i="12" s="1"/>
  <c r="T51" i="12" s="1"/>
  <c r="Q57" i="12"/>
  <c r="S57" i="12" s="1"/>
  <c r="T57" i="12" s="1"/>
  <c r="S56" i="12"/>
  <c r="T56" i="12" s="1"/>
  <c r="S50" i="49"/>
  <c r="Q51" i="49"/>
  <c r="S51" i="49" s="1"/>
  <c r="T51" i="49" s="1"/>
  <c r="Q57" i="49"/>
  <c r="S57" i="49" s="1"/>
  <c r="T57" i="49" s="1"/>
  <c r="S56" i="49"/>
  <c r="T56" i="49" s="1"/>
  <c r="S56" i="50"/>
  <c r="T56" i="50" s="1"/>
  <c r="Q57" i="50"/>
  <c r="S57" i="50" s="1"/>
  <c r="T57" i="50" s="1"/>
  <c r="Q51" i="50"/>
  <c r="S51" i="50" s="1"/>
  <c r="T51" i="50" s="1"/>
  <c r="S50" i="50"/>
  <c r="Q51" i="51"/>
  <c r="S51" i="51" s="1"/>
  <c r="T51" i="51" s="1"/>
  <c r="S50" i="51"/>
  <c r="Q57" i="51"/>
  <c r="S57" i="51" s="1"/>
  <c r="T57" i="51" s="1"/>
  <c r="S56" i="51"/>
  <c r="T56" i="51" s="1"/>
  <c r="S50" i="48"/>
  <c r="Q51" i="48"/>
  <c r="S51" i="48" s="1"/>
  <c r="T51" i="48" s="1"/>
  <c r="S56" i="48"/>
  <c r="T56" i="48" s="1"/>
  <c r="Q57" i="48"/>
  <c r="S57" i="48" s="1"/>
  <c r="T57" i="48" s="1"/>
  <c r="Y12" i="48"/>
  <c r="Z12" i="48" s="1"/>
  <c r="W28" i="48"/>
  <c r="Y12" i="49"/>
  <c r="Z12" i="49" s="1"/>
  <c r="W28" i="49"/>
  <c r="Y12" i="51"/>
  <c r="Z12" i="51" s="1"/>
  <c r="W28" i="51"/>
  <c r="Y12" i="12"/>
  <c r="Z12" i="12" s="1"/>
  <c r="W28" i="12"/>
  <c r="Y12" i="50"/>
  <c r="Z12" i="50" s="1"/>
  <c r="W28" i="50"/>
  <c r="S12" i="37"/>
  <c r="T12" i="37" s="1"/>
  <c r="Q28" i="37"/>
  <c r="S12" i="59"/>
  <c r="T12" i="59" s="1"/>
  <c r="Q28" i="59"/>
  <c r="S12" i="60"/>
  <c r="T12" i="60" s="1"/>
  <c r="Q28" i="60"/>
  <c r="S12" i="15"/>
  <c r="T12" i="15" s="1"/>
  <c r="Q28" i="15"/>
  <c r="Q52" i="49" l="1"/>
  <c r="Q52" i="50"/>
  <c r="Q52" i="17"/>
  <c r="K58" i="37"/>
  <c r="K58" i="15"/>
  <c r="K58" i="59"/>
  <c r="Q52" i="51"/>
  <c r="Q58" i="17"/>
  <c r="Q52" i="62"/>
  <c r="K58" i="60"/>
  <c r="Q58" i="51"/>
  <c r="Q58" i="48"/>
  <c r="Q52" i="12"/>
  <c r="K52" i="15"/>
  <c r="Q58" i="50"/>
  <c r="Q58" i="62"/>
  <c r="K52" i="59"/>
  <c r="K52" i="60"/>
  <c r="Q52" i="48"/>
  <c r="Q58" i="12"/>
  <c r="Q58" i="49"/>
  <c r="K52" i="37"/>
  <c r="Q19" i="56"/>
  <c r="S19" i="56" s="1"/>
  <c r="T19" i="56" s="1"/>
  <c r="Q19" i="14"/>
  <c r="S19" i="14" s="1"/>
  <c r="T19" i="14" s="1"/>
  <c r="Q19" i="57"/>
  <c r="S19" i="57" s="1"/>
  <c r="T19" i="57" s="1"/>
  <c r="Q19" i="58"/>
  <c r="S19" i="58" s="1"/>
  <c r="T19" i="58" s="1"/>
  <c r="Q19" i="61"/>
  <c r="S19" i="61" s="1"/>
  <c r="T19" i="61" s="1"/>
  <c r="Q19" i="16"/>
  <c r="S19" i="16" s="1"/>
  <c r="T19" i="16" s="1"/>
  <c r="W19" i="62"/>
  <c r="Y19" i="62" s="1"/>
  <c r="Z19" i="62" s="1"/>
  <c r="W19" i="17"/>
  <c r="Y19" i="17" s="1"/>
  <c r="Z19" i="17" s="1"/>
  <c r="Q19" i="55"/>
  <c r="S19" i="55" s="1"/>
  <c r="T19" i="55" s="1"/>
  <c r="Q19" i="13"/>
  <c r="S19" i="13" s="1"/>
  <c r="T19" i="13" s="1"/>
  <c r="Q19" i="53"/>
  <c r="S19" i="53" s="1"/>
  <c r="T19" i="53" s="1"/>
  <c r="Q19" i="54"/>
  <c r="S19" i="54" s="1"/>
  <c r="T19" i="54" s="1"/>
  <c r="Q19" i="52"/>
  <c r="S19" i="52" s="1"/>
  <c r="T19" i="52" s="1"/>
  <c r="S28" i="15"/>
  <c r="T28" i="15" s="1"/>
  <c r="Q36" i="15"/>
  <c r="F25" i="19"/>
  <c r="F54" i="19" s="1"/>
  <c r="Q36" i="60"/>
  <c r="S28" i="60"/>
  <c r="T28" i="60" s="1"/>
  <c r="F26" i="19"/>
  <c r="F55" i="19" s="1"/>
  <c r="S28" i="59"/>
  <c r="T28" i="59" s="1"/>
  <c r="Q36" i="59"/>
  <c r="F24" i="19"/>
  <c r="F53" i="19" s="1"/>
  <c r="S28" i="37"/>
  <c r="T28" i="37" s="1"/>
  <c r="Q36" i="37"/>
  <c r="F23" i="19"/>
  <c r="F52" i="19" s="1"/>
  <c r="W36" i="50"/>
  <c r="Y28" i="50"/>
  <c r="Z28" i="50" s="1"/>
  <c r="G12" i="19"/>
  <c r="G41" i="19" s="1"/>
  <c r="Y28" i="12"/>
  <c r="Z28" i="12" s="1"/>
  <c r="W36" i="12"/>
  <c r="G9" i="19"/>
  <c r="G38" i="19" s="1"/>
  <c r="W36" i="51"/>
  <c r="Y28" i="51"/>
  <c r="Z28" i="51" s="1"/>
  <c r="G13" i="19"/>
  <c r="G42" i="19" s="1"/>
  <c r="W36" i="49"/>
  <c r="Y28" i="49"/>
  <c r="Z28" i="49" s="1"/>
  <c r="G11" i="19"/>
  <c r="G40" i="19" s="1"/>
  <c r="W36" i="48"/>
  <c r="Y28" i="48"/>
  <c r="Z28" i="48" s="1"/>
  <c r="G10" i="19"/>
  <c r="G39" i="19" s="1"/>
  <c r="S58" i="48"/>
  <c r="T58" i="48" s="1"/>
  <c r="Q59" i="48"/>
  <c r="S59" i="48" s="1"/>
  <c r="T59" i="48" s="1"/>
  <c r="S52" i="48"/>
  <c r="T52" i="48" s="1"/>
  <c r="Q53" i="48"/>
  <c r="S53" i="48" s="1"/>
  <c r="T53" i="48" s="1"/>
  <c r="O10" i="19"/>
  <c r="T50" i="48"/>
  <c r="S58" i="51"/>
  <c r="T58" i="51" s="1"/>
  <c r="Q59" i="51"/>
  <c r="S59" i="51" s="1"/>
  <c r="T59" i="51" s="1"/>
  <c r="Q60" i="51"/>
  <c r="S60" i="51" s="1"/>
  <c r="T60" i="51" s="1"/>
  <c r="S52" i="51"/>
  <c r="T52" i="51" s="1"/>
  <c r="Q53" i="51"/>
  <c r="S53" i="51" s="1"/>
  <c r="T53" i="51" s="1"/>
  <c r="O13" i="19"/>
  <c r="T50" i="51"/>
  <c r="S52" i="50"/>
  <c r="T52" i="50" s="1"/>
  <c r="Q53" i="50"/>
  <c r="S53" i="50" s="1"/>
  <c r="T53" i="50" s="1"/>
  <c r="O12" i="19"/>
  <c r="T50" i="50"/>
  <c r="Q59" i="50"/>
  <c r="S59" i="50" s="1"/>
  <c r="T59" i="50" s="1"/>
  <c r="S58" i="50"/>
  <c r="T58" i="50" s="1"/>
  <c r="S58" i="49"/>
  <c r="T58" i="49" s="1"/>
  <c r="Q59" i="49"/>
  <c r="S59" i="49" s="1"/>
  <c r="T59" i="49" s="1"/>
  <c r="Q53" i="49"/>
  <c r="S53" i="49" s="1"/>
  <c r="T53" i="49" s="1"/>
  <c r="S52" i="49"/>
  <c r="T52" i="49" s="1"/>
  <c r="T50" i="49"/>
  <c r="O11" i="19"/>
  <c r="S58" i="12"/>
  <c r="T58" i="12" s="1"/>
  <c r="Q59" i="12"/>
  <c r="S59" i="12" s="1"/>
  <c r="T59" i="12" s="1"/>
  <c r="S52" i="12"/>
  <c r="T52" i="12" s="1"/>
  <c r="Q53" i="12"/>
  <c r="S53" i="12" s="1"/>
  <c r="T53" i="12" s="1"/>
  <c r="O9" i="19"/>
  <c r="T50" i="12"/>
  <c r="S58" i="17"/>
  <c r="T58" i="17" s="1"/>
  <c r="Q59" i="17"/>
  <c r="S59" i="17" s="1"/>
  <c r="T59" i="17" s="1"/>
  <c r="S52" i="17"/>
  <c r="T52" i="17" s="1"/>
  <c r="Q53" i="17"/>
  <c r="S53" i="17" s="1"/>
  <c r="T53" i="17" s="1"/>
  <c r="S58" i="62"/>
  <c r="T58" i="62" s="1"/>
  <c r="Q59" i="62"/>
  <c r="S59" i="62" s="1"/>
  <c r="T59" i="62" s="1"/>
  <c r="T56" i="62"/>
  <c r="O28" i="19"/>
  <c r="S52" i="62"/>
  <c r="T52" i="62" s="1"/>
  <c r="Q53" i="62"/>
  <c r="S53" i="62" s="1"/>
  <c r="T53" i="62" s="1"/>
  <c r="M52" i="15"/>
  <c r="N52" i="15" s="1"/>
  <c r="K53" i="15"/>
  <c r="M53" i="15" s="1"/>
  <c r="N53" i="15" s="1"/>
  <c r="K59" i="15"/>
  <c r="M59" i="15" s="1"/>
  <c r="N59" i="15" s="1"/>
  <c r="M58" i="15"/>
  <c r="N58" i="15" s="1"/>
  <c r="N56" i="15"/>
  <c r="N25" i="19"/>
  <c r="M58" i="60"/>
  <c r="N58" i="60" s="1"/>
  <c r="K59" i="60"/>
  <c r="M59" i="60" s="1"/>
  <c r="N59" i="60" s="1"/>
  <c r="N56" i="60"/>
  <c r="N26" i="19"/>
  <c r="M52" i="60"/>
  <c r="N52" i="60" s="1"/>
  <c r="K53" i="60"/>
  <c r="M53" i="60" s="1"/>
  <c r="N53" i="60" s="1"/>
  <c r="M58" i="59"/>
  <c r="N58" i="59" s="1"/>
  <c r="K59" i="59"/>
  <c r="M59" i="59" s="1"/>
  <c r="N59" i="59" s="1"/>
  <c r="N24" i="19"/>
  <c r="N56" i="59"/>
  <c r="M52" i="59"/>
  <c r="N52" i="59" s="1"/>
  <c r="K53" i="59"/>
  <c r="M53" i="59" s="1"/>
  <c r="N53" i="59" s="1"/>
  <c r="K53" i="37"/>
  <c r="M53" i="37" s="1"/>
  <c r="N53" i="37" s="1"/>
  <c r="M52" i="37"/>
  <c r="N52" i="37" s="1"/>
  <c r="M58" i="37"/>
  <c r="N58" i="37" s="1"/>
  <c r="K59" i="37"/>
  <c r="M59" i="37" s="1"/>
  <c r="N59" i="37" s="1"/>
  <c r="N56" i="37"/>
  <c r="N23" i="19"/>
  <c r="K51" i="44"/>
  <c r="M51" i="44" s="1"/>
  <c r="N51" i="44" s="1"/>
  <c r="M50" i="44"/>
  <c r="K52" i="44"/>
  <c r="M56" i="44"/>
  <c r="N56" i="44" s="1"/>
  <c r="K57" i="44"/>
  <c r="M57" i="44" s="1"/>
  <c r="N57" i="44" s="1"/>
  <c r="K57" i="46"/>
  <c r="M57" i="46" s="1"/>
  <c r="N57" i="46" s="1"/>
  <c r="M56" i="46"/>
  <c r="N56" i="46" s="1"/>
  <c r="K58" i="46"/>
  <c r="K51" i="46"/>
  <c r="M51" i="46" s="1"/>
  <c r="N51" i="46" s="1"/>
  <c r="M50" i="46"/>
  <c r="K52" i="46"/>
  <c r="M56" i="43"/>
  <c r="N56" i="43" s="1"/>
  <c r="K57" i="43"/>
  <c r="M57" i="43" s="1"/>
  <c r="N57" i="43" s="1"/>
  <c r="K51" i="43"/>
  <c r="M51" i="43" s="1"/>
  <c r="N51" i="43" s="1"/>
  <c r="M50" i="43"/>
  <c r="K52" i="43"/>
  <c r="K51" i="11"/>
  <c r="M51" i="11" s="1"/>
  <c r="N51" i="11" s="1"/>
  <c r="M50" i="11"/>
  <c r="M56" i="11"/>
  <c r="N56" i="11" s="1"/>
  <c r="K57" i="11"/>
  <c r="M57" i="11" s="1"/>
  <c r="N57" i="11" s="1"/>
  <c r="M50" i="47"/>
  <c r="K51" i="47"/>
  <c r="M51" i="47" s="1"/>
  <c r="N51" i="47" s="1"/>
  <c r="M56" i="47"/>
  <c r="N56" i="47" s="1"/>
  <c r="K57" i="47"/>
  <c r="M57" i="47" s="1"/>
  <c r="N57" i="47" s="1"/>
  <c r="M50" i="42"/>
  <c r="K51" i="42"/>
  <c r="M51" i="42" s="1"/>
  <c r="N51" i="42" s="1"/>
  <c r="M56" i="42"/>
  <c r="N56" i="42" s="1"/>
  <c r="K57" i="42"/>
  <c r="M57" i="42" s="1"/>
  <c r="N57" i="42" s="1"/>
  <c r="M56" i="45"/>
  <c r="N56" i="45" s="1"/>
  <c r="K57" i="45"/>
  <c r="M57" i="45" s="1"/>
  <c r="N57" i="45" s="1"/>
  <c r="K51" i="45"/>
  <c r="M51" i="45" s="1"/>
  <c r="N51" i="45" s="1"/>
  <c r="M50" i="45"/>
  <c r="K57" i="16"/>
  <c r="M57" i="16" s="1"/>
  <c r="N57" i="16" s="1"/>
  <c r="M56" i="16"/>
  <c r="N56" i="16" s="1"/>
  <c r="M50" i="16"/>
  <c r="N50" i="16" s="1"/>
  <c r="K51" i="16"/>
  <c r="M51" i="16" s="1"/>
  <c r="N51" i="16" s="1"/>
  <c r="K51" i="61"/>
  <c r="M51" i="61" s="1"/>
  <c r="N51" i="61" s="1"/>
  <c r="M50" i="61"/>
  <c r="N50" i="61" s="1"/>
  <c r="K57" i="61"/>
  <c r="M57" i="61" s="1"/>
  <c r="N57" i="61" s="1"/>
  <c r="M56" i="61"/>
  <c r="K51" i="56"/>
  <c r="M51" i="56" s="1"/>
  <c r="N51" i="56" s="1"/>
  <c r="M50" i="56"/>
  <c r="N50" i="56" s="1"/>
  <c r="M56" i="56"/>
  <c r="K57" i="56"/>
  <c r="M57" i="56" s="1"/>
  <c r="N57" i="56" s="1"/>
  <c r="M50" i="57"/>
  <c r="N50" i="57" s="1"/>
  <c r="K51" i="57"/>
  <c r="M51" i="57" s="1"/>
  <c r="N51" i="57" s="1"/>
  <c r="K57" i="57"/>
  <c r="M57" i="57" s="1"/>
  <c r="N57" i="57" s="1"/>
  <c r="M56" i="57"/>
  <c r="K51" i="14"/>
  <c r="M51" i="14" s="1"/>
  <c r="N51" i="14" s="1"/>
  <c r="M50" i="14"/>
  <c r="N50" i="14" s="1"/>
  <c r="K57" i="14"/>
  <c r="M57" i="14" s="1"/>
  <c r="N57" i="14" s="1"/>
  <c r="M56" i="14"/>
  <c r="K58" i="14"/>
  <c r="M56" i="58"/>
  <c r="K57" i="58"/>
  <c r="M57" i="58" s="1"/>
  <c r="N57" i="58" s="1"/>
  <c r="M50" i="58"/>
  <c r="N50" i="58" s="1"/>
  <c r="K51" i="58"/>
  <c r="M51" i="58" s="1"/>
  <c r="N51" i="58" s="1"/>
  <c r="K51" i="53"/>
  <c r="M51" i="53" s="1"/>
  <c r="N51" i="53" s="1"/>
  <c r="M50" i="53"/>
  <c r="N50" i="53" s="1"/>
  <c r="M56" i="53"/>
  <c r="K57" i="53"/>
  <c r="M57" i="53" s="1"/>
  <c r="N57" i="53" s="1"/>
  <c r="M50" i="54"/>
  <c r="N50" i="54" s="1"/>
  <c r="K51" i="54"/>
  <c r="M51" i="54" s="1"/>
  <c r="N51" i="54" s="1"/>
  <c r="M56" i="54"/>
  <c r="K57" i="54"/>
  <c r="M57" i="54" s="1"/>
  <c r="N57" i="54" s="1"/>
  <c r="M50" i="13"/>
  <c r="N50" i="13" s="1"/>
  <c r="K51" i="13"/>
  <c r="M51" i="13" s="1"/>
  <c r="N51" i="13" s="1"/>
  <c r="K57" i="13"/>
  <c r="M57" i="13" s="1"/>
  <c r="N57" i="13" s="1"/>
  <c r="M56" i="13"/>
  <c r="K58" i="13"/>
  <c r="M56" i="55"/>
  <c r="K57" i="55"/>
  <c r="M57" i="55" s="1"/>
  <c r="N57" i="55" s="1"/>
  <c r="K51" i="55"/>
  <c r="M51" i="55" s="1"/>
  <c r="N51" i="55" s="1"/>
  <c r="M50" i="55"/>
  <c r="N50" i="55" s="1"/>
  <c r="M56" i="52"/>
  <c r="K57" i="52"/>
  <c r="M57" i="52" s="1"/>
  <c r="N57" i="52" s="1"/>
  <c r="K51" i="52"/>
  <c r="M51" i="52" s="1"/>
  <c r="N51" i="52" s="1"/>
  <c r="M50" i="52"/>
  <c r="N50" i="52" s="1"/>
  <c r="S12" i="16"/>
  <c r="T12" i="16" s="1"/>
  <c r="Q28" i="16"/>
  <c r="S12" i="61"/>
  <c r="T12" i="61" s="1"/>
  <c r="Q28" i="61"/>
  <c r="Y12" i="62"/>
  <c r="Z12" i="62" s="1"/>
  <c r="W28" i="62"/>
  <c r="Y12" i="17"/>
  <c r="Z12" i="17" s="1"/>
  <c r="W28" i="17"/>
  <c r="S12" i="58"/>
  <c r="T12" i="58" s="1"/>
  <c r="Q28" i="58"/>
  <c r="S12" i="56"/>
  <c r="T12" i="56" s="1"/>
  <c r="Q28" i="56"/>
  <c r="S12" i="14"/>
  <c r="T12" i="14" s="1"/>
  <c r="Q28" i="14"/>
  <c r="S12" i="57"/>
  <c r="T12" i="57" s="1"/>
  <c r="Q28" i="57"/>
  <c r="S12" i="54"/>
  <c r="T12" i="54" s="1"/>
  <c r="Q28" i="54"/>
  <c r="S12" i="13"/>
  <c r="T12" i="13" s="1"/>
  <c r="Q28" i="13"/>
  <c r="S12" i="55"/>
  <c r="T12" i="55" s="1"/>
  <c r="Q28" i="55"/>
  <c r="S12" i="52"/>
  <c r="T12" i="52" s="1"/>
  <c r="Q28" i="52"/>
  <c r="S12" i="53"/>
  <c r="T12" i="53" s="1"/>
  <c r="Q28" i="53"/>
  <c r="K54" i="60" l="1"/>
  <c r="M54" i="60" s="1"/>
  <c r="N54" i="60" s="1"/>
  <c r="K52" i="56"/>
  <c r="K52" i="13"/>
  <c r="Q60" i="50"/>
  <c r="S60" i="50" s="1"/>
  <c r="T60" i="50" s="1"/>
  <c r="Q54" i="48"/>
  <c r="S54" i="48" s="1"/>
  <c r="T54" i="48" s="1"/>
  <c r="K58" i="55"/>
  <c r="K52" i="61"/>
  <c r="K58" i="52"/>
  <c r="K52" i="58"/>
  <c r="K58" i="45"/>
  <c r="K58" i="47"/>
  <c r="K54" i="59"/>
  <c r="M54" i="59" s="1"/>
  <c r="N54" i="59" s="1"/>
  <c r="K60" i="15"/>
  <c r="M60" i="15" s="1"/>
  <c r="N60" i="15" s="1"/>
  <c r="K58" i="57"/>
  <c r="K52" i="55"/>
  <c r="K58" i="53"/>
  <c r="K58" i="16"/>
  <c r="K58" i="42"/>
  <c r="K60" i="37"/>
  <c r="M60" i="37" s="1"/>
  <c r="N60" i="37" s="1"/>
  <c r="Q60" i="12"/>
  <c r="S60" i="12" s="1"/>
  <c r="T60" i="12" s="1"/>
  <c r="K52" i="52"/>
  <c r="K52" i="53"/>
  <c r="K58" i="61"/>
  <c r="K52" i="54"/>
  <c r="K58" i="56"/>
  <c r="K58" i="11"/>
  <c r="K60" i="60"/>
  <c r="M60" i="60" s="1"/>
  <c r="N60" i="60" s="1"/>
  <c r="Q54" i="62"/>
  <c r="S54" i="62" s="1"/>
  <c r="T54" i="62" s="1"/>
  <c r="Q54" i="49"/>
  <c r="S54" i="49" s="1"/>
  <c r="T54" i="49" s="1"/>
  <c r="K58" i="43"/>
  <c r="Q54" i="17"/>
  <c r="S54" i="17" s="1"/>
  <c r="T54" i="17" s="1"/>
  <c r="K52" i="57"/>
  <c r="K52" i="45"/>
  <c r="K52" i="11"/>
  <c r="Q54" i="12"/>
  <c r="S54" i="12" s="1"/>
  <c r="T54" i="12" s="1"/>
  <c r="Q60" i="49"/>
  <c r="S60" i="49" s="1"/>
  <c r="T60" i="49" s="1"/>
  <c r="K58" i="54"/>
  <c r="K52" i="14"/>
  <c r="K52" i="16"/>
  <c r="K52" i="47"/>
  <c r="K58" i="44"/>
  <c r="K54" i="37"/>
  <c r="M54" i="37" s="1"/>
  <c r="N54" i="37" s="1"/>
  <c r="K60" i="59"/>
  <c r="M60" i="59" s="1"/>
  <c r="N60" i="59" s="1"/>
  <c r="K54" i="15"/>
  <c r="M54" i="15" s="1"/>
  <c r="N54" i="15" s="1"/>
  <c r="Q54" i="50"/>
  <c r="S54" i="50" s="1"/>
  <c r="T54" i="50" s="1"/>
  <c r="Q54" i="51"/>
  <c r="S54" i="51" s="1"/>
  <c r="T54" i="51" s="1"/>
  <c r="Q60" i="48"/>
  <c r="S60" i="48" s="1"/>
  <c r="T60" i="48" s="1"/>
  <c r="K58" i="58"/>
  <c r="K52" i="42"/>
  <c r="Q60" i="62"/>
  <c r="S60" i="62" s="1"/>
  <c r="T60" i="62" s="1"/>
  <c r="Q60" i="17"/>
  <c r="S60" i="17" s="1"/>
  <c r="T60" i="17" s="1"/>
  <c r="S28" i="53"/>
  <c r="T28" i="53" s="1"/>
  <c r="Q36" i="53"/>
  <c r="F16" i="19"/>
  <c r="F45" i="19" s="1"/>
  <c r="Q36" i="52"/>
  <c r="S28" i="52"/>
  <c r="T28" i="52" s="1"/>
  <c r="F15" i="19"/>
  <c r="F44" i="19" s="1"/>
  <c r="Q36" i="55"/>
  <c r="S28" i="55"/>
  <c r="T28" i="55" s="1"/>
  <c r="F18" i="19"/>
  <c r="F47" i="19" s="1"/>
  <c r="S28" i="13"/>
  <c r="T28" i="13" s="1"/>
  <c r="Q36" i="13"/>
  <c r="F14" i="19"/>
  <c r="F43" i="19" s="1"/>
  <c r="Q36" i="54"/>
  <c r="S28" i="54"/>
  <c r="T28" i="54" s="1"/>
  <c r="F17" i="19"/>
  <c r="F46" i="19" s="1"/>
  <c r="Q36" i="57"/>
  <c r="S28" i="57"/>
  <c r="T28" i="57" s="1"/>
  <c r="F21" i="19"/>
  <c r="F50" i="19" s="1"/>
  <c r="Q36" i="14"/>
  <c r="S28" i="14"/>
  <c r="T28" i="14" s="1"/>
  <c r="F19" i="19"/>
  <c r="F48" i="19" s="1"/>
  <c r="S28" i="56"/>
  <c r="T28" i="56" s="1"/>
  <c r="Q36" i="56"/>
  <c r="F20" i="19"/>
  <c r="F49" i="19" s="1"/>
  <c r="Q36" i="58"/>
  <c r="S28" i="58"/>
  <c r="T28" i="58" s="1"/>
  <c r="F22" i="19"/>
  <c r="F51" i="19" s="1"/>
  <c r="Y28" i="17"/>
  <c r="Z28" i="17" s="1"/>
  <c r="W36" i="17"/>
  <c r="W36" i="62"/>
  <c r="Y28" i="62"/>
  <c r="Z28" i="62" s="1"/>
  <c r="G28" i="19"/>
  <c r="G57" i="19" s="1"/>
  <c r="S28" i="61"/>
  <c r="T28" i="61" s="1"/>
  <c r="Q36" i="61"/>
  <c r="F27" i="19"/>
  <c r="F56" i="19" s="1"/>
  <c r="S28" i="16"/>
  <c r="T28" i="16" s="1"/>
  <c r="Q36" i="16"/>
  <c r="K53" i="52"/>
  <c r="M53" i="52" s="1"/>
  <c r="N53" i="52" s="1"/>
  <c r="M52" i="52"/>
  <c r="N52" i="52" s="1"/>
  <c r="M58" i="52"/>
  <c r="N58" i="52" s="1"/>
  <c r="K59" i="52"/>
  <c r="M59" i="52" s="1"/>
  <c r="N59" i="52" s="1"/>
  <c r="N56" i="52"/>
  <c r="N15" i="19"/>
  <c r="K53" i="55"/>
  <c r="M53" i="55" s="1"/>
  <c r="N53" i="55" s="1"/>
  <c r="M52" i="55"/>
  <c r="N52" i="55" s="1"/>
  <c r="M58" i="55"/>
  <c r="N58" i="55" s="1"/>
  <c r="K59" i="55"/>
  <c r="M59" i="55" s="1"/>
  <c r="N59" i="55" s="1"/>
  <c r="N18" i="19"/>
  <c r="N56" i="55"/>
  <c r="M58" i="13"/>
  <c r="N58" i="13" s="1"/>
  <c r="K59" i="13"/>
  <c r="M59" i="13" s="1"/>
  <c r="N59" i="13" s="1"/>
  <c r="N56" i="13"/>
  <c r="N14" i="19"/>
  <c r="K53" i="13"/>
  <c r="M53" i="13" s="1"/>
  <c r="N53" i="13" s="1"/>
  <c r="M52" i="13"/>
  <c r="N52" i="13" s="1"/>
  <c r="K54" i="13"/>
  <c r="M54" i="13" s="1"/>
  <c r="N54" i="13" s="1"/>
  <c r="K59" i="54"/>
  <c r="M59" i="54" s="1"/>
  <c r="N59" i="54" s="1"/>
  <c r="M58" i="54"/>
  <c r="N58" i="54" s="1"/>
  <c r="N17" i="19"/>
  <c r="N56" i="54"/>
  <c r="K53" i="54"/>
  <c r="M53" i="54" s="1"/>
  <c r="N53" i="54" s="1"/>
  <c r="M52" i="54"/>
  <c r="N52" i="54" s="1"/>
  <c r="K54" i="54"/>
  <c r="M54" i="54" s="1"/>
  <c r="N54" i="54" s="1"/>
  <c r="K59" i="53"/>
  <c r="M59" i="53" s="1"/>
  <c r="N59" i="53" s="1"/>
  <c r="M58" i="53"/>
  <c r="N58" i="53" s="1"/>
  <c r="N16" i="19"/>
  <c r="N56" i="53"/>
  <c r="K53" i="53"/>
  <c r="M53" i="53" s="1"/>
  <c r="N53" i="53" s="1"/>
  <c r="M52" i="53"/>
  <c r="N52" i="53" s="1"/>
  <c r="K53" i="58"/>
  <c r="M53" i="58" s="1"/>
  <c r="N53" i="58" s="1"/>
  <c r="M52" i="58"/>
  <c r="N52" i="58" s="1"/>
  <c r="M58" i="58"/>
  <c r="N58" i="58" s="1"/>
  <c r="K59" i="58"/>
  <c r="M59" i="58" s="1"/>
  <c r="N59" i="58" s="1"/>
  <c r="N56" i="58"/>
  <c r="N22" i="19"/>
  <c r="M58" i="14"/>
  <c r="N58" i="14" s="1"/>
  <c r="K59" i="14"/>
  <c r="M59" i="14" s="1"/>
  <c r="N59" i="14" s="1"/>
  <c r="N56" i="14"/>
  <c r="N19" i="19"/>
  <c r="K53" i="14"/>
  <c r="M53" i="14" s="1"/>
  <c r="N53" i="14" s="1"/>
  <c r="M52" i="14"/>
  <c r="N52" i="14" s="1"/>
  <c r="M58" i="57"/>
  <c r="N58" i="57" s="1"/>
  <c r="K59" i="57"/>
  <c r="M59" i="57" s="1"/>
  <c r="N59" i="57" s="1"/>
  <c r="N56" i="57"/>
  <c r="N21" i="19"/>
  <c r="M52" i="57"/>
  <c r="N52" i="57" s="1"/>
  <c r="K53" i="57"/>
  <c r="M53" i="57" s="1"/>
  <c r="N53" i="57" s="1"/>
  <c r="K59" i="56"/>
  <c r="M59" i="56" s="1"/>
  <c r="N59" i="56" s="1"/>
  <c r="M58" i="56"/>
  <c r="N58" i="56" s="1"/>
  <c r="N20" i="19"/>
  <c r="N56" i="56"/>
  <c r="K53" i="56"/>
  <c r="M53" i="56" s="1"/>
  <c r="N53" i="56" s="1"/>
  <c r="M52" i="56"/>
  <c r="N52" i="56" s="1"/>
  <c r="M58" i="61"/>
  <c r="N58" i="61" s="1"/>
  <c r="K59" i="61"/>
  <c r="M59" i="61" s="1"/>
  <c r="N59" i="61" s="1"/>
  <c r="N27" i="19"/>
  <c r="N56" i="61"/>
  <c r="M52" i="61"/>
  <c r="N52" i="61" s="1"/>
  <c r="K53" i="61"/>
  <c r="M53" i="61" s="1"/>
  <c r="N53" i="61" s="1"/>
  <c r="M52" i="16"/>
  <c r="N52" i="16" s="1"/>
  <c r="K53" i="16"/>
  <c r="M53" i="16" s="1"/>
  <c r="N53" i="16" s="1"/>
  <c r="M58" i="16"/>
  <c r="N58" i="16" s="1"/>
  <c r="K59" i="16"/>
  <c r="M59" i="16" s="1"/>
  <c r="N59" i="16" s="1"/>
  <c r="M52" i="45"/>
  <c r="N52" i="45" s="1"/>
  <c r="K53" i="45"/>
  <c r="M53" i="45" s="1"/>
  <c r="N53" i="45" s="1"/>
  <c r="N50" i="45"/>
  <c r="N6" i="19"/>
  <c r="K59" i="45"/>
  <c r="M59" i="45" s="1"/>
  <c r="N59" i="45" s="1"/>
  <c r="M58" i="45"/>
  <c r="N58" i="45" s="1"/>
  <c r="K60" i="45"/>
  <c r="M60" i="45" s="1"/>
  <c r="N60" i="45" s="1"/>
  <c r="M58" i="42"/>
  <c r="N58" i="42" s="1"/>
  <c r="K59" i="42"/>
  <c r="M59" i="42" s="1"/>
  <c r="N59" i="42" s="1"/>
  <c r="M52" i="42"/>
  <c r="N52" i="42" s="1"/>
  <c r="K53" i="42"/>
  <c r="M53" i="42" s="1"/>
  <c r="N53" i="42" s="1"/>
  <c r="N3" i="19"/>
  <c r="N50" i="42"/>
  <c r="M58" i="47"/>
  <c r="N58" i="47" s="1"/>
  <c r="K59" i="47"/>
  <c r="M59" i="47" s="1"/>
  <c r="N59" i="47" s="1"/>
  <c r="K60" i="47"/>
  <c r="M60" i="47" s="1"/>
  <c r="N60" i="47" s="1"/>
  <c r="K53" i="47"/>
  <c r="M53" i="47" s="1"/>
  <c r="N53" i="47" s="1"/>
  <c r="M52" i="47"/>
  <c r="N52" i="47" s="1"/>
  <c r="N50" i="47"/>
  <c r="N8" i="19"/>
  <c r="K59" i="11"/>
  <c r="M59" i="11" s="1"/>
  <c r="N59" i="11" s="1"/>
  <c r="K60" i="11"/>
  <c r="M60" i="11" s="1"/>
  <c r="N60" i="11" s="1"/>
  <c r="M58" i="11"/>
  <c r="N58" i="11" s="1"/>
  <c r="K53" i="11"/>
  <c r="M53" i="11" s="1"/>
  <c r="N53" i="11" s="1"/>
  <c r="M52" i="11"/>
  <c r="N52" i="11" s="1"/>
  <c r="N50" i="11"/>
  <c r="N2" i="19"/>
  <c r="M52" i="43"/>
  <c r="N52" i="43" s="1"/>
  <c r="K53" i="43"/>
  <c r="M53" i="43" s="1"/>
  <c r="N53" i="43" s="1"/>
  <c r="N4" i="19"/>
  <c r="N50" i="43"/>
  <c r="M58" i="43"/>
  <c r="N58" i="43" s="1"/>
  <c r="K59" i="43"/>
  <c r="M59" i="43" s="1"/>
  <c r="N59" i="43" s="1"/>
  <c r="M52" i="46"/>
  <c r="N52" i="46" s="1"/>
  <c r="K53" i="46"/>
  <c r="M53" i="46" s="1"/>
  <c r="N53" i="46" s="1"/>
  <c r="N50" i="46"/>
  <c r="N7" i="19"/>
  <c r="K59" i="46"/>
  <c r="M59" i="46" s="1"/>
  <c r="N59" i="46" s="1"/>
  <c r="M58" i="46"/>
  <c r="N58" i="46" s="1"/>
  <c r="M58" i="44"/>
  <c r="N58" i="44" s="1"/>
  <c r="K59" i="44"/>
  <c r="M59" i="44" s="1"/>
  <c r="N59" i="44" s="1"/>
  <c r="K53" i="44"/>
  <c r="M53" i="44" s="1"/>
  <c r="N53" i="44" s="1"/>
  <c r="M52" i="44"/>
  <c r="N52" i="44" s="1"/>
  <c r="N5" i="19"/>
  <c r="N50" i="44"/>
  <c r="N52" i="19"/>
  <c r="N53" i="19"/>
  <c r="N55" i="19"/>
  <c r="N54" i="19"/>
  <c r="O57" i="19"/>
  <c r="O38" i="19"/>
  <c r="O40" i="19"/>
  <c r="O41" i="19"/>
  <c r="O42" i="19"/>
  <c r="O39" i="19"/>
  <c r="W39" i="48"/>
  <c r="Y36" i="48"/>
  <c r="Z36" i="48" s="1"/>
  <c r="W39" i="49"/>
  <c r="Y36" i="49"/>
  <c r="Z36" i="49" s="1"/>
  <c r="W39" i="51"/>
  <c r="Y36" i="51"/>
  <c r="Z36" i="51" s="1"/>
  <c r="W39" i="12"/>
  <c r="Y36" i="12"/>
  <c r="Z36" i="12" s="1"/>
  <c r="W39" i="50"/>
  <c r="Y36" i="50"/>
  <c r="Z36" i="50" s="1"/>
  <c r="Q39" i="37"/>
  <c r="S36" i="37"/>
  <c r="T36" i="37" s="1"/>
  <c r="S36" i="59"/>
  <c r="T36" i="59" s="1"/>
  <c r="Q39" i="59"/>
  <c r="Q39" i="60"/>
  <c r="S36" i="60"/>
  <c r="T36" i="60" s="1"/>
  <c r="Q39" i="15"/>
  <c r="S36" i="15"/>
  <c r="T36" i="15" s="1"/>
  <c r="K60" i="43" l="1"/>
  <c r="M60" i="43" s="1"/>
  <c r="N60" i="43" s="1"/>
  <c r="K60" i="58"/>
  <c r="M60" i="58" s="1"/>
  <c r="N60" i="58" s="1"/>
  <c r="K54" i="53"/>
  <c r="M54" i="53" s="1"/>
  <c r="N54" i="53" s="1"/>
  <c r="K54" i="43"/>
  <c r="M54" i="43" s="1"/>
  <c r="N54" i="43" s="1"/>
  <c r="K60" i="16"/>
  <c r="M60" i="16" s="1"/>
  <c r="N60" i="16" s="1"/>
  <c r="K60" i="56"/>
  <c r="M60" i="56" s="1"/>
  <c r="N60" i="56" s="1"/>
  <c r="K54" i="14"/>
  <c r="M54" i="14" s="1"/>
  <c r="N54" i="14" s="1"/>
  <c r="K54" i="42"/>
  <c r="M54" i="42" s="1"/>
  <c r="N54" i="42" s="1"/>
  <c r="K60" i="53"/>
  <c r="M60" i="53" s="1"/>
  <c r="N60" i="53" s="1"/>
  <c r="K54" i="11"/>
  <c r="M54" i="11" s="1"/>
  <c r="N54" i="11" s="1"/>
  <c r="K60" i="14"/>
  <c r="M60" i="14" s="1"/>
  <c r="N60" i="14" s="1"/>
  <c r="K60" i="52"/>
  <c r="M60" i="52" s="1"/>
  <c r="N60" i="52" s="1"/>
  <c r="K54" i="44"/>
  <c r="M54" i="44" s="1"/>
  <c r="N54" i="44" s="1"/>
  <c r="K60" i="46"/>
  <c r="M60" i="46" s="1"/>
  <c r="N60" i="46" s="1"/>
  <c r="K54" i="61"/>
  <c r="M54" i="61" s="1"/>
  <c r="N54" i="61" s="1"/>
  <c r="K54" i="55"/>
  <c r="M54" i="55" s="1"/>
  <c r="N54" i="55" s="1"/>
  <c r="K60" i="54"/>
  <c r="M60" i="54" s="1"/>
  <c r="N60" i="54" s="1"/>
  <c r="K60" i="13"/>
  <c r="M60" i="13" s="1"/>
  <c r="N60" i="13" s="1"/>
  <c r="K60" i="55"/>
  <c r="M60" i="55" s="1"/>
  <c r="N60" i="55" s="1"/>
  <c r="K54" i="52"/>
  <c r="M54" i="52" s="1"/>
  <c r="N54" i="52" s="1"/>
  <c r="K54" i="47"/>
  <c r="M54" i="47" s="1"/>
  <c r="N54" i="47" s="1"/>
  <c r="K60" i="42"/>
  <c r="M60" i="42" s="1"/>
  <c r="N60" i="42" s="1"/>
  <c r="K54" i="56"/>
  <c r="M54" i="56" s="1"/>
  <c r="N54" i="56" s="1"/>
  <c r="K60" i="57"/>
  <c r="M60" i="57" s="1"/>
  <c r="N60" i="57" s="1"/>
  <c r="K54" i="58"/>
  <c r="M54" i="58" s="1"/>
  <c r="N54" i="58" s="1"/>
  <c r="K60" i="44"/>
  <c r="M60" i="44" s="1"/>
  <c r="N60" i="44" s="1"/>
  <c r="K54" i="45"/>
  <c r="M54" i="45" s="1"/>
  <c r="N54" i="45" s="1"/>
  <c r="K54" i="16"/>
  <c r="M54" i="16" s="1"/>
  <c r="N54" i="16" s="1"/>
  <c r="K54" i="46"/>
  <c r="M54" i="46" s="1"/>
  <c r="N54" i="46" s="1"/>
  <c r="K60" i="61"/>
  <c r="M60" i="61" s="1"/>
  <c r="N60" i="61" s="1"/>
  <c r="K54" i="57"/>
  <c r="M54" i="57" s="1"/>
  <c r="N54" i="57" s="1"/>
  <c r="W12" i="60"/>
  <c r="W12" i="15"/>
  <c r="Q12" i="42"/>
  <c r="Q12" i="45"/>
  <c r="Q12" i="44"/>
  <c r="Q12" i="43"/>
  <c r="Q12" i="11"/>
  <c r="Q12" i="47"/>
  <c r="Q12" i="46"/>
  <c r="AC12" i="48"/>
  <c r="AC12" i="49"/>
  <c r="AC12" i="50"/>
  <c r="AC12" i="51"/>
  <c r="AC12" i="12"/>
  <c r="W12" i="59"/>
  <c r="W12" i="37"/>
  <c r="Q50" i="15"/>
  <c r="Q56" i="15"/>
  <c r="S39" i="15"/>
  <c r="T39" i="15" s="1"/>
  <c r="S39" i="60"/>
  <c r="T39" i="60" s="1"/>
  <c r="Q50" i="60"/>
  <c r="Q56" i="60"/>
  <c r="Q50" i="59"/>
  <c r="Q56" i="59"/>
  <c r="S39" i="59"/>
  <c r="T39" i="59" s="1"/>
  <c r="Q50" i="37"/>
  <c r="Q56" i="37"/>
  <c r="S39" i="37"/>
  <c r="T39" i="37" s="1"/>
  <c r="Y39" i="50"/>
  <c r="Z39" i="50" s="1"/>
  <c r="W56" i="50"/>
  <c r="W50" i="50"/>
  <c r="W50" i="12"/>
  <c r="Y39" i="12"/>
  <c r="Z39" i="12" s="1"/>
  <c r="W56" i="12"/>
  <c r="W56" i="51"/>
  <c r="Y39" i="51"/>
  <c r="Z39" i="51" s="1"/>
  <c r="W50" i="51"/>
  <c r="W50" i="49"/>
  <c r="Y39" i="49"/>
  <c r="Z39" i="49" s="1"/>
  <c r="W56" i="49"/>
  <c r="W56" i="48"/>
  <c r="W50" i="48"/>
  <c r="Y39" i="48"/>
  <c r="Z39" i="48" s="1"/>
  <c r="N34" i="19"/>
  <c r="N36" i="19"/>
  <c r="N33" i="19"/>
  <c r="N31" i="19"/>
  <c r="N37" i="19"/>
  <c r="N32" i="19"/>
  <c r="N35" i="19"/>
  <c r="N56" i="19"/>
  <c r="N49" i="19"/>
  <c r="N50" i="19"/>
  <c r="N48" i="19"/>
  <c r="N51" i="19"/>
  <c r="N45" i="19"/>
  <c r="N46" i="19"/>
  <c r="N43" i="19"/>
  <c r="N47" i="19"/>
  <c r="N44" i="19"/>
  <c r="Q39" i="16"/>
  <c r="S36" i="16"/>
  <c r="T36" i="16" s="1"/>
  <c r="Q39" i="61"/>
  <c r="S36" i="61"/>
  <c r="T36" i="61" s="1"/>
  <c r="Y36" i="62"/>
  <c r="Z36" i="62" s="1"/>
  <c r="W39" i="62"/>
  <c r="Y36" i="17"/>
  <c r="Z36" i="17" s="1"/>
  <c r="W39" i="17"/>
  <c r="S36" i="58"/>
  <c r="T36" i="58" s="1"/>
  <c r="Q39" i="58"/>
  <c r="S36" i="56"/>
  <c r="T36" i="56" s="1"/>
  <c r="Q39" i="56"/>
  <c r="Q39" i="14"/>
  <c r="S36" i="14"/>
  <c r="T36" i="14" s="1"/>
  <c r="Q39" i="57"/>
  <c r="S36" i="57"/>
  <c r="T36" i="57" s="1"/>
  <c r="S36" i="54"/>
  <c r="T36" i="54" s="1"/>
  <c r="Q39" i="54"/>
  <c r="S36" i="13"/>
  <c r="T36" i="13" s="1"/>
  <c r="Q39" i="13"/>
  <c r="Q39" i="55"/>
  <c r="S36" i="55"/>
  <c r="T36" i="55" s="1"/>
  <c r="S36" i="52"/>
  <c r="T36" i="52" s="1"/>
  <c r="Q39" i="52"/>
  <c r="Q39" i="53"/>
  <c r="S36" i="53"/>
  <c r="T36" i="53" s="1"/>
  <c r="W12" i="52" l="1"/>
  <c r="W12" i="55"/>
  <c r="W12" i="54"/>
  <c r="W12" i="13"/>
  <c r="W12" i="53"/>
  <c r="W19" i="37"/>
  <c r="Y19" i="37" s="1"/>
  <c r="Z19" i="37" s="1"/>
  <c r="W19" i="59"/>
  <c r="Y19" i="59" s="1"/>
  <c r="Z19" i="59" s="1"/>
  <c r="AC12" i="62"/>
  <c r="AC12" i="17"/>
  <c r="AC19" i="49"/>
  <c r="AE19" i="49" s="1"/>
  <c r="AF19" i="49" s="1"/>
  <c r="AC19" i="50"/>
  <c r="AE19" i="50" s="1"/>
  <c r="AF19" i="50" s="1"/>
  <c r="AC19" i="12"/>
  <c r="AE19" i="12" s="1"/>
  <c r="AF19" i="12" s="1"/>
  <c r="AC19" i="51"/>
  <c r="AE19" i="51" s="1"/>
  <c r="AF19" i="51" s="1"/>
  <c r="AC19" i="48"/>
  <c r="AE19" i="48" s="1"/>
  <c r="AF19" i="48" s="1"/>
  <c r="W12" i="16"/>
  <c r="W12" i="61"/>
  <c r="W19" i="60"/>
  <c r="Y19" i="60" s="1"/>
  <c r="Z19" i="60" s="1"/>
  <c r="W19" i="15"/>
  <c r="Y19" i="15" s="1"/>
  <c r="Z19" i="15" s="1"/>
  <c r="S39" i="53"/>
  <c r="T39" i="53" s="1"/>
  <c r="Q56" i="53"/>
  <c r="Q50" i="53"/>
  <c r="S39" i="52"/>
  <c r="T39" i="52" s="1"/>
  <c r="Q56" i="52"/>
  <c r="Q50" i="52"/>
  <c r="Q56" i="55"/>
  <c r="Q50" i="55"/>
  <c r="S39" i="55"/>
  <c r="T39" i="55" s="1"/>
  <c r="Q56" i="13"/>
  <c r="S39" i="13"/>
  <c r="T39" i="13" s="1"/>
  <c r="Q50" i="13"/>
  <c r="S39" i="54"/>
  <c r="T39" i="54" s="1"/>
  <c r="Q50" i="54"/>
  <c r="Q56" i="54"/>
  <c r="S39" i="57"/>
  <c r="T39" i="57" s="1"/>
  <c r="Q56" i="57"/>
  <c r="Q50" i="57"/>
  <c r="Q50" i="14"/>
  <c r="Q56" i="14"/>
  <c r="S39" i="14"/>
  <c r="T39" i="14" s="1"/>
  <c r="Q56" i="56"/>
  <c r="S39" i="56"/>
  <c r="T39" i="56" s="1"/>
  <c r="Q50" i="56"/>
  <c r="S39" i="58"/>
  <c r="T39" i="58" s="1"/>
  <c r="Q50" i="58"/>
  <c r="Q56" i="58"/>
  <c r="W56" i="17"/>
  <c r="Y39" i="17"/>
  <c r="Z39" i="17" s="1"/>
  <c r="W50" i="17"/>
  <c r="Y39" i="62"/>
  <c r="Z39" i="62" s="1"/>
  <c r="W56" i="62"/>
  <c r="W50" i="62"/>
  <c r="S39" i="61"/>
  <c r="T39" i="61" s="1"/>
  <c r="Q50" i="61"/>
  <c r="Q56" i="61"/>
  <c r="Q50" i="16"/>
  <c r="Q56" i="16"/>
  <c r="S39" i="16"/>
  <c r="T39" i="16" s="1"/>
  <c r="Y50" i="48"/>
  <c r="Z50" i="48" s="1"/>
  <c r="W51" i="48"/>
  <c r="Y51" i="48" s="1"/>
  <c r="Z51" i="48" s="1"/>
  <c r="W52" i="48"/>
  <c r="Y56" i="48"/>
  <c r="Z56" i="48" s="1"/>
  <c r="W57" i="48"/>
  <c r="Y57" i="48" s="1"/>
  <c r="Z57" i="48" s="1"/>
  <c r="Y56" i="49"/>
  <c r="Z56" i="49" s="1"/>
  <c r="W57" i="49"/>
  <c r="Y57" i="49" s="1"/>
  <c r="Z57" i="49" s="1"/>
  <c r="W51" i="49"/>
  <c r="Y51" i="49" s="1"/>
  <c r="Z51" i="49" s="1"/>
  <c r="Y50" i="49"/>
  <c r="Z50" i="49" s="1"/>
  <c r="W52" i="49"/>
  <c r="W51" i="51"/>
  <c r="Y51" i="51" s="1"/>
  <c r="Z51" i="51" s="1"/>
  <c r="Y50" i="51"/>
  <c r="Z50" i="51" s="1"/>
  <c r="W52" i="51"/>
  <c r="W57" i="51"/>
  <c r="Y57" i="51" s="1"/>
  <c r="Z57" i="51" s="1"/>
  <c r="Y56" i="51"/>
  <c r="Z56" i="51" s="1"/>
  <c r="Y56" i="12"/>
  <c r="Z56" i="12" s="1"/>
  <c r="W57" i="12"/>
  <c r="Y57" i="12" s="1"/>
  <c r="Z57" i="12" s="1"/>
  <c r="W51" i="12"/>
  <c r="Y51" i="12" s="1"/>
  <c r="Z51" i="12" s="1"/>
  <c r="Y50" i="12"/>
  <c r="Z50" i="12" s="1"/>
  <c r="Y50" i="50"/>
  <c r="Z50" i="50" s="1"/>
  <c r="W51" i="50"/>
  <c r="Y51" i="50" s="1"/>
  <c r="Z51" i="50" s="1"/>
  <c r="Y56" i="50"/>
  <c r="Z56" i="50" s="1"/>
  <c r="W57" i="50"/>
  <c r="Y57" i="50" s="1"/>
  <c r="Z57" i="50" s="1"/>
  <c r="Q57" i="37"/>
  <c r="S57" i="37" s="1"/>
  <c r="T57" i="37" s="1"/>
  <c r="S56" i="37"/>
  <c r="T56" i="37" s="1"/>
  <c r="Q51" i="37"/>
  <c r="S51" i="37" s="1"/>
  <c r="T51" i="37" s="1"/>
  <c r="S50" i="37"/>
  <c r="T50" i="37" s="1"/>
  <c r="Q52" i="37"/>
  <c r="Q57" i="59"/>
  <c r="S57" i="59" s="1"/>
  <c r="T57" i="59" s="1"/>
  <c r="S56" i="59"/>
  <c r="T56" i="59" s="1"/>
  <c r="Q51" i="59"/>
  <c r="S51" i="59" s="1"/>
  <c r="T51" i="59" s="1"/>
  <c r="S50" i="59"/>
  <c r="T50" i="59" s="1"/>
  <c r="Q52" i="59"/>
  <c r="S56" i="60"/>
  <c r="T56" i="60" s="1"/>
  <c r="Q57" i="60"/>
  <c r="S57" i="60" s="1"/>
  <c r="T57" i="60" s="1"/>
  <c r="S50" i="60"/>
  <c r="T50" i="60" s="1"/>
  <c r="Q51" i="60"/>
  <c r="S51" i="60" s="1"/>
  <c r="T51" i="60" s="1"/>
  <c r="Q57" i="15"/>
  <c r="S57" i="15" s="1"/>
  <c r="T57" i="15" s="1"/>
  <c r="S56" i="15"/>
  <c r="T56" i="15" s="1"/>
  <c r="Q51" i="15"/>
  <c r="S51" i="15" s="1"/>
  <c r="T51" i="15" s="1"/>
  <c r="S50" i="15"/>
  <c r="T50" i="15" s="1"/>
  <c r="Q52" i="15"/>
  <c r="Y12" i="37"/>
  <c r="Z12" i="37" s="1"/>
  <c r="W28" i="37"/>
  <c r="Y12" i="59"/>
  <c r="Z12" i="59" s="1"/>
  <c r="W28" i="59"/>
  <c r="AE12" i="12"/>
  <c r="AF12" i="12" s="1"/>
  <c r="AC28" i="12"/>
  <c r="AE12" i="51"/>
  <c r="AF12" i="51" s="1"/>
  <c r="AC28" i="51"/>
  <c r="AE12" i="50"/>
  <c r="AF12" i="50" s="1"/>
  <c r="AC28" i="50"/>
  <c r="AE12" i="49"/>
  <c r="AF12" i="49" s="1"/>
  <c r="AC28" i="49"/>
  <c r="AE12" i="48"/>
  <c r="AF12" i="48" s="1"/>
  <c r="AC28" i="48"/>
  <c r="S12" i="46"/>
  <c r="T12" i="46" s="1"/>
  <c r="S12" i="47"/>
  <c r="T12" i="47" s="1"/>
  <c r="S12" i="11"/>
  <c r="T12" i="11" s="1"/>
  <c r="S12" i="43"/>
  <c r="T12" i="43" s="1"/>
  <c r="S12" i="44"/>
  <c r="T12" i="44" s="1"/>
  <c r="S12" i="45"/>
  <c r="T12" i="45" s="1"/>
  <c r="S12" i="42"/>
  <c r="T12" i="42" s="1"/>
  <c r="Y12" i="15"/>
  <c r="Z12" i="15" s="1"/>
  <c r="W28" i="15"/>
  <c r="Y12" i="60"/>
  <c r="Z12" i="60" s="1"/>
  <c r="W28" i="60"/>
  <c r="Q58" i="37" l="1"/>
  <c r="Q58" i="59"/>
  <c r="W58" i="50"/>
  <c r="W58" i="51"/>
  <c r="W52" i="50"/>
  <c r="W58" i="48"/>
  <c r="O52" i="19"/>
  <c r="P41" i="19"/>
  <c r="Q58" i="60"/>
  <c r="O53" i="19"/>
  <c r="P40" i="19"/>
  <c r="Q58" i="15"/>
  <c r="W52" i="12"/>
  <c r="O54" i="19"/>
  <c r="O55" i="19"/>
  <c r="P38" i="19"/>
  <c r="W58" i="49"/>
  <c r="P39" i="19"/>
  <c r="Q52" i="60"/>
  <c r="W58" i="12"/>
  <c r="P42" i="19"/>
  <c r="W19" i="54"/>
  <c r="Y19" i="54" s="1"/>
  <c r="Z19" i="54" s="1"/>
  <c r="W19" i="53"/>
  <c r="Y19" i="53" s="1"/>
  <c r="Z19" i="53" s="1"/>
  <c r="W19" i="52"/>
  <c r="Y19" i="52" s="1"/>
  <c r="Z19" i="52" s="1"/>
  <c r="W19" i="55"/>
  <c r="Y19" i="55" s="1"/>
  <c r="Z19" i="55" s="1"/>
  <c r="W19" i="13"/>
  <c r="Y19" i="13" s="1"/>
  <c r="Z19" i="13" s="1"/>
  <c r="Q19" i="11"/>
  <c r="Q28" i="11" s="1"/>
  <c r="Q19" i="42"/>
  <c r="Q28" i="42" s="1"/>
  <c r="Q19" i="44"/>
  <c r="Q28" i="44" s="1"/>
  <c r="Q19" i="47"/>
  <c r="Q28" i="47" s="1"/>
  <c r="Q19" i="45"/>
  <c r="Q28" i="45" s="1"/>
  <c r="Q36" i="45" s="1"/>
  <c r="Q19" i="46"/>
  <c r="Q28" i="46" s="1"/>
  <c r="S28" i="46" s="1"/>
  <c r="T28" i="46" s="1"/>
  <c r="Q19" i="43"/>
  <c r="Q28" i="43" s="1"/>
  <c r="W19" i="61"/>
  <c r="Y19" i="61" s="1"/>
  <c r="Z19" i="61" s="1"/>
  <c r="W19" i="16"/>
  <c r="Y19" i="16" s="1"/>
  <c r="Z19" i="16" s="1"/>
  <c r="AC19" i="62"/>
  <c r="AE19" i="62" s="1"/>
  <c r="AF19" i="62" s="1"/>
  <c r="AC19" i="17"/>
  <c r="AE19" i="17" s="1"/>
  <c r="AF19" i="17" s="1"/>
  <c r="W12" i="57"/>
  <c r="W12" i="14"/>
  <c r="W12" i="56"/>
  <c r="W12" i="58"/>
  <c r="Y28" i="60"/>
  <c r="Z28" i="60" s="1"/>
  <c r="W36" i="60"/>
  <c r="G26" i="19"/>
  <c r="G55" i="19" s="1"/>
  <c r="Y28" i="15"/>
  <c r="Z28" i="15" s="1"/>
  <c r="W36" i="15"/>
  <c r="G25" i="19"/>
  <c r="G54" i="19" s="1"/>
  <c r="S28" i="42"/>
  <c r="T28" i="42" s="1"/>
  <c r="Q36" i="42"/>
  <c r="Q36" i="44"/>
  <c r="S28" i="44"/>
  <c r="T28" i="44" s="1"/>
  <c r="S28" i="43"/>
  <c r="T28" i="43" s="1"/>
  <c r="Q36" i="43"/>
  <c r="S28" i="11"/>
  <c r="T28" i="11" s="1"/>
  <c r="Q36" i="11"/>
  <c r="S28" i="47"/>
  <c r="T28" i="47" s="1"/>
  <c r="Q36" i="47"/>
  <c r="Q36" i="46"/>
  <c r="AE28" i="48"/>
  <c r="AF28" i="48" s="1"/>
  <c r="AC36" i="48"/>
  <c r="H10" i="19"/>
  <c r="H39" i="19" s="1"/>
  <c r="AC36" i="49"/>
  <c r="AE28" i="49"/>
  <c r="AF28" i="49" s="1"/>
  <c r="H11" i="19"/>
  <c r="H40" i="19" s="1"/>
  <c r="AE28" i="50"/>
  <c r="AF28" i="50" s="1"/>
  <c r="AC36" i="50"/>
  <c r="H12" i="19"/>
  <c r="H41" i="19" s="1"/>
  <c r="AC36" i="51"/>
  <c r="AE28" i="51"/>
  <c r="AF28" i="51" s="1"/>
  <c r="H13" i="19"/>
  <c r="H42" i="19" s="1"/>
  <c r="AE28" i="12"/>
  <c r="AF28" i="12" s="1"/>
  <c r="AC36" i="12"/>
  <c r="H9" i="19"/>
  <c r="H38" i="19" s="1"/>
  <c r="W36" i="59"/>
  <c r="Y28" i="59"/>
  <c r="Z28" i="59" s="1"/>
  <c r="G24" i="19"/>
  <c r="G53" i="19" s="1"/>
  <c r="Y28" i="37"/>
  <c r="Z28" i="37" s="1"/>
  <c r="W36" i="37"/>
  <c r="G23" i="19"/>
  <c r="G52" i="19" s="1"/>
  <c r="S52" i="15"/>
  <c r="T52" i="15" s="1"/>
  <c r="Q53" i="15"/>
  <c r="S53" i="15" s="1"/>
  <c r="T53" i="15" s="1"/>
  <c r="Q54" i="15"/>
  <c r="S54" i="15" s="1"/>
  <c r="T54" i="15" s="1"/>
  <c r="S58" i="15"/>
  <c r="T58" i="15" s="1"/>
  <c r="Q59" i="15"/>
  <c r="S59" i="15" s="1"/>
  <c r="T59" i="15" s="1"/>
  <c r="O25" i="19"/>
  <c r="Q53" i="60"/>
  <c r="S53" i="60" s="1"/>
  <c r="T53" i="60" s="1"/>
  <c r="S52" i="60"/>
  <c r="T52" i="60" s="1"/>
  <c r="S58" i="60"/>
  <c r="T58" i="60" s="1"/>
  <c r="Q59" i="60"/>
  <c r="S59" i="60" s="1"/>
  <c r="T59" i="60" s="1"/>
  <c r="O26" i="19"/>
  <c r="S52" i="59"/>
  <c r="T52" i="59" s="1"/>
  <c r="Q53" i="59"/>
  <c r="S53" i="59" s="1"/>
  <c r="T53" i="59" s="1"/>
  <c r="Q59" i="59"/>
  <c r="S59" i="59" s="1"/>
  <c r="T59" i="59" s="1"/>
  <c r="S58" i="59"/>
  <c r="T58" i="59" s="1"/>
  <c r="O24" i="19"/>
  <c r="S52" i="37"/>
  <c r="T52" i="37" s="1"/>
  <c r="Q53" i="37"/>
  <c r="S53" i="37" s="1"/>
  <c r="T53" i="37" s="1"/>
  <c r="S58" i="37"/>
  <c r="T58" i="37" s="1"/>
  <c r="Q59" i="37"/>
  <c r="S59" i="37" s="1"/>
  <c r="T59" i="37" s="1"/>
  <c r="O23" i="19"/>
  <c r="W59" i="50"/>
  <c r="Y59" i="50" s="1"/>
  <c r="Z59" i="50" s="1"/>
  <c r="Y58" i="50"/>
  <c r="Z58" i="50" s="1"/>
  <c r="W53" i="50"/>
  <c r="Y53" i="50" s="1"/>
  <c r="Z53" i="50" s="1"/>
  <c r="Y52" i="50"/>
  <c r="Z52" i="50" s="1"/>
  <c r="P12" i="19"/>
  <c r="W53" i="12"/>
  <c r="Y53" i="12" s="1"/>
  <c r="Z53" i="12" s="1"/>
  <c r="Y52" i="12"/>
  <c r="Z52" i="12" s="1"/>
  <c r="P9" i="19"/>
  <c r="Y58" i="12"/>
  <c r="Z58" i="12" s="1"/>
  <c r="W59" i="12"/>
  <c r="Y59" i="12" s="1"/>
  <c r="Z59" i="12" s="1"/>
  <c r="W59" i="51"/>
  <c r="Y59" i="51" s="1"/>
  <c r="Z59" i="51" s="1"/>
  <c r="Y58" i="51"/>
  <c r="Z58" i="51" s="1"/>
  <c r="Y52" i="51"/>
  <c r="Z52" i="51" s="1"/>
  <c r="W53" i="51"/>
  <c r="Y53" i="51" s="1"/>
  <c r="Z53" i="51" s="1"/>
  <c r="P13" i="19"/>
  <c r="Y52" i="49"/>
  <c r="Z52" i="49" s="1"/>
  <c r="W53" i="49"/>
  <c r="Y53" i="49" s="1"/>
  <c r="Z53" i="49" s="1"/>
  <c r="P11" i="19"/>
  <c r="W59" i="49"/>
  <c r="Y59" i="49" s="1"/>
  <c r="Z59" i="49" s="1"/>
  <c r="Y58" i="49"/>
  <c r="Z58" i="49" s="1"/>
  <c r="Y58" i="48"/>
  <c r="Z58" i="48" s="1"/>
  <c r="W59" i="48"/>
  <c r="Y59" i="48" s="1"/>
  <c r="Z59" i="48" s="1"/>
  <c r="Y52" i="48"/>
  <c r="Z52" i="48" s="1"/>
  <c r="W53" i="48"/>
  <c r="Y53" i="48" s="1"/>
  <c r="Z53" i="48" s="1"/>
  <c r="P10" i="19"/>
  <c r="S56" i="16"/>
  <c r="T56" i="16" s="1"/>
  <c r="Q57" i="16"/>
  <c r="S57" i="16" s="1"/>
  <c r="T57" i="16" s="1"/>
  <c r="Q51" i="16"/>
  <c r="S51" i="16" s="1"/>
  <c r="T51" i="16" s="1"/>
  <c r="S50" i="16"/>
  <c r="T50" i="16" s="1"/>
  <c r="S56" i="61"/>
  <c r="T56" i="61" s="1"/>
  <c r="Q57" i="61"/>
  <c r="S57" i="61" s="1"/>
  <c r="T57" i="61" s="1"/>
  <c r="Q51" i="61"/>
  <c r="S51" i="61" s="1"/>
  <c r="T51" i="61" s="1"/>
  <c r="S50" i="61"/>
  <c r="T50" i="61" s="1"/>
  <c r="W51" i="62"/>
  <c r="Y51" i="62" s="1"/>
  <c r="Z51" i="62" s="1"/>
  <c r="Y50" i="62"/>
  <c r="Z50" i="62" s="1"/>
  <c r="Y56" i="62"/>
  <c r="Z56" i="62" s="1"/>
  <c r="W57" i="62"/>
  <c r="Y57" i="62" s="1"/>
  <c r="Z57" i="62" s="1"/>
  <c r="Y50" i="17"/>
  <c r="Z50" i="17" s="1"/>
  <c r="W51" i="17"/>
  <c r="Y51" i="17" s="1"/>
  <c r="Z51" i="17" s="1"/>
  <c r="W52" i="17"/>
  <c r="W57" i="17"/>
  <c r="Y57" i="17" s="1"/>
  <c r="Z57" i="17" s="1"/>
  <c r="Y56" i="17"/>
  <c r="Z56" i="17" s="1"/>
  <c r="S56" i="58"/>
  <c r="T56" i="58" s="1"/>
  <c r="Q57" i="58"/>
  <c r="S57" i="58" s="1"/>
  <c r="T57" i="58" s="1"/>
  <c r="Q51" i="58"/>
  <c r="S51" i="58" s="1"/>
  <c r="T51" i="58" s="1"/>
  <c r="S50" i="58"/>
  <c r="T50" i="58" s="1"/>
  <c r="S50" i="56"/>
  <c r="T50" i="56" s="1"/>
  <c r="Q51" i="56"/>
  <c r="S51" i="56" s="1"/>
  <c r="T51" i="56" s="1"/>
  <c r="Q52" i="56"/>
  <c r="S56" i="56"/>
  <c r="T56" i="56" s="1"/>
  <c r="Q57" i="56"/>
  <c r="S57" i="56" s="1"/>
  <c r="T57" i="56" s="1"/>
  <c r="Q57" i="14"/>
  <c r="S57" i="14" s="1"/>
  <c r="T57" i="14" s="1"/>
  <c r="S56" i="14"/>
  <c r="T56" i="14" s="1"/>
  <c r="Q51" i="14"/>
  <c r="S51" i="14" s="1"/>
  <c r="T51" i="14" s="1"/>
  <c r="S50" i="14"/>
  <c r="T50" i="14" s="1"/>
  <c r="Q51" i="57"/>
  <c r="S51" i="57" s="1"/>
  <c r="T51" i="57" s="1"/>
  <c r="S50" i="57"/>
  <c r="T50" i="57" s="1"/>
  <c r="S56" i="57"/>
  <c r="T56" i="57" s="1"/>
  <c r="Q57" i="57"/>
  <c r="S57" i="57" s="1"/>
  <c r="T57" i="57" s="1"/>
  <c r="S56" i="54"/>
  <c r="T56" i="54" s="1"/>
  <c r="Q57" i="54"/>
  <c r="S57" i="54" s="1"/>
  <c r="T57" i="54" s="1"/>
  <c r="Q51" i="54"/>
  <c r="S51" i="54" s="1"/>
  <c r="T51" i="54" s="1"/>
  <c r="S50" i="54"/>
  <c r="T50" i="54" s="1"/>
  <c r="S50" i="13"/>
  <c r="T50" i="13" s="1"/>
  <c r="Q51" i="13"/>
  <c r="S51" i="13" s="1"/>
  <c r="T51" i="13" s="1"/>
  <c r="Q57" i="13"/>
  <c r="S57" i="13" s="1"/>
  <c r="T57" i="13" s="1"/>
  <c r="S56" i="13"/>
  <c r="T56" i="13" s="1"/>
  <c r="S50" i="55"/>
  <c r="T50" i="55" s="1"/>
  <c r="Q51" i="55"/>
  <c r="S51" i="55" s="1"/>
  <c r="T51" i="55" s="1"/>
  <c r="Q57" i="55"/>
  <c r="S57" i="55" s="1"/>
  <c r="T57" i="55" s="1"/>
  <c r="S56" i="55"/>
  <c r="T56" i="55" s="1"/>
  <c r="Q51" i="52"/>
  <c r="S51" i="52" s="1"/>
  <c r="T51" i="52" s="1"/>
  <c r="S50" i="52"/>
  <c r="T50" i="52" s="1"/>
  <c r="S56" i="52"/>
  <c r="T56" i="52" s="1"/>
  <c r="Q57" i="52"/>
  <c r="S57" i="52" s="1"/>
  <c r="T57" i="52" s="1"/>
  <c r="Q51" i="53"/>
  <c r="S51" i="53" s="1"/>
  <c r="T51" i="53" s="1"/>
  <c r="S50" i="53"/>
  <c r="T50" i="53" s="1"/>
  <c r="Q57" i="53"/>
  <c r="S57" i="53" s="1"/>
  <c r="T57" i="53" s="1"/>
  <c r="S56" i="53"/>
  <c r="T56" i="53" s="1"/>
  <c r="Q58" i="53"/>
  <c r="Y12" i="61"/>
  <c r="Z12" i="61" s="1"/>
  <c r="W28" i="61"/>
  <c r="Y12" i="16"/>
  <c r="Z12" i="16" s="1"/>
  <c r="W28" i="16"/>
  <c r="AE12" i="17"/>
  <c r="AF12" i="17" s="1"/>
  <c r="AC28" i="17"/>
  <c r="AE12" i="62"/>
  <c r="AF12" i="62" s="1"/>
  <c r="AC28" i="62"/>
  <c r="Y12" i="53"/>
  <c r="Z12" i="53" s="1"/>
  <c r="W28" i="53"/>
  <c r="Y12" i="13"/>
  <c r="Z12" i="13" s="1"/>
  <c r="W28" i="13"/>
  <c r="Y12" i="54"/>
  <c r="Z12" i="54" s="1"/>
  <c r="W28" i="54"/>
  <c r="Y12" i="55"/>
  <c r="Z12" i="55" s="1"/>
  <c r="W28" i="55"/>
  <c r="Y12" i="52"/>
  <c r="Z12" i="52" s="1"/>
  <c r="W28" i="52"/>
  <c r="W52" i="62" l="1"/>
  <c r="Q52" i="54"/>
  <c r="Q58" i="16"/>
  <c r="W60" i="51"/>
  <c r="Y60" i="51" s="1"/>
  <c r="Z60" i="51" s="1"/>
  <c r="Q54" i="37"/>
  <c r="S54" i="37" s="1"/>
  <c r="T54" i="37" s="1"/>
  <c r="S28" i="45"/>
  <c r="T28" i="45" s="1"/>
  <c r="Q58" i="13"/>
  <c r="Q58" i="58"/>
  <c r="W58" i="62"/>
  <c r="Q52" i="53"/>
  <c r="Q52" i="61"/>
  <c r="W54" i="12"/>
  <c r="Y54" i="12" s="1"/>
  <c r="Z54" i="12" s="1"/>
  <c r="Q52" i="55"/>
  <c r="Q58" i="56"/>
  <c r="Q60" i="37"/>
  <c r="S60" i="37" s="1"/>
  <c r="T60" i="37" s="1"/>
  <c r="Q60" i="59"/>
  <c r="S60" i="59" s="1"/>
  <c r="T60" i="59" s="1"/>
  <c r="Q58" i="61"/>
  <c r="Q54" i="59"/>
  <c r="S54" i="59" s="1"/>
  <c r="T54" i="59" s="1"/>
  <c r="W54" i="49"/>
  <c r="Y54" i="49" s="1"/>
  <c r="Z54" i="49" s="1"/>
  <c r="Q58" i="14"/>
  <c r="W60" i="48"/>
  <c r="Y60" i="48" s="1"/>
  <c r="Z60" i="48" s="1"/>
  <c r="Q52" i="13"/>
  <c r="Q58" i="57"/>
  <c r="Q52" i="58"/>
  <c r="O49" i="19"/>
  <c r="O50" i="19"/>
  <c r="O51" i="19"/>
  <c r="Q54" i="60"/>
  <c r="S54" i="60" s="1"/>
  <c r="T54" i="60" s="1"/>
  <c r="Q58" i="55"/>
  <c r="O43" i="19"/>
  <c r="Q52" i="57"/>
  <c r="O48" i="19"/>
  <c r="W58" i="17"/>
  <c r="W54" i="51"/>
  <c r="Y54" i="51" s="1"/>
  <c r="Z54" i="51" s="1"/>
  <c r="W60" i="12"/>
  <c r="Y60" i="12" s="1"/>
  <c r="Z60" i="12" s="1"/>
  <c r="Q58" i="52"/>
  <c r="O47" i="19"/>
  <c r="Q58" i="54"/>
  <c r="P57" i="19"/>
  <c r="W60" i="50"/>
  <c r="Y60" i="50" s="1"/>
  <c r="Z60" i="50" s="1"/>
  <c r="Q60" i="60"/>
  <c r="S60" i="60" s="1"/>
  <c r="T60" i="60" s="1"/>
  <c r="O45" i="19"/>
  <c r="O44" i="19"/>
  <c r="O46" i="19"/>
  <c r="Q52" i="14"/>
  <c r="O56" i="19"/>
  <c r="Q52" i="52"/>
  <c r="Q52" i="16"/>
  <c r="W54" i="48"/>
  <c r="Y54" i="48" s="1"/>
  <c r="Z54" i="48" s="1"/>
  <c r="W60" i="49"/>
  <c r="Y60" i="49" s="1"/>
  <c r="Z60" i="49" s="1"/>
  <c r="W54" i="50"/>
  <c r="Y54" i="50" s="1"/>
  <c r="Z54" i="50" s="1"/>
  <c r="Q60" i="15"/>
  <c r="S60" i="15" s="1"/>
  <c r="T60" i="15" s="1"/>
  <c r="W19" i="58"/>
  <c r="Y19" i="58" s="1"/>
  <c r="Z19" i="58" s="1"/>
  <c r="W19" i="57"/>
  <c r="Y19" i="57" s="1"/>
  <c r="Z19" i="57" s="1"/>
  <c r="W19" i="14"/>
  <c r="Y19" i="14" s="1"/>
  <c r="Z19" i="14" s="1"/>
  <c r="W19" i="56"/>
  <c r="Y19" i="56" s="1"/>
  <c r="Z19" i="56" s="1"/>
  <c r="Y28" i="52"/>
  <c r="Z28" i="52" s="1"/>
  <c r="W36" i="52"/>
  <c r="G15" i="19"/>
  <c r="G44" i="19" s="1"/>
  <c r="Y28" i="55"/>
  <c r="Z28" i="55" s="1"/>
  <c r="W36" i="55"/>
  <c r="G18" i="19"/>
  <c r="G47" i="19" s="1"/>
  <c r="W36" i="54"/>
  <c r="Y28" i="54"/>
  <c r="Z28" i="54" s="1"/>
  <c r="G17" i="19"/>
  <c r="G46" i="19" s="1"/>
  <c r="Y28" i="13"/>
  <c r="Z28" i="13" s="1"/>
  <c r="W36" i="13"/>
  <c r="G14" i="19"/>
  <c r="G43" i="19" s="1"/>
  <c r="W36" i="53"/>
  <c r="Y28" i="53"/>
  <c r="Z28" i="53" s="1"/>
  <c r="G16" i="19"/>
  <c r="G45" i="19" s="1"/>
  <c r="AE28" i="62"/>
  <c r="AF28" i="62" s="1"/>
  <c r="AC36" i="62"/>
  <c r="H28" i="19"/>
  <c r="H57" i="19" s="1"/>
  <c r="AC36" i="17"/>
  <c r="AE28" i="17"/>
  <c r="AF28" i="17" s="1"/>
  <c r="Y28" i="16"/>
  <c r="Z28" i="16" s="1"/>
  <c r="W36" i="16"/>
  <c r="Y28" i="61"/>
  <c r="Z28" i="61" s="1"/>
  <c r="W36" i="61"/>
  <c r="G27" i="19"/>
  <c r="G56" i="19" s="1"/>
  <c r="Q59" i="53"/>
  <c r="S59" i="53" s="1"/>
  <c r="T59" i="53" s="1"/>
  <c r="S58" i="53"/>
  <c r="T58" i="53" s="1"/>
  <c r="O16" i="19"/>
  <c r="S52" i="53"/>
  <c r="T52" i="53" s="1"/>
  <c r="Q53" i="53"/>
  <c r="S53" i="53" s="1"/>
  <c r="T53" i="53" s="1"/>
  <c r="S58" i="52"/>
  <c r="T58" i="52" s="1"/>
  <c r="Q59" i="52"/>
  <c r="S59" i="52" s="1"/>
  <c r="T59" i="52" s="1"/>
  <c r="O15" i="19"/>
  <c r="S52" i="52"/>
  <c r="T52" i="52" s="1"/>
  <c r="Q53" i="52"/>
  <c r="S53" i="52" s="1"/>
  <c r="T53" i="52" s="1"/>
  <c r="Q59" i="55"/>
  <c r="S59" i="55" s="1"/>
  <c r="T59" i="55" s="1"/>
  <c r="S58" i="55"/>
  <c r="T58" i="55" s="1"/>
  <c r="O18" i="19"/>
  <c r="S52" i="55"/>
  <c r="T52" i="55" s="1"/>
  <c r="Q53" i="55"/>
  <c r="S53" i="55" s="1"/>
  <c r="T53" i="55" s="1"/>
  <c r="Q54" i="55"/>
  <c r="S54" i="55" s="1"/>
  <c r="T54" i="55" s="1"/>
  <c r="Q59" i="13"/>
  <c r="S59" i="13" s="1"/>
  <c r="T59" i="13" s="1"/>
  <c r="S58" i="13"/>
  <c r="T58" i="13" s="1"/>
  <c r="O14" i="19"/>
  <c r="Q53" i="13"/>
  <c r="S53" i="13" s="1"/>
  <c r="T53" i="13" s="1"/>
  <c r="S52" i="13"/>
  <c r="T52" i="13" s="1"/>
  <c r="S52" i="54"/>
  <c r="T52" i="54" s="1"/>
  <c r="Q53" i="54"/>
  <c r="S53" i="54" s="1"/>
  <c r="T53" i="54" s="1"/>
  <c r="S58" i="54"/>
  <c r="T58" i="54" s="1"/>
  <c r="Q59" i="54"/>
  <c r="S59" i="54" s="1"/>
  <c r="T59" i="54" s="1"/>
  <c r="O17" i="19"/>
  <c r="S58" i="57"/>
  <c r="T58" i="57" s="1"/>
  <c r="Q59" i="57"/>
  <c r="S59" i="57" s="1"/>
  <c r="T59" i="57" s="1"/>
  <c r="O21" i="19"/>
  <c r="S52" i="57"/>
  <c r="T52" i="57" s="1"/>
  <c r="Q53" i="57"/>
  <c r="S53" i="57" s="1"/>
  <c r="T53" i="57" s="1"/>
  <c r="S52" i="14"/>
  <c r="T52" i="14" s="1"/>
  <c r="Q53" i="14"/>
  <c r="S53" i="14" s="1"/>
  <c r="T53" i="14" s="1"/>
  <c r="S58" i="14"/>
  <c r="T58" i="14" s="1"/>
  <c r="Q59" i="14"/>
  <c r="S59" i="14" s="1"/>
  <c r="T59" i="14" s="1"/>
  <c r="O19" i="19"/>
  <c r="S58" i="56"/>
  <c r="T58" i="56" s="1"/>
  <c r="Q59" i="56"/>
  <c r="S59" i="56" s="1"/>
  <c r="T59" i="56" s="1"/>
  <c r="O20" i="19"/>
  <c r="S52" i="56"/>
  <c r="T52" i="56" s="1"/>
  <c r="Q53" i="56"/>
  <c r="S53" i="56" s="1"/>
  <c r="T53" i="56" s="1"/>
  <c r="Q53" i="58"/>
  <c r="S53" i="58" s="1"/>
  <c r="T53" i="58" s="1"/>
  <c r="S52" i="58"/>
  <c r="T52" i="58" s="1"/>
  <c r="Q59" i="58"/>
  <c r="S59" i="58" s="1"/>
  <c r="T59" i="58" s="1"/>
  <c r="S58" i="58"/>
  <c r="T58" i="58" s="1"/>
  <c r="O22" i="19"/>
  <c r="W59" i="17"/>
  <c r="Y59" i="17" s="1"/>
  <c r="Z59" i="17" s="1"/>
  <c r="Y58" i="17"/>
  <c r="Z58" i="17" s="1"/>
  <c r="W53" i="17"/>
  <c r="Y53" i="17" s="1"/>
  <c r="Z53" i="17" s="1"/>
  <c r="Y52" i="17"/>
  <c r="Z52" i="17" s="1"/>
  <c r="Y58" i="62"/>
  <c r="Z58" i="62" s="1"/>
  <c r="W59" i="62"/>
  <c r="Y59" i="62" s="1"/>
  <c r="Z59" i="62" s="1"/>
  <c r="P28" i="19"/>
  <c r="Y52" i="62"/>
  <c r="Z52" i="62" s="1"/>
  <c r="W53" i="62"/>
  <c r="Y53" i="62" s="1"/>
  <c r="Z53" i="62" s="1"/>
  <c r="S52" i="61"/>
  <c r="T52" i="61" s="1"/>
  <c r="Q53" i="61"/>
  <c r="S53" i="61" s="1"/>
  <c r="T53" i="61" s="1"/>
  <c r="S58" i="61"/>
  <c r="T58" i="61" s="1"/>
  <c r="Q59" i="61"/>
  <c r="S59" i="61" s="1"/>
  <c r="T59" i="61" s="1"/>
  <c r="O27" i="19"/>
  <c r="S52" i="16"/>
  <c r="T52" i="16" s="1"/>
  <c r="Q53" i="16"/>
  <c r="S53" i="16" s="1"/>
  <c r="T53" i="16" s="1"/>
  <c r="S58" i="16"/>
  <c r="T58" i="16" s="1"/>
  <c r="Q59" i="16"/>
  <c r="S59" i="16" s="1"/>
  <c r="T59" i="16" s="1"/>
  <c r="W39" i="37"/>
  <c r="Y36" i="37"/>
  <c r="Z36" i="37" s="1"/>
  <c r="W39" i="59"/>
  <c r="Y36" i="59"/>
  <c r="Z36" i="59" s="1"/>
  <c r="AC39" i="12"/>
  <c r="AE36" i="12"/>
  <c r="AF36" i="12" s="1"/>
  <c r="AE36" i="51"/>
  <c r="AF36" i="51" s="1"/>
  <c r="AC39" i="51"/>
  <c r="AE36" i="50"/>
  <c r="AF36" i="50" s="1"/>
  <c r="AC39" i="50"/>
  <c r="AE36" i="49"/>
  <c r="AF36" i="49" s="1"/>
  <c r="AC39" i="49"/>
  <c r="AC39" i="48"/>
  <c r="AE36" i="48"/>
  <c r="AF36" i="48" s="1"/>
  <c r="S36" i="46"/>
  <c r="T36" i="46" s="1"/>
  <c r="Q39" i="46"/>
  <c r="Q39" i="47"/>
  <c r="S36" i="47"/>
  <c r="T36" i="47" s="1"/>
  <c r="Q39" i="11"/>
  <c r="S36" i="11"/>
  <c r="T36" i="11" s="1"/>
  <c r="Q39" i="43"/>
  <c r="S36" i="43"/>
  <c r="T36" i="43" s="1"/>
  <c r="Q39" i="44"/>
  <c r="S36" i="44"/>
  <c r="T36" i="44" s="1"/>
  <c r="S36" i="45"/>
  <c r="T36" i="45" s="1"/>
  <c r="Q39" i="45"/>
  <c r="S36" i="42"/>
  <c r="T36" i="42" s="1"/>
  <c r="Q39" i="42"/>
  <c r="W39" i="15"/>
  <c r="Y36" i="15"/>
  <c r="Z36" i="15" s="1"/>
  <c r="W39" i="60"/>
  <c r="Y36" i="60"/>
  <c r="Z36" i="60" s="1"/>
  <c r="Y12" i="58"/>
  <c r="Z12" i="58" s="1"/>
  <c r="W28" i="58"/>
  <c r="Y12" i="56"/>
  <c r="Z12" i="56" s="1"/>
  <c r="W28" i="56"/>
  <c r="Y12" i="14"/>
  <c r="Z12" i="14" s="1"/>
  <c r="W28" i="14"/>
  <c r="Y12" i="57"/>
  <c r="Z12" i="57" s="1"/>
  <c r="W28" i="57"/>
  <c r="S19" i="43"/>
  <c r="S19" i="46"/>
  <c r="S19" i="45"/>
  <c r="S19" i="47"/>
  <c r="S19" i="44"/>
  <c r="S19" i="42"/>
  <c r="S19" i="11"/>
  <c r="Q54" i="14" l="1"/>
  <c r="S54" i="14" s="1"/>
  <c r="T54" i="14" s="1"/>
  <c r="Q54" i="13"/>
  <c r="S54" i="13" s="1"/>
  <c r="T54" i="13" s="1"/>
  <c r="W60" i="62"/>
  <c r="Y60" i="62" s="1"/>
  <c r="Z60" i="62" s="1"/>
  <c r="Q60" i="56"/>
  <c r="S60" i="56" s="1"/>
  <c r="T60" i="56" s="1"/>
  <c r="Q54" i="58"/>
  <c r="S54" i="58" s="1"/>
  <c r="T54" i="58" s="1"/>
  <c r="Q54" i="54"/>
  <c r="S54" i="54" s="1"/>
  <c r="T54" i="54" s="1"/>
  <c r="Q60" i="57"/>
  <c r="S60" i="57" s="1"/>
  <c r="T60" i="57" s="1"/>
  <c r="Q60" i="52"/>
  <c r="S60" i="52" s="1"/>
  <c r="T60" i="52" s="1"/>
  <c r="T19" i="42"/>
  <c r="F3" i="19"/>
  <c r="F32" i="19" s="1"/>
  <c r="T19" i="46"/>
  <c r="F7" i="19"/>
  <c r="F36" i="19" s="1"/>
  <c r="W54" i="17"/>
  <c r="Y54" i="17" s="1"/>
  <c r="Z54" i="17" s="1"/>
  <c r="Q60" i="58"/>
  <c r="S60" i="58" s="1"/>
  <c r="T60" i="58" s="1"/>
  <c r="Q54" i="56"/>
  <c r="S54" i="56" s="1"/>
  <c r="T54" i="56" s="1"/>
  <c r="Q60" i="54"/>
  <c r="S60" i="54" s="1"/>
  <c r="T60" i="54" s="1"/>
  <c r="Q60" i="55"/>
  <c r="S60" i="55" s="1"/>
  <c r="T60" i="55" s="1"/>
  <c r="T19" i="44"/>
  <c r="F5" i="19"/>
  <c r="F34" i="19" s="1"/>
  <c r="T19" i="43"/>
  <c r="F4" i="19"/>
  <c r="F33" i="19" s="1"/>
  <c r="Q54" i="16"/>
  <c r="S54" i="16" s="1"/>
  <c r="T54" i="16" s="1"/>
  <c r="T19" i="47"/>
  <c r="F8" i="19"/>
  <c r="F37" i="19" s="1"/>
  <c r="Q54" i="61"/>
  <c r="S54" i="61" s="1"/>
  <c r="T54" i="61" s="1"/>
  <c r="W60" i="17"/>
  <c r="Y60" i="17" s="1"/>
  <c r="Z60" i="17" s="1"/>
  <c r="Q60" i="14"/>
  <c r="S60" i="14" s="1"/>
  <c r="T60" i="14" s="1"/>
  <c r="Q54" i="57"/>
  <c r="S54" i="57" s="1"/>
  <c r="T54" i="57" s="1"/>
  <c r="Q54" i="52"/>
  <c r="S54" i="52" s="1"/>
  <c r="T54" i="52" s="1"/>
  <c r="Q60" i="53"/>
  <c r="S60" i="53" s="1"/>
  <c r="T60" i="53" s="1"/>
  <c r="T19" i="11"/>
  <c r="F2" i="19"/>
  <c r="F31" i="19" s="1"/>
  <c r="T19" i="45"/>
  <c r="F6" i="19"/>
  <c r="F35" i="19" s="1"/>
  <c r="Q60" i="13"/>
  <c r="S60" i="13" s="1"/>
  <c r="T60" i="13" s="1"/>
  <c r="Q60" i="16"/>
  <c r="S60" i="16" s="1"/>
  <c r="T60" i="16" s="1"/>
  <c r="Q60" i="61"/>
  <c r="S60" i="61" s="1"/>
  <c r="T60" i="61" s="1"/>
  <c r="W54" i="62"/>
  <c r="Y54" i="62" s="1"/>
  <c r="Z54" i="62" s="1"/>
  <c r="Q54" i="53"/>
  <c r="S54" i="53" s="1"/>
  <c r="T54" i="53" s="1"/>
  <c r="AC12" i="15"/>
  <c r="AC12" i="60"/>
  <c r="AI12" i="51"/>
  <c r="AI12" i="49"/>
  <c r="AI12" i="50"/>
  <c r="AI12" i="48"/>
  <c r="AI12" i="12"/>
  <c r="AC12" i="37"/>
  <c r="AC12" i="59"/>
  <c r="Y28" i="57"/>
  <c r="Z28" i="57" s="1"/>
  <c r="W36" i="57"/>
  <c r="G21" i="19"/>
  <c r="G50" i="19" s="1"/>
  <c r="Y28" i="14"/>
  <c r="Z28" i="14" s="1"/>
  <c r="W36" i="14"/>
  <c r="G19" i="19"/>
  <c r="G48" i="19" s="1"/>
  <c r="Y28" i="56"/>
  <c r="Z28" i="56" s="1"/>
  <c r="W36" i="56"/>
  <c r="G20" i="19"/>
  <c r="G49" i="19" s="1"/>
  <c r="W36" i="58"/>
  <c r="Y28" i="58"/>
  <c r="Z28" i="58" s="1"/>
  <c r="G22" i="19"/>
  <c r="G51" i="19" s="1"/>
  <c r="W50" i="60"/>
  <c r="W56" i="60"/>
  <c r="Y39" i="60"/>
  <c r="Z39" i="60" s="1"/>
  <c r="W50" i="15"/>
  <c r="Y39" i="15"/>
  <c r="Z39" i="15" s="1"/>
  <c r="W56" i="15"/>
  <c r="Q56" i="42"/>
  <c r="Q50" i="42"/>
  <c r="S39" i="42"/>
  <c r="T39" i="42" s="1"/>
  <c r="S39" i="45"/>
  <c r="T39" i="45" s="1"/>
  <c r="Q56" i="45"/>
  <c r="Q50" i="45"/>
  <c r="S39" i="44"/>
  <c r="T39" i="44" s="1"/>
  <c r="Q56" i="44"/>
  <c r="Q50" i="44"/>
  <c r="Q50" i="43"/>
  <c r="Q56" i="43"/>
  <c r="S39" i="43"/>
  <c r="T39" i="43" s="1"/>
  <c r="Q50" i="11"/>
  <c r="S39" i="11"/>
  <c r="T39" i="11" s="1"/>
  <c r="Q56" i="11"/>
  <c r="Q50" i="47"/>
  <c r="S39" i="47"/>
  <c r="T39" i="47" s="1"/>
  <c r="Q56" i="47"/>
  <c r="Q56" i="46"/>
  <c r="S39" i="46"/>
  <c r="T39" i="46" s="1"/>
  <c r="Q50" i="46"/>
  <c r="AE39" i="48"/>
  <c r="AF39" i="48" s="1"/>
  <c r="AC50" i="48"/>
  <c r="AC56" i="48"/>
  <c r="AE39" i="49"/>
  <c r="AF39" i="49" s="1"/>
  <c r="AC56" i="49"/>
  <c r="AC50" i="49"/>
  <c r="AE39" i="50"/>
  <c r="AF39" i="50" s="1"/>
  <c r="AC50" i="50"/>
  <c r="AC56" i="50"/>
  <c r="AE39" i="51"/>
  <c r="AF39" i="51" s="1"/>
  <c r="AC50" i="51"/>
  <c r="AC56" i="51"/>
  <c r="AC50" i="12"/>
  <c r="AC56" i="12"/>
  <c r="AE39" i="12"/>
  <c r="AF39" i="12" s="1"/>
  <c r="W56" i="59"/>
  <c r="W50" i="59"/>
  <c r="Y39" i="59"/>
  <c r="Z39" i="59" s="1"/>
  <c r="W56" i="37"/>
  <c r="W50" i="37"/>
  <c r="Y39" i="37"/>
  <c r="Z39" i="37" s="1"/>
  <c r="Y36" i="61"/>
  <c r="Z36" i="61" s="1"/>
  <c r="W39" i="61"/>
  <c r="W39" i="16"/>
  <c r="Y36" i="16"/>
  <c r="Z36" i="16" s="1"/>
  <c r="AE36" i="17"/>
  <c r="AF36" i="17" s="1"/>
  <c r="AC39" i="17"/>
  <c r="AC39" i="62"/>
  <c r="AE36" i="62"/>
  <c r="AF36" i="62" s="1"/>
  <c r="W39" i="53"/>
  <c r="Y36" i="53"/>
  <c r="Z36" i="53" s="1"/>
  <c r="W39" i="13"/>
  <c r="Y36" i="13"/>
  <c r="Z36" i="13" s="1"/>
  <c r="W39" i="54"/>
  <c r="Y36" i="54"/>
  <c r="Z36" i="54" s="1"/>
  <c r="W39" i="55"/>
  <c r="Y36" i="55"/>
  <c r="Z36" i="55" s="1"/>
  <c r="Y36" i="52"/>
  <c r="Z36" i="52" s="1"/>
  <c r="W39" i="52"/>
  <c r="AI12" i="17" l="1"/>
  <c r="AI12" i="62"/>
  <c r="AC19" i="37"/>
  <c r="AE19" i="37" s="1"/>
  <c r="AF19" i="37" s="1"/>
  <c r="AC19" i="59"/>
  <c r="AE19" i="59" s="1"/>
  <c r="AF19" i="59" s="1"/>
  <c r="AI19" i="48"/>
  <c r="AK19" i="48" s="1"/>
  <c r="AL19" i="48" s="1"/>
  <c r="AI19" i="12"/>
  <c r="AK19" i="12" s="1"/>
  <c r="AL19" i="12" s="1"/>
  <c r="AI19" i="50"/>
  <c r="AK19" i="50" s="1"/>
  <c r="AL19" i="50" s="1"/>
  <c r="AI19" i="51"/>
  <c r="AK19" i="51" s="1"/>
  <c r="AL19" i="51" s="1"/>
  <c r="AI19" i="49"/>
  <c r="AK19" i="49" s="1"/>
  <c r="AL19" i="49" s="1"/>
  <c r="AC12" i="16"/>
  <c r="AC12" i="61"/>
  <c r="AC12" i="13"/>
  <c r="AC12" i="55"/>
  <c r="AC12" i="54"/>
  <c r="AC12" i="53"/>
  <c r="AC12" i="52"/>
  <c r="AC19" i="15"/>
  <c r="AE19" i="15" s="1"/>
  <c r="AF19" i="15" s="1"/>
  <c r="AC19" i="60"/>
  <c r="AE19" i="60" s="1"/>
  <c r="AF19" i="60" s="1"/>
  <c r="Y39" i="52"/>
  <c r="Z39" i="52" s="1"/>
  <c r="W56" i="52"/>
  <c r="W50" i="52"/>
  <c r="W56" i="55"/>
  <c r="Y39" i="55"/>
  <c r="Z39" i="55" s="1"/>
  <c r="W50" i="55"/>
  <c r="W56" i="54"/>
  <c r="Y39" i="54"/>
  <c r="Z39" i="54" s="1"/>
  <c r="W50" i="54"/>
  <c r="W50" i="13"/>
  <c r="W56" i="13"/>
  <c r="Y39" i="13"/>
  <c r="Z39" i="13" s="1"/>
  <c r="W56" i="53"/>
  <c r="Y39" i="53"/>
  <c r="Z39" i="53" s="1"/>
  <c r="W50" i="53"/>
  <c r="AC50" i="62"/>
  <c r="AC56" i="62"/>
  <c r="AE39" i="62"/>
  <c r="AF39" i="62" s="1"/>
  <c r="AC50" i="17"/>
  <c r="AC56" i="17"/>
  <c r="AE39" i="17"/>
  <c r="AF39" i="17" s="1"/>
  <c r="W56" i="16"/>
  <c r="Y39" i="16"/>
  <c r="Z39" i="16" s="1"/>
  <c r="W50" i="16"/>
  <c r="W50" i="61"/>
  <c r="Y39" i="61"/>
  <c r="Z39" i="61" s="1"/>
  <c r="W56" i="61"/>
  <c r="W51" i="37"/>
  <c r="Y51" i="37" s="1"/>
  <c r="Z51" i="37" s="1"/>
  <c r="Y50" i="37"/>
  <c r="Z50" i="37" s="1"/>
  <c r="Y56" i="37"/>
  <c r="Z56" i="37" s="1"/>
  <c r="W57" i="37"/>
  <c r="Y57" i="37" s="1"/>
  <c r="Z57" i="37" s="1"/>
  <c r="Y50" i="59"/>
  <c r="Z50" i="59" s="1"/>
  <c r="W51" i="59"/>
  <c r="Y51" i="59" s="1"/>
  <c r="Z51" i="59" s="1"/>
  <c r="W57" i="59"/>
  <c r="Y57" i="59" s="1"/>
  <c r="Z57" i="59" s="1"/>
  <c r="Y56" i="59"/>
  <c r="Z56" i="59" s="1"/>
  <c r="W58" i="59"/>
  <c r="AE56" i="12"/>
  <c r="AF56" i="12" s="1"/>
  <c r="AC57" i="12"/>
  <c r="AE57" i="12" s="1"/>
  <c r="AF57" i="12" s="1"/>
  <c r="AE50" i="12"/>
  <c r="AF50" i="12" s="1"/>
  <c r="AC51" i="12"/>
  <c r="AE51" i="12" s="1"/>
  <c r="AF51" i="12" s="1"/>
  <c r="AE56" i="51"/>
  <c r="AF56" i="51" s="1"/>
  <c r="AC57" i="51"/>
  <c r="AE57" i="51" s="1"/>
  <c r="AF57" i="51" s="1"/>
  <c r="AC51" i="51"/>
  <c r="AE51" i="51" s="1"/>
  <c r="AF51" i="51" s="1"/>
  <c r="AE50" i="51"/>
  <c r="AF50" i="51" s="1"/>
  <c r="AE56" i="50"/>
  <c r="AF56" i="50" s="1"/>
  <c r="AC57" i="50"/>
  <c r="AE57" i="50" s="1"/>
  <c r="AF57" i="50" s="1"/>
  <c r="AE50" i="50"/>
  <c r="AF50" i="50" s="1"/>
  <c r="AC51" i="50"/>
  <c r="AE51" i="50" s="1"/>
  <c r="AF51" i="50" s="1"/>
  <c r="AC51" i="49"/>
  <c r="AE51" i="49" s="1"/>
  <c r="AF51" i="49" s="1"/>
  <c r="AE50" i="49"/>
  <c r="AF50" i="49" s="1"/>
  <c r="AE56" i="49"/>
  <c r="AF56" i="49" s="1"/>
  <c r="AC57" i="49"/>
  <c r="AE57" i="49" s="1"/>
  <c r="AF57" i="49" s="1"/>
  <c r="AE56" i="48"/>
  <c r="AF56" i="48" s="1"/>
  <c r="AC57" i="48"/>
  <c r="AE57" i="48" s="1"/>
  <c r="AF57" i="48" s="1"/>
  <c r="AC51" i="48"/>
  <c r="AE51" i="48" s="1"/>
  <c r="AF51" i="48" s="1"/>
  <c r="AE50" i="48"/>
  <c r="AF50" i="48" s="1"/>
  <c r="AC52" i="48"/>
  <c r="Q51" i="46"/>
  <c r="S51" i="46" s="1"/>
  <c r="T51" i="46" s="1"/>
  <c r="S50" i="46"/>
  <c r="T50" i="46" s="1"/>
  <c r="Q57" i="46"/>
  <c r="S57" i="46" s="1"/>
  <c r="T57" i="46" s="1"/>
  <c r="S56" i="46"/>
  <c r="T56" i="46" s="1"/>
  <c r="Q57" i="47"/>
  <c r="S57" i="47" s="1"/>
  <c r="T57" i="47" s="1"/>
  <c r="S56" i="47"/>
  <c r="T56" i="47" s="1"/>
  <c r="S50" i="47"/>
  <c r="T50" i="47" s="1"/>
  <c r="Q51" i="47"/>
  <c r="S51" i="47" s="1"/>
  <c r="T51" i="47" s="1"/>
  <c r="Q57" i="11"/>
  <c r="S57" i="11" s="1"/>
  <c r="T57" i="11" s="1"/>
  <c r="S56" i="11"/>
  <c r="T56" i="11" s="1"/>
  <c r="Q51" i="11"/>
  <c r="S51" i="11" s="1"/>
  <c r="T51" i="11" s="1"/>
  <c r="S50" i="11"/>
  <c r="T50" i="11" s="1"/>
  <c r="Q57" i="43"/>
  <c r="S57" i="43" s="1"/>
  <c r="T57" i="43" s="1"/>
  <c r="S56" i="43"/>
  <c r="T56" i="43" s="1"/>
  <c r="Q58" i="43"/>
  <c r="S50" i="43"/>
  <c r="T50" i="43" s="1"/>
  <c r="Q51" i="43"/>
  <c r="S51" i="43" s="1"/>
  <c r="T51" i="43" s="1"/>
  <c r="Q52" i="43"/>
  <c r="Q51" i="44"/>
  <c r="S51" i="44" s="1"/>
  <c r="T51" i="44" s="1"/>
  <c r="S50" i="44"/>
  <c r="T50" i="44" s="1"/>
  <c r="Q52" i="44"/>
  <c r="Q57" i="44"/>
  <c r="S57" i="44" s="1"/>
  <c r="T57" i="44" s="1"/>
  <c r="S56" i="44"/>
  <c r="T56" i="44" s="1"/>
  <c r="S50" i="45"/>
  <c r="T50" i="45" s="1"/>
  <c r="Q51" i="45"/>
  <c r="S51" i="45" s="1"/>
  <c r="T51" i="45" s="1"/>
  <c r="S56" i="45"/>
  <c r="T56" i="45" s="1"/>
  <c r="Q57" i="45"/>
  <c r="S57" i="45" s="1"/>
  <c r="T57" i="45" s="1"/>
  <c r="S50" i="42"/>
  <c r="T50" i="42" s="1"/>
  <c r="Q51" i="42"/>
  <c r="S51" i="42" s="1"/>
  <c r="T51" i="42" s="1"/>
  <c r="Q57" i="42"/>
  <c r="S57" i="42" s="1"/>
  <c r="T57" i="42" s="1"/>
  <c r="S56" i="42"/>
  <c r="T56" i="42" s="1"/>
  <c r="W57" i="15"/>
  <c r="Y57" i="15" s="1"/>
  <c r="Z57" i="15" s="1"/>
  <c r="Y56" i="15"/>
  <c r="Z56" i="15" s="1"/>
  <c r="W51" i="15"/>
  <c r="Y51" i="15" s="1"/>
  <c r="Z51" i="15" s="1"/>
  <c r="Y50" i="15"/>
  <c r="Z50" i="15" s="1"/>
  <c r="W57" i="60"/>
  <c r="Y57" i="60" s="1"/>
  <c r="Z57" i="60" s="1"/>
  <c r="Y56" i="60"/>
  <c r="Z56" i="60" s="1"/>
  <c r="W51" i="60"/>
  <c r="Y51" i="60" s="1"/>
  <c r="Z51" i="60" s="1"/>
  <c r="Y50" i="60"/>
  <c r="Z50" i="60" s="1"/>
  <c r="W52" i="60"/>
  <c r="W39" i="58"/>
  <c r="Y36" i="58"/>
  <c r="Z36" i="58" s="1"/>
  <c r="W39" i="56"/>
  <c r="Y36" i="56"/>
  <c r="Z36" i="56" s="1"/>
  <c r="W39" i="14"/>
  <c r="Y36" i="14"/>
  <c r="Z36" i="14" s="1"/>
  <c r="W39" i="57"/>
  <c r="Y36" i="57"/>
  <c r="Z36" i="57" s="1"/>
  <c r="AE12" i="59"/>
  <c r="AF12" i="59" s="1"/>
  <c r="AC28" i="59"/>
  <c r="AE12" i="37"/>
  <c r="AF12" i="37" s="1"/>
  <c r="AC28" i="37"/>
  <c r="AK12" i="12"/>
  <c r="AL12" i="12" s="1"/>
  <c r="AI28" i="12"/>
  <c r="AK12" i="48"/>
  <c r="AL12" i="48" s="1"/>
  <c r="AI28" i="48"/>
  <c r="AK12" i="50"/>
  <c r="AL12" i="50" s="1"/>
  <c r="AI28" i="50"/>
  <c r="AK12" i="49"/>
  <c r="AL12" i="49" s="1"/>
  <c r="AI28" i="49"/>
  <c r="AK12" i="51"/>
  <c r="AL12" i="51" s="1"/>
  <c r="AI28" i="51"/>
  <c r="AE12" i="60"/>
  <c r="AF12" i="60" s="1"/>
  <c r="AC28" i="60"/>
  <c r="AE12" i="15"/>
  <c r="AF12" i="15" s="1"/>
  <c r="AC28" i="15"/>
  <c r="Q52" i="46" l="1"/>
  <c r="AC58" i="51"/>
  <c r="W52" i="15"/>
  <c r="Q58" i="46"/>
  <c r="Q58" i="44"/>
  <c r="Q52" i="42"/>
  <c r="W58" i="15"/>
  <c r="Q52" i="11"/>
  <c r="AC52" i="12"/>
  <c r="AC53" i="12" s="1"/>
  <c r="AE53" i="12" s="1"/>
  <c r="AF53" i="12" s="1"/>
  <c r="W58" i="60"/>
  <c r="O35" i="19"/>
  <c r="AC58" i="48"/>
  <c r="Q40" i="19"/>
  <c r="P54" i="19"/>
  <c r="O32" i="19"/>
  <c r="O31" i="19"/>
  <c r="O37" i="19"/>
  <c r="P53" i="19"/>
  <c r="P52" i="19"/>
  <c r="P55" i="19"/>
  <c r="Q58" i="45"/>
  <c r="Q58" i="47"/>
  <c r="O36" i="19"/>
  <c r="AC52" i="51"/>
  <c r="W52" i="37"/>
  <c r="Y52" i="37" s="1"/>
  <c r="Z52" i="37" s="1"/>
  <c r="Q58" i="42"/>
  <c r="O33" i="19"/>
  <c r="Q58" i="11"/>
  <c r="AC58" i="49"/>
  <c r="AC52" i="50"/>
  <c r="Q42" i="19"/>
  <c r="Q38" i="19"/>
  <c r="W52" i="59"/>
  <c r="Y52" i="59" s="1"/>
  <c r="Z52" i="59" s="1"/>
  <c r="AC58" i="12"/>
  <c r="Q41" i="19"/>
  <c r="Q52" i="45"/>
  <c r="O34" i="19"/>
  <c r="Q39" i="19"/>
  <c r="AC58" i="50"/>
  <c r="Q52" i="47"/>
  <c r="AC52" i="49"/>
  <c r="AC53" i="49" s="1"/>
  <c r="AE53" i="49" s="1"/>
  <c r="AF53" i="49" s="1"/>
  <c r="W58" i="37"/>
  <c r="AI19" i="17"/>
  <c r="AK19" i="17" s="1"/>
  <c r="AL19" i="17" s="1"/>
  <c r="AI19" i="62"/>
  <c r="AK19" i="62" s="1"/>
  <c r="AL19" i="62" s="1"/>
  <c r="AC12" i="56"/>
  <c r="AC12" i="14"/>
  <c r="AC12" i="57"/>
  <c r="AC12" i="58"/>
  <c r="AC19" i="55"/>
  <c r="AE19" i="55" s="1"/>
  <c r="AF19" i="55" s="1"/>
  <c r="AC19" i="54"/>
  <c r="AE19" i="54" s="1"/>
  <c r="AF19" i="54" s="1"/>
  <c r="AC19" i="13"/>
  <c r="AE19" i="13" s="1"/>
  <c r="AF19" i="13" s="1"/>
  <c r="AC19" i="52"/>
  <c r="AE19" i="52" s="1"/>
  <c r="AF19" i="52" s="1"/>
  <c r="AC19" i="53"/>
  <c r="AE19" i="53" s="1"/>
  <c r="AF19" i="53" s="1"/>
  <c r="AC19" i="61"/>
  <c r="AE19" i="61" s="1"/>
  <c r="AF19" i="61" s="1"/>
  <c r="AC19" i="16"/>
  <c r="AE19" i="16" s="1"/>
  <c r="AF19" i="16" s="1"/>
  <c r="AC36" i="15"/>
  <c r="AE28" i="15"/>
  <c r="AF28" i="15" s="1"/>
  <c r="H25" i="19"/>
  <c r="H54" i="19" s="1"/>
  <c r="AC36" i="60"/>
  <c r="AE28" i="60"/>
  <c r="AF28" i="60" s="1"/>
  <c r="H26" i="19"/>
  <c r="H55" i="19" s="1"/>
  <c r="AI36" i="51"/>
  <c r="AK28" i="51"/>
  <c r="AL28" i="51" s="1"/>
  <c r="I13" i="19"/>
  <c r="I42" i="19" s="1"/>
  <c r="AI36" i="49"/>
  <c r="AK28" i="49"/>
  <c r="AL28" i="49" s="1"/>
  <c r="I11" i="19"/>
  <c r="I40" i="19" s="1"/>
  <c r="AK28" i="50"/>
  <c r="AL28" i="50" s="1"/>
  <c r="AI36" i="50"/>
  <c r="I12" i="19"/>
  <c r="I41" i="19" s="1"/>
  <c r="AK28" i="48"/>
  <c r="AL28" i="48" s="1"/>
  <c r="AI36" i="48"/>
  <c r="I10" i="19"/>
  <c r="I39" i="19" s="1"/>
  <c r="AI36" i="12"/>
  <c r="AK28" i="12"/>
  <c r="AL28" i="12" s="1"/>
  <c r="I9" i="19"/>
  <c r="I38" i="19" s="1"/>
  <c r="AC36" i="37"/>
  <c r="AE28" i="37"/>
  <c r="AF28" i="37" s="1"/>
  <c r="H23" i="19"/>
  <c r="H52" i="19" s="1"/>
  <c r="AE28" i="59"/>
  <c r="AF28" i="59" s="1"/>
  <c r="AC36" i="59"/>
  <c r="H24" i="19"/>
  <c r="H53" i="19" s="1"/>
  <c r="W56" i="57"/>
  <c r="Y39" i="57"/>
  <c r="Z39" i="57" s="1"/>
  <c r="W50" i="57"/>
  <c r="W50" i="14"/>
  <c r="Y39" i="14"/>
  <c r="Z39" i="14" s="1"/>
  <c r="W56" i="14"/>
  <c r="Y39" i="56"/>
  <c r="Z39" i="56" s="1"/>
  <c r="W50" i="56"/>
  <c r="W56" i="56"/>
  <c r="Y39" i="58"/>
  <c r="Z39" i="58" s="1"/>
  <c r="W56" i="58"/>
  <c r="W50" i="58"/>
  <c r="W53" i="60"/>
  <c r="Y53" i="60" s="1"/>
  <c r="Z53" i="60" s="1"/>
  <c r="Y52" i="60"/>
  <c r="Z52" i="60" s="1"/>
  <c r="Y58" i="60"/>
  <c r="Z58" i="60" s="1"/>
  <c r="W59" i="60"/>
  <c r="Y59" i="60" s="1"/>
  <c r="Z59" i="60" s="1"/>
  <c r="P26" i="19"/>
  <c r="W53" i="15"/>
  <c r="Y53" i="15" s="1"/>
  <c r="Z53" i="15" s="1"/>
  <c r="Y52" i="15"/>
  <c r="Z52" i="15" s="1"/>
  <c r="Y58" i="15"/>
  <c r="Z58" i="15" s="1"/>
  <c r="W59" i="15"/>
  <c r="Y59" i="15" s="1"/>
  <c r="Z59" i="15" s="1"/>
  <c r="P25" i="19"/>
  <c r="Q59" i="42"/>
  <c r="S59" i="42" s="1"/>
  <c r="T59" i="42" s="1"/>
  <c r="S58" i="42"/>
  <c r="T58" i="42" s="1"/>
  <c r="S52" i="42"/>
  <c r="T52" i="42" s="1"/>
  <c r="Q53" i="42"/>
  <c r="S53" i="42" s="1"/>
  <c r="T53" i="42" s="1"/>
  <c r="O3" i="19"/>
  <c r="S58" i="45"/>
  <c r="T58" i="45" s="1"/>
  <c r="Q59" i="45"/>
  <c r="S59" i="45" s="1"/>
  <c r="T59" i="45" s="1"/>
  <c r="S52" i="45"/>
  <c r="T52" i="45" s="1"/>
  <c r="Q53" i="45"/>
  <c r="S53" i="45" s="1"/>
  <c r="T53" i="45" s="1"/>
  <c r="O6" i="19"/>
  <c r="S58" i="44"/>
  <c r="T58" i="44" s="1"/>
  <c r="Q59" i="44"/>
  <c r="S59" i="44" s="1"/>
  <c r="T59" i="44" s="1"/>
  <c r="S52" i="44"/>
  <c r="T52" i="44" s="1"/>
  <c r="Q53" i="44"/>
  <c r="S53" i="44" s="1"/>
  <c r="T53" i="44" s="1"/>
  <c r="O5" i="19"/>
  <c r="S52" i="43"/>
  <c r="T52" i="43" s="1"/>
  <c r="Q53" i="43"/>
  <c r="S53" i="43" s="1"/>
  <c r="T53" i="43" s="1"/>
  <c r="O4" i="19"/>
  <c r="Q59" i="43"/>
  <c r="S59" i="43" s="1"/>
  <c r="T59" i="43" s="1"/>
  <c r="S58" i="43"/>
  <c r="T58" i="43" s="1"/>
  <c r="S52" i="11"/>
  <c r="T52" i="11" s="1"/>
  <c r="Q53" i="11"/>
  <c r="S53" i="11" s="1"/>
  <c r="T53" i="11" s="1"/>
  <c r="O2" i="19"/>
  <c r="Q59" i="11"/>
  <c r="S59" i="11" s="1"/>
  <c r="T59" i="11" s="1"/>
  <c r="S58" i="11"/>
  <c r="T58" i="11" s="1"/>
  <c r="Q53" i="47"/>
  <c r="S53" i="47" s="1"/>
  <c r="T53" i="47" s="1"/>
  <c r="S52" i="47"/>
  <c r="T52" i="47" s="1"/>
  <c r="O8" i="19"/>
  <c r="Q59" i="47"/>
  <c r="S59" i="47" s="1"/>
  <c r="T59" i="47" s="1"/>
  <c r="Q60" i="47"/>
  <c r="S60" i="47" s="1"/>
  <c r="T60" i="47" s="1"/>
  <c r="S58" i="47"/>
  <c r="T58" i="47" s="1"/>
  <c r="Q59" i="46"/>
  <c r="S59" i="46" s="1"/>
  <c r="T59" i="46" s="1"/>
  <c r="S58" i="46"/>
  <c r="T58" i="46" s="1"/>
  <c r="Q53" i="46"/>
  <c r="S53" i="46" s="1"/>
  <c r="T53" i="46" s="1"/>
  <c r="S52" i="46"/>
  <c r="T52" i="46" s="1"/>
  <c r="O7" i="19"/>
  <c r="AC53" i="48"/>
  <c r="AE53" i="48" s="1"/>
  <c r="AF53" i="48" s="1"/>
  <c r="AE52" i="48"/>
  <c r="AF52" i="48" s="1"/>
  <c r="Q10" i="19"/>
  <c r="AE58" i="48"/>
  <c r="AF58" i="48" s="1"/>
  <c r="AC59" i="48"/>
  <c r="AE59" i="48" s="1"/>
  <c r="AF59" i="48" s="1"/>
  <c r="AC59" i="49"/>
  <c r="AE59" i="49" s="1"/>
  <c r="AF59" i="49" s="1"/>
  <c r="AE58" i="49"/>
  <c r="AF58" i="49" s="1"/>
  <c r="AC60" i="49"/>
  <c r="AE60" i="49" s="1"/>
  <c r="AF60" i="49" s="1"/>
  <c r="Q11" i="19"/>
  <c r="AC53" i="50"/>
  <c r="AE53" i="50" s="1"/>
  <c r="AF53" i="50" s="1"/>
  <c r="AE52" i="50"/>
  <c r="AF52" i="50" s="1"/>
  <c r="Q12" i="19"/>
  <c r="AE58" i="50"/>
  <c r="AF58" i="50" s="1"/>
  <c r="AC59" i="50"/>
  <c r="AE59" i="50" s="1"/>
  <c r="AF59" i="50" s="1"/>
  <c r="AC53" i="51"/>
  <c r="AE53" i="51" s="1"/>
  <c r="AF53" i="51" s="1"/>
  <c r="AE52" i="51"/>
  <c r="AF52" i="51" s="1"/>
  <c r="Q13" i="19"/>
  <c r="AC59" i="51"/>
  <c r="AE59" i="51" s="1"/>
  <c r="AF59" i="51" s="1"/>
  <c r="AE58" i="51"/>
  <c r="AF58" i="51" s="1"/>
  <c r="Q9" i="19"/>
  <c r="AC59" i="12"/>
  <c r="AE59" i="12" s="1"/>
  <c r="AF59" i="12" s="1"/>
  <c r="AE58" i="12"/>
  <c r="AF58" i="12" s="1"/>
  <c r="W59" i="59"/>
  <c r="Y59" i="59" s="1"/>
  <c r="Z59" i="59" s="1"/>
  <c r="Y58" i="59"/>
  <c r="Z58" i="59" s="1"/>
  <c r="P24" i="19"/>
  <c r="W59" i="37"/>
  <c r="Y59" i="37" s="1"/>
  <c r="Z59" i="37" s="1"/>
  <c r="Y58" i="37"/>
  <c r="Z58" i="37" s="1"/>
  <c r="P23" i="19"/>
  <c r="Y56" i="61"/>
  <c r="Z56" i="61" s="1"/>
  <c r="W57" i="61"/>
  <c r="Y57" i="61" s="1"/>
  <c r="Z57" i="61" s="1"/>
  <c r="W51" i="61"/>
  <c r="Y51" i="61" s="1"/>
  <c r="Z51" i="61" s="1"/>
  <c r="Y50" i="61"/>
  <c r="Z50" i="61" s="1"/>
  <c r="Y50" i="16"/>
  <c r="Z50" i="16" s="1"/>
  <c r="W51" i="16"/>
  <c r="Y51" i="16" s="1"/>
  <c r="Z51" i="16" s="1"/>
  <c r="W57" i="16"/>
  <c r="Y57" i="16" s="1"/>
  <c r="Z57" i="16" s="1"/>
  <c r="Y56" i="16"/>
  <c r="Z56" i="16" s="1"/>
  <c r="AC57" i="17"/>
  <c r="AE57" i="17" s="1"/>
  <c r="AF57" i="17" s="1"/>
  <c r="AE56" i="17"/>
  <c r="AF56" i="17" s="1"/>
  <c r="AE50" i="17"/>
  <c r="AF50" i="17" s="1"/>
  <c r="AC51" i="17"/>
  <c r="AE51" i="17" s="1"/>
  <c r="AF51" i="17" s="1"/>
  <c r="AC57" i="62"/>
  <c r="AE57" i="62" s="1"/>
  <c r="AF57" i="62" s="1"/>
  <c r="AE56" i="62"/>
  <c r="AF56" i="62" s="1"/>
  <c r="AC58" i="62"/>
  <c r="AE50" i="62"/>
  <c r="AF50" i="62" s="1"/>
  <c r="AC51" i="62"/>
  <c r="AE51" i="62" s="1"/>
  <c r="AF51" i="62" s="1"/>
  <c r="Y50" i="53"/>
  <c r="Z50" i="53" s="1"/>
  <c r="W51" i="53"/>
  <c r="Y51" i="53" s="1"/>
  <c r="Z51" i="53" s="1"/>
  <c r="Y56" i="53"/>
  <c r="Z56" i="53" s="1"/>
  <c r="W57" i="53"/>
  <c r="Y57" i="53" s="1"/>
  <c r="Z57" i="53" s="1"/>
  <c r="Y56" i="13"/>
  <c r="Z56" i="13" s="1"/>
  <c r="W57" i="13"/>
  <c r="Y57" i="13" s="1"/>
  <c r="Z57" i="13" s="1"/>
  <c r="Y50" i="13"/>
  <c r="Z50" i="13" s="1"/>
  <c r="W51" i="13"/>
  <c r="Y51" i="13" s="1"/>
  <c r="Z51" i="13" s="1"/>
  <c r="W51" i="54"/>
  <c r="Y51" i="54" s="1"/>
  <c r="Z51" i="54" s="1"/>
  <c r="Y50" i="54"/>
  <c r="Z50" i="54" s="1"/>
  <c r="Y56" i="54"/>
  <c r="Z56" i="54" s="1"/>
  <c r="W57" i="54"/>
  <c r="Y57" i="54" s="1"/>
  <c r="Z57" i="54" s="1"/>
  <c r="W51" i="55"/>
  <c r="Y51" i="55" s="1"/>
  <c r="Z51" i="55" s="1"/>
  <c r="Y50" i="55"/>
  <c r="Z50" i="55" s="1"/>
  <c r="W57" i="55"/>
  <c r="Y57" i="55" s="1"/>
  <c r="Z57" i="55" s="1"/>
  <c r="Y56" i="55"/>
  <c r="Z56" i="55" s="1"/>
  <c r="W58" i="55"/>
  <c r="Y50" i="52"/>
  <c r="Z50" i="52" s="1"/>
  <c r="W51" i="52"/>
  <c r="Y51" i="52" s="1"/>
  <c r="Z51" i="52" s="1"/>
  <c r="Y56" i="52"/>
  <c r="Z56" i="52" s="1"/>
  <c r="W57" i="52"/>
  <c r="Y57" i="52" s="1"/>
  <c r="Z57" i="52" s="1"/>
  <c r="AE12" i="52"/>
  <c r="AF12" i="52" s="1"/>
  <c r="AC28" i="52"/>
  <c r="AE12" i="53"/>
  <c r="AF12" i="53" s="1"/>
  <c r="AC28" i="53"/>
  <c r="AE12" i="54"/>
  <c r="AF12" i="54" s="1"/>
  <c r="AC28" i="54"/>
  <c r="AE12" i="55"/>
  <c r="AF12" i="55" s="1"/>
  <c r="AE12" i="13"/>
  <c r="AF12" i="13" s="1"/>
  <c r="AC28" i="13"/>
  <c r="AE12" i="61"/>
  <c r="AF12" i="61" s="1"/>
  <c r="AC28" i="61"/>
  <c r="AE12" i="16"/>
  <c r="AF12" i="16" s="1"/>
  <c r="AC28" i="16"/>
  <c r="AK12" i="62"/>
  <c r="AL12" i="62" s="1"/>
  <c r="AI28" i="62"/>
  <c r="AK12" i="17"/>
  <c r="AL12" i="17" s="1"/>
  <c r="AI28" i="17"/>
  <c r="W52" i="52" l="1"/>
  <c r="W60" i="15"/>
  <c r="Y60" i="15" s="1"/>
  <c r="Z60" i="15" s="1"/>
  <c r="AC60" i="48"/>
  <c r="AE60" i="48" s="1"/>
  <c r="AF60" i="48" s="1"/>
  <c r="AC60" i="51"/>
  <c r="AE60" i="51" s="1"/>
  <c r="AF60" i="51" s="1"/>
  <c r="AE52" i="49"/>
  <c r="AF52" i="49" s="1"/>
  <c r="W58" i="16"/>
  <c r="W53" i="59"/>
  <c r="Y53" i="59" s="1"/>
  <c r="Z53" i="59" s="1"/>
  <c r="AE52" i="12"/>
  <c r="AF52" i="12" s="1"/>
  <c r="W52" i="53"/>
  <c r="W52" i="16"/>
  <c r="W53" i="37"/>
  <c r="Y53" i="37" s="1"/>
  <c r="Z53" i="37" s="1"/>
  <c r="AC28" i="55"/>
  <c r="W52" i="55"/>
  <c r="Q60" i="11"/>
  <c r="S60" i="11" s="1"/>
  <c r="T60" i="11" s="1"/>
  <c r="W54" i="15"/>
  <c r="Y54" i="15" s="1"/>
  <c r="Z54" i="15" s="1"/>
  <c r="W58" i="13"/>
  <c r="W59" i="13" s="1"/>
  <c r="Y59" i="13" s="1"/>
  <c r="Z59" i="13" s="1"/>
  <c r="AC52" i="62"/>
  <c r="W52" i="61"/>
  <c r="AC54" i="51"/>
  <c r="AE54" i="51" s="1"/>
  <c r="AF54" i="51" s="1"/>
  <c r="Q54" i="43"/>
  <c r="S54" i="43" s="1"/>
  <c r="T54" i="43" s="1"/>
  <c r="Q60" i="42"/>
  <c r="S60" i="42" s="1"/>
  <c r="T60" i="42" s="1"/>
  <c r="W52" i="13"/>
  <c r="W58" i="53"/>
  <c r="AC58" i="17"/>
  <c r="AC59" i="17" s="1"/>
  <c r="AE59" i="17" s="1"/>
  <c r="AF59" i="17" s="1"/>
  <c r="AC60" i="50"/>
  <c r="AE60" i="50" s="1"/>
  <c r="AF60" i="50" s="1"/>
  <c r="Q54" i="46"/>
  <c r="S54" i="46" s="1"/>
  <c r="T54" i="46" s="1"/>
  <c r="Q54" i="44"/>
  <c r="S54" i="44" s="1"/>
  <c r="T54" i="44" s="1"/>
  <c r="W60" i="60"/>
  <c r="Y60" i="60" s="1"/>
  <c r="Z60" i="60" s="1"/>
  <c r="AC54" i="12"/>
  <c r="AE54" i="12" s="1"/>
  <c r="AF54" i="12" s="1"/>
  <c r="W58" i="54"/>
  <c r="P45" i="19"/>
  <c r="W54" i="59"/>
  <c r="Y54" i="59" s="1"/>
  <c r="Z54" i="59" s="1"/>
  <c r="AC54" i="48"/>
  <c r="AE54" i="48" s="1"/>
  <c r="AF54" i="48" s="1"/>
  <c r="Q54" i="45"/>
  <c r="S54" i="45" s="1"/>
  <c r="T54" i="45" s="1"/>
  <c r="Q57" i="19"/>
  <c r="W58" i="52"/>
  <c r="P47" i="19"/>
  <c r="P46" i="19"/>
  <c r="AC60" i="12"/>
  <c r="AE60" i="12" s="1"/>
  <c r="AF60" i="12" s="1"/>
  <c r="Q54" i="42"/>
  <c r="S54" i="42" s="1"/>
  <c r="T54" i="42" s="1"/>
  <c r="W52" i="54"/>
  <c r="AC52" i="17"/>
  <c r="W58" i="61"/>
  <c r="W60" i="37"/>
  <c r="Y60" i="37" s="1"/>
  <c r="Z60" i="37" s="1"/>
  <c r="AC54" i="50"/>
  <c r="AE54" i="50" s="1"/>
  <c r="AF54" i="50" s="1"/>
  <c r="AC54" i="49"/>
  <c r="AE54" i="49" s="1"/>
  <c r="AF54" i="49" s="1"/>
  <c r="Q60" i="46"/>
  <c r="S60" i="46" s="1"/>
  <c r="T60" i="46" s="1"/>
  <c r="Q54" i="47"/>
  <c r="S54" i="47" s="1"/>
  <c r="T54" i="47" s="1"/>
  <c r="Q60" i="43"/>
  <c r="S60" i="43" s="1"/>
  <c r="T60" i="43" s="1"/>
  <c r="Q60" i="44"/>
  <c r="S60" i="44" s="1"/>
  <c r="T60" i="44" s="1"/>
  <c r="W54" i="60"/>
  <c r="Y54" i="60" s="1"/>
  <c r="Z54" i="60" s="1"/>
  <c r="P44" i="19"/>
  <c r="P43" i="19"/>
  <c r="P56" i="19"/>
  <c r="W60" i="59"/>
  <c r="Y60" i="59" s="1"/>
  <c r="Z60" i="59" s="1"/>
  <c r="Q54" i="11"/>
  <c r="S54" i="11" s="1"/>
  <c r="T54" i="11" s="1"/>
  <c r="Q60" i="45"/>
  <c r="S60" i="45" s="1"/>
  <c r="T60" i="45" s="1"/>
  <c r="AC19" i="56"/>
  <c r="AE19" i="56" s="1"/>
  <c r="AF19" i="56" s="1"/>
  <c r="AC19" i="58"/>
  <c r="AE19" i="58" s="1"/>
  <c r="AF19" i="58" s="1"/>
  <c r="AC19" i="57"/>
  <c r="AE19" i="57" s="1"/>
  <c r="AF19" i="57" s="1"/>
  <c r="AC19" i="14"/>
  <c r="AE19" i="14" s="1"/>
  <c r="AF19" i="14" s="1"/>
  <c r="AI36" i="17"/>
  <c r="AK28" i="17"/>
  <c r="AL28" i="17" s="1"/>
  <c r="AK28" i="62"/>
  <c r="AL28" i="62" s="1"/>
  <c r="AI36" i="62"/>
  <c r="I28" i="19"/>
  <c r="I57" i="19" s="1"/>
  <c r="AE28" i="16"/>
  <c r="AF28" i="16" s="1"/>
  <c r="AC36" i="16"/>
  <c r="AC36" i="61"/>
  <c r="AE28" i="61"/>
  <c r="AF28" i="61" s="1"/>
  <c r="H27" i="19"/>
  <c r="H56" i="19" s="1"/>
  <c r="AE28" i="13"/>
  <c r="AF28" i="13" s="1"/>
  <c r="AC36" i="13"/>
  <c r="H14" i="19"/>
  <c r="H43" i="19" s="1"/>
  <c r="AC36" i="55"/>
  <c r="AE28" i="55"/>
  <c r="AF28" i="55" s="1"/>
  <c r="H18" i="19"/>
  <c r="H47" i="19" s="1"/>
  <c r="AE28" i="54"/>
  <c r="AF28" i="54" s="1"/>
  <c r="AC36" i="54"/>
  <c r="H17" i="19"/>
  <c r="H46" i="19" s="1"/>
  <c r="AC36" i="53"/>
  <c r="AE28" i="53"/>
  <c r="AF28" i="53" s="1"/>
  <c r="H16" i="19"/>
  <c r="H45" i="19" s="1"/>
  <c r="AC36" i="52"/>
  <c r="AE28" i="52"/>
  <c r="AF28" i="52" s="1"/>
  <c r="H15" i="19"/>
  <c r="H44" i="19" s="1"/>
  <c r="Y58" i="52"/>
  <c r="Z58" i="52" s="1"/>
  <c r="W59" i="52"/>
  <c r="Y59" i="52" s="1"/>
  <c r="Z59" i="52" s="1"/>
  <c r="P15" i="19"/>
  <c r="Y52" i="52"/>
  <c r="Z52" i="52" s="1"/>
  <c r="W53" i="52"/>
  <c r="Y53" i="52" s="1"/>
  <c r="Z53" i="52" s="1"/>
  <c r="W59" i="55"/>
  <c r="Y59" i="55" s="1"/>
  <c r="Z59" i="55" s="1"/>
  <c r="Y58" i="55"/>
  <c r="Z58" i="55" s="1"/>
  <c r="P18" i="19"/>
  <c r="W53" i="55"/>
  <c r="Y53" i="55" s="1"/>
  <c r="Z53" i="55" s="1"/>
  <c r="Y52" i="55"/>
  <c r="Z52" i="55" s="1"/>
  <c r="W59" i="54"/>
  <c r="Y59" i="54" s="1"/>
  <c r="Z59" i="54" s="1"/>
  <c r="Y58" i="54"/>
  <c r="Z58" i="54" s="1"/>
  <c r="P17" i="19"/>
  <c r="Y52" i="54"/>
  <c r="Z52" i="54" s="1"/>
  <c r="W53" i="54"/>
  <c r="Y53" i="54" s="1"/>
  <c r="Z53" i="54" s="1"/>
  <c r="W53" i="13"/>
  <c r="Y53" i="13" s="1"/>
  <c r="Z53" i="13" s="1"/>
  <c r="Y52" i="13"/>
  <c r="Z52" i="13" s="1"/>
  <c r="P14" i="19"/>
  <c r="W59" i="53"/>
  <c r="Y59" i="53" s="1"/>
  <c r="Z59" i="53" s="1"/>
  <c r="Y58" i="53"/>
  <c r="Z58" i="53" s="1"/>
  <c r="P16" i="19"/>
  <c r="W53" i="53"/>
  <c r="Y53" i="53" s="1"/>
  <c r="Z53" i="53" s="1"/>
  <c r="Y52" i="53"/>
  <c r="Z52" i="53" s="1"/>
  <c r="AE52" i="62"/>
  <c r="AF52" i="62" s="1"/>
  <c r="AC53" i="62"/>
  <c r="AE53" i="62" s="1"/>
  <c r="AF53" i="62" s="1"/>
  <c r="AC59" i="62"/>
  <c r="AE59" i="62" s="1"/>
  <c r="AF59" i="62" s="1"/>
  <c r="AE58" i="62"/>
  <c r="AF58" i="62" s="1"/>
  <c r="Q28" i="19"/>
  <c r="AC53" i="17"/>
  <c r="AE53" i="17" s="1"/>
  <c r="AF53" i="17" s="1"/>
  <c r="AE52" i="17"/>
  <c r="AF52" i="17" s="1"/>
  <c r="W59" i="16"/>
  <c r="Y59" i="16" s="1"/>
  <c r="Z59" i="16" s="1"/>
  <c r="Y58" i="16"/>
  <c r="Z58" i="16" s="1"/>
  <c r="Y52" i="16"/>
  <c r="Z52" i="16" s="1"/>
  <c r="W53" i="16"/>
  <c r="Y53" i="16" s="1"/>
  <c r="Z53" i="16" s="1"/>
  <c r="Y52" i="61"/>
  <c r="Z52" i="61" s="1"/>
  <c r="W53" i="61"/>
  <c r="Y53" i="61" s="1"/>
  <c r="Z53" i="61" s="1"/>
  <c r="Y58" i="61"/>
  <c r="Z58" i="61" s="1"/>
  <c r="W59" i="61"/>
  <c r="Y59" i="61" s="1"/>
  <c r="Z59" i="61" s="1"/>
  <c r="W60" i="61"/>
  <c r="Y60" i="61" s="1"/>
  <c r="Z60" i="61" s="1"/>
  <c r="P27" i="19"/>
  <c r="Y50" i="58"/>
  <c r="Z50" i="58" s="1"/>
  <c r="W51" i="58"/>
  <c r="Y51" i="58" s="1"/>
  <c r="Z51" i="58" s="1"/>
  <c r="Y56" i="58"/>
  <c r="Z56" i="58" s="1"/>
  <c r="W57" i="58"/>
  <c r="Y57" i="58" s="1"/>
  <c r="Z57" i="58" s="1"/>
  <c r="W57" i="56"/>
  <c r="Y57" i="56" s="1"/>
  <c r="Z57" i="56" s="1"/>
  <c r="Y56" i="56"/>
  <c r="Z56" i="56" s="1"/>
  <c r="W58" i="56"/>
  <c r="W51" i="56"/>
  <c r="Y51" i="56" s="1"/>
  <c r="Z51" i="56" s="1"/>
  <c r="Y50" i="56"/>
  <c r="Z50" i="56" s="1"/>
  <c r="W57" i="14"/>
  <c r="Y57" i="14" s="1"/>
  <c r="Z57" i="14" s="1"/>
  <c r="Y56" i="14"/>
  <c r="Z56" i="14" s="1"/>
  <c r="Y50" i="14"/>
  <c r="Z50" i="14" s="1"/>
  <c r="W51" i="14"/>
  <c r="Y51" i="14" s="1"/>
  <c r="Z51" i="14" s="1"/>
  <c r="Y50" i="57"/>
  <c r="Z50" i="57" s="1"/>
  <c r="W51" i="57"/>
  <c r="Y51" i="57" s="1"/>
  <c r="Z51" i="57" s="1"/>
  <c r="Y56" i="57"/>
  <c r="Z56" i="57" s="1"/>
  <c r="W57" i="57"/>
  <c r="Y57" i="57" s="1"/>
  <c r="Z57" i="57" s="1"/>
  <c r="AE36" i="59"/>
  <c r="AF36" i="59" s="1"/>
  <c r="AC39" i="59"/>
  <c r="AE36" i="37"/>
  <c r="AF36" i="37" s="1"/>
  <c r="AC39" i="37"/>
  <c r="AK36" i="12"/>
  <c r="AL36" i="12" s="1"/>
  <c r="AI39" i="12"/>
  <c r="AK36" i="48"/>
  <c r="AL36" i="48" s="1"/>
  <c r="AI39" i="48"/>
  <c r="AK36" i="50"/>
  <c r="AL36" i="50" s="1"/>
  <c r="AI39" i="50"/>
  <c r="AK36" i="49"/>
  <c r="AL36" i="49" s="1"/>
  <c r="AI39" i="49"/>
  <c r="AI39" i="51"/>
  <c r="AK36" i="51"/>
  <c r="AL36" i="51" s="1"/>
  <c r="AE36" i="60"/>
  <c r="AF36" i="60" s="1"/>
  <c r="AC39" i="60"/>
  <c r="AE36" i="15"/>
  <c r="AF36" i="15" s="1"/>
  <c r="AC39" i="15"/>
  <c r="AE12" i="58"/>
  <c r="AF12" i="58" s="1"/>
  <c r="AC28" i="58"/>
  <c r="AE12" i="57"/>
  <c r="AF12" i="57" s="1"/>
  <c r="AC28" i="57"/>
  <c r="AE12" i="14"/>
  <c r="AF12" i="14" s="1"/>
  <c r="AC28" i="14"/>
  <c r="AE12" i="56"/>
  <c r="AF12" i="56" s="1"/>
  <c r="AC28" i="56"/>
  <c r="W52" i="14" l="1"/>
  <c r="AE58" i="17"/>
  <c r="AF58" i="17" s="1"/>
  <c r="Y58" i="13"/>
  <c r="Z58" i="13" s="1"/>
  <c r="W58" i="14"/>
  <c r="W58" i="58"/>
  <c r="W54" i="53"/>
  <c r="Y54" i="53" s="1"/>
  <c r="Z54" i="53" s="1"/>
  <c r="W54" i="55"/>
  <c r="Y54" i="55" s="1"/>
  <c r="Z54" i="55" s="1"/>
  <c r="W54" i="16"/>
  <c r="Y54" i="16" s="1"/>
  <c r="Z54" i="16" s="1"/>
  <c r="W54" i="37"/>
  <c r="Y54" i="37" s="1"/>
  <c r="Z54" i="37" s="1"/>
  <c r="W54" i="61"/>
  <c r="Y54" i="61" s="1"/>
  <c r="Z54" i="61" s="1"/>
  <c r="W60" i="54"/>
  <c r="Y60" i="54" s="1"/>
  <c r="Z60" i="54" s="1"/>
  <c r="W60" i="55"/>
  <c r="Y60" i="55" s="1"/>
  <c r="Z60" i="55" s="1"/>
  <c r="W52" i="56"/>
  <c r="AC60" i="17"/>
  <c r="AE60" i="17" s="1"/>
  <c r="AF60" i="17" s="1"/>
  <c r="P50" i="19"/>
  <c r="P49" i="19"/>
  <c r="W52" i="57"/>
  <c r="P48" i="19"/>
  <c r="AC60" i="62"/>
  <c r="AE60" i="62" s="1"/>
  <c r="AF60" i="62" s="1"/>
  <c r="W54" i="52"/>
  <c r="Y54" i="52" s="1"/>
  <c r="Z54" i="52" s="1"/>
  <c r="W54" i="13"/>
  <c r="Y54" i="13" s="1"/>
  <c r="Z54" i="13" s="1"/>
  <c r="P51" i="19"/>
  <c r="AC54" i="17"/>
  <c r="AE54" i="17" s="1"/>
  <c r="AF54" i="17" s="1"/>
  <c r="W54" i="54"/>
  <c r="Y54" i="54" s="1"/>
  <c r="Z54" i="54" s="1"/>
  <c r="W58" i="57"/>
  <c r="W52" i="58"/>
  <c r="W60" i="16"/>
  <c r="Y60" i="16" s="1"/>
  <c r="Z60" i="16" s="1"/>
  <c r="AC54" i="62"/>
  <c r="AE54" i="62" s="1"/>
  <c r="AF54" i="62" s="1"/>
  <c r="W60" i="53"/>
  <c r="Y60" i="53" s="1"/>
  <c r="Z60" i="53" s="1"/>
  <c r="W60" i="13"/>
  <c r="Y60" i="13" s="1"/>
  <c r="Z60" i="13" s="1"/>
  <c r="W60" i="52"/>
  <c r="Y60" i="52" s="1"/>
  <c r="Z60" i="52" s="1"/>
  <c r="W12" i="46"/>
  <c r="W12" i="43"/>
  <c r="W12" i="42"/>
  <c r="W12" i="11"/>
  <c r="W12" i="45"/>
  <c r="W12" i="44"/>
  <c r="W12" i="47"/>
  <c r="AC36" i="56"/>
  <c r="AE28" i="56"/>
  <c r="AF28" i="56" s="1"/>
  <c r="H20" i="19"/>
  <c r="H49" i="19" s="1"/>
  <c r="AC36" i="14"/>
  <c r="AE28" i="14"/>
  <c r="AF28" i="14" s="1"/>
  <c r="H19" i="19"/>
  <c r="H48" i="19" s="1"/>
  <c r="AE28" i="57"/>
  <c r="AF28" i="57" s="1"/>
  <c r="AC36" i="57"/>
  <c r="H21" i="19"/>
  <c r="H50" i="19" s="1"/>
  <c r="AE28" i="58"/>
  <c r="AF28" i="58" s="1"/>
  <c r="AC36" i="58"/>
  <c r="H22" i="19"/>
  <c r="H51" i="19" s="1"/>
  <c r="AE39" i="15"/>
  <c r="AF39" i="15" s="1"/>
  <c r="AC50" i="15"/>
  <c r="AC56" i="15"/>
  <c r="AE39" i="60"/>
  <c r="AF39" i="60" s="1"/>
  <c r="AC56" i="60"/>
  <c r="AC50" i="60"/>
  <c r="AI50" i="51"/>
  <c r="AK39" i="51"/>
  <c r="AL39" i="51" s="1"/>
  <c r="AI56" i="51"/>
  <c r="AI50" i="49"/>
  <c r="AK39" i="49"/>
  <c r="AL39" i="49" s="1"/>
  <c r="AI56" i="49"/>
  <c r="AK39" i="50"/>
  <c r="AL39" i="50" s="1"/>
  <c r="AI56" i="50"/>
  <c r="AI50" i="50"/>
  <c r="AK39" i="48"/>
  <c r="AL39" i="48" s="1"/>
  <c r="AI50" i="48"/>
  <c r="AI56" i="48"/>
  <c r="AI56" i="12"/>
  <c r="AK39" i="12"/>
  <c r="AL39" i="12" s="1"/>
  <c r="AI50" i="12"/>
  <c r="AC56" i="37"/>
  <c r="AE39" i="37"/>
  <c r="AF39" i="37" s="1"/>
  <c r="AC50" i="37"/>
  <c r="AC50" i="59"/>
  <c r="AE39" i="59"/>
  <c r="AF39" i="59" s="1"/>
  <c r="AC56" i="59"/>
  <c r="W59" i="57"/>
  <c r="Y59" i="57" s="1"/>
  <c r="Z59" i="57" s="1"/>
  <c r="Y58" i="57"/>
  <c r="Z58" i="57" s="1"/>
  <c r="P21" i="19"/>
  <c r="Y52" i="57"/>
  <c r="Z52" i="57" s="1"/>
  <c r="W53" i="57"/>
  <c r="Y53" i="57" s="1"/>
  <c r="Z53" i="57" s="1"/>
  <c r="W53" i="14"/>
  <c r="Y53" i="14" s="1"/>
  <c r="Z53" i="14" s="1"/>
  <c r="Y52" i="14"/>
  <c r="Z52" i="14" s="1"/>
  <c r="W59" i="14"/>
  <c r="Y59" i="14" s="1"/>
  <c r="Z59" i="14" s="1"/>
  <c r="Y58" i="14"/>
  <c r="Z58" i="14" s="1"/>
  <c r="P19" i="19"/>
  <c r="Y52" i="56"/>
  <c r="Z52" i="56" s="1"/>
  <c r="W53" i="56"/>
  <c r="Y53" i="56" s="1"/>
  <c r="Z53" i="56" s="1"/>
  <c r="Y58" i="56"/>
  <c r="Z58" i="56" s="1"/>
  <c r="W59" i="56"/>
  <c r="Y59" i="56" s="1"/>
  <c r="Z59" i="56" s="1"/>
  <c r="P20" i="19"/>
  <c r="W59" i="58"/>
  <c r="Y59" i="58" s="1"/>
  <c r="Z59" i="58" s="1"/>
  <c r="Y58" i="58"/>
  <c r="Z58" i="58" s="1"/>
  <c r="P22" i="19"/>
  <c r="Y52" i="58"/>
  <c r="Z52" i="58" s="1"/>
  <c r="W53" i="58"/>
  <c r="Y53" i="58" s="1"/>
  <c r="Z53" i="58" s="1"/>
  <c r="AE36" i="52"/>
  <c r="AF36" i="52" s="1"/>
  <c r="AC39" i="52"/>
  <c r="AC39" i="53"/>
  <c r="AE36" i="53"/>
  <c r="AF36" i="53" s="1"/>
  <c r="AE36" i="54"/>
  <c r="AF36" i="54" s="1"/>
  <c r="AC39" i="54"/>
  <c r="AE36" i="55"/>
  <c r="AF36" i="55" s="1"/>
  <c r="AC39" i="55"/>
  <c r="AC39" i="13"/>
  <c r="AE36" i="13"/>
  <c r="AF36" i="13" s="1"/>
  <c r="AE36" i="61"/>
  <c r="AF36" i="61" s="1"/>
  <c r="AC39" i="61"/>
  <c r="AC39" i="16"/>
  <c r="AE36" i="16"/>
  <c r="AF36" i="16" s="1"/>
  <c r="AI39" i="62"/>
  <c r="AK36" i="62"/>
  <c r="AL36" i="62" s="1"/>
  <c r="AI39" i="17"/>
  <c r="AK36" i="17"/>
  <c r="AL36" i="17" s="1"/>
  <c r="W54" i="58" l="1"/>
  <c r="Y54" i="58" s="1"/>
  <c r="Z54" i="58" s="1"/>
  <c r="W60" i="56"/>
  <c r="Y60" i="56" s="1"/>
  <c r="Z60" i="56" s="1"/>
  <c r="W60" i="58"/>
  <c r="Y60" i="58" s="1"/>
  <c r="Z60" i="58" s="1"/>
  <c r="W60" i="14"/>
  <c r="Y60" i="14" s="1"/>
  <c r="Z60" i="14" s="1"/>
  <c r="W54" i="57"/>
  <c r="Y54" i="57" s="1"/>
  <c r="Z54" i="57" s="1"/>
  <c r="W54" i="56"/>
  <c r="Y54" i="56" s="1"/>
  <c r="Z54" i="56" s="1"/>
  <c r="W54" i="14"/>
  <c r="Y54" i="14" s="1"/>
  <c r="Z54" i="14" s="1"/>
  <c r="W60" i="57"/>
  <c r="Y60" i="57" s="1"/>
  <c r="Z60" i="57" s="1"/>
  <c r="AI12" i="59"/>
  <c r="AI12" i="37"/>
  <c r="AI12" i="60"/>
  <c r="AI12" i="15"/>
  <c r="AI56" i="17"/>
  <c r="AK39" i="17"/>
  <c r="AL39" i="17" s="1"/>
  <c r="AI50" i="17"/>
  <c r="AI56" i="62"/>
  <c r="AK39" i="62"/>
  <c r="AL39" i="62" s="1"/>
  <c r="AI50" i="62"/>
  <c r="AC56" i="16"/>
  <c r="AC50" i="16"/>
  <c r="AE39" i="16"/>
  <c r="AF39" i="16" s="1"/>
  <c r="AC50" i="61"/>
  <c r="AC56" i="61"/>
  <c r="AE39" i="61"/>
  <c r="AF39" i="61" s="1"/>
  <c r="AC50" i="13"/>
  <c r="AC56" i="13"/>
  <c r="AE39" i="13"/>
  <c r="AF39" i="13" s="1"/>
  <c r="AE39" i="55"/>
  <c r="AF39" i="55" s="1"/>
  <c r="AC50" i="55"/>
  <c r="AC56" i="55"/>
  <c r="AC56" i="54"/>
  <c r="AC50" i="54"/>
  <c r="AE39" i="54"/>
  <c r="AF39" i="54" s="1"/>
  <c r="AC50" i="53"/>
  <c r="AC56" i="53"/>
  <c r="AE39" i="53"/>
  <c r="AF39" i="53" s="1"/>
  <c r="AC50" i="52"/>
  <c r="AE39" i="52"/>
  <c r="AF39" i="52" s="1"/>
  <c r="AC56" i="52"/>
  <c r="AE56" i="59"/>
  <c r="AF56" i="59" s="1"/>
  <c r="AC57" i="59"/>
  <c r="AE57" i="59" s="1"/>
  <c r="AF57" i="59" s="1"/>
  <c r="AE50" i="59"/>
  <c r="AF50" i="59" s="1"/>
  <c r="AC51" i="59"/>
  <c r="AE51" i="59" s="1"/>
  <c r="AF51" i="59" s="1"/>
  <c r="AE50" i="37"/>
  <c r="AF50" i="37" s="1"/>
  <c r="AC51" i="37"/>
  <c r="AE51" i="37" s="1"/>
  <c r="AF51" i="37" s="1"/>
  <c r="AE56" i="37"/>
  <c r="AF56" i="37" s="1"/>
  <c r="AC57" i="37"/>
  <c r="AE57" i="37" s="1"/>
  <c r="AF57" i="37" s="1"/>
  <c r="AI51" i="12"/>
  <c r="AK51" i="12" s="1"/>
  <c r="AL51" i="12" s="1"/>
  <c r="AK50" i="12"/>
  <c r="AL50" i="12" s="1"/>
  <c r="AI57" i="12"/>
  <c r="AK57" i="12" s="1"/>
  <c r="AL57" i="12" s="1"/>
  <c r="AK56" i="12"/>
  <c r="AL56" i="12" s="1"/>
  <c r="AI58" i="12"/>
  <c r="AI57" i="48"/>
  <c r="AK57" i="48" s="1"/>
  <c r="AL57" i="48" s="1"/>
  <c r="AK56" i="48"/>
  <c r="AL56" i="48" s="1"/>
  <c r="AK50" i="48"/>
  <c r="AL50" i="48" s="1"/>
  <c r="AI51" i="48"/>
  <c r="AK51" i="48" s="1"/>
  <c r="AL51" i="48" s="1"/>
  <c r="AI52" i="48"/>
  <c r="AK50" i="50"/>
  <c r="AL50" i="50" s="1"/>
  <c r="AI51" i="50"/>
  <c r="AK51" i="50" s="1"/>
  <c r="AL51" i="50" s="1"/>
  <c r="AK56" i="50"/>
  <c r="AL56" i="50" s="1"/>
  <c r="AI57" i="50"/>
  <c r="AK57" i="50" s="1"/>
  <c r="AL57" i="50" s="1"/>
  <c r="AI57" i="49"/>
  <c r="AK57" i="49" s="1"/>
  <c r="AL57" i="49" s="1"/>
  <c r="AK56" i="49"/>
  <c r="AL56" i="49" s="1"/>
  <c r="AK50" i="49"/>
  <c r="AL50" i="49" s="1"/>
  <c r="AI51" i="49"/>
  <c r="AK51" i="49" s="1"/>
  <c r="AL51" i="49" s="1"/>
  <c r="AK56" i="51"/>
  <c r="AL56" i="51" s="1"/>
  <c r="AI57" i="51"/>
  <c r="AK57" i="51" s="1"/>
  <c r="AL57" i="51" s="1"/>
  <c r="AK50" i="51"/>
  <c r="AL50" i="51" s="1"/>
  <c r="AI51" i="51"/>
  <c r="AK51" i="51" s="1"/>
  <c r="AL51" i="51" s="1"/>
  <c r="AI52" i="51"/>
  <c r="AC51" i="60"/>
  <c r="AE51" i="60" s="1"/>
  <c r="AF51" i="60" s="1"/>
  <c r="AE50" i="60"/>
  <c r="AF50" i="60" s="1"/>
  <c r="AE56" i="60"/>
  <c r="AF56" i="60" s="1"/>
  <c r="AC57" i="60"/>
  <c r="AE57" i="60" s="1"/>
  <c r="AF57" i="60" s="1"/>
  <c r="AE56" i="15"/>
  <c r="AF56" i="15" s="1"/>
  <c r="AC57" i="15"/>
  <c r="AE57" i="15" s="1"/>
  <c r="AF57" i="15" s="1"/>
  <c r="AE50" i="15"/>
  <c r="AF50" i="15" s="1"/>
  <c r="AC51" i="15"/>
  <c r="AE51" i="15" s="1"/>
  <c r="AF51" i="15" s="1"/>
  <c r="AC39" i="58"/>
  <c r="AE36" i="58"/>
  <c r="AF36" i="58" s="1"/>
  <c r="AE36" i="57"/>
  <c r="AF36" i="57" s="1"/>
  <c r="AC39" i="57"/>
  <c r="AE36" i="14"/>
  <c r="AF36" i="14" s="1"/>
  <c r="AC39" i="14"/>
  <c r="AE36" i="56"/>
  <c r="AF36" i="56" s="1"/>
  <c r="AC39" i="56"/>
  <c r="Y12" i="47"/>
  <c r="Z12" i="47" s="1"/>
  <c r="Y12" i="44"/>
  <c r="Z12" i="44" s="1"/>
  <c r="Y12" i="45"/>
  <c r="Z12" i="45" s="1"/>
  <c r="Y12" i="11"/>
  <c r="Z12" i="11" s="1"/>
  <c r="Y12" i="42"/>
  <c r="Z12" i="42" s="1"/>
  <c r="Y12" i="43"/>
  <c r="Z12" i="43" s="1"/>
  <c r="Y12" i="46"/>
  <c r="Z12" i="46" s="1"/>
  <c r="AC52" i="37" l="1"/>
  <c r="AI52" i="49"/>
  <c r="AI58" i="49"/>
  <c r="AC58" i="15"/>
  <c r="AI52" i="12"/>
  <c r="AC58" i="60"/>
  <c r="AI58" i="51"/>
  <c r="AI58" i="50"/>
  <c r="AI58" i="48"/>
  <c r="AI59" i="48" s="1"/>
  <c r="AK59" i="48" s="1"/>
  <c r="AL59" i="48" s="1"/>
  <c r="AC58" i="59"/>
  <c r="Q54" i="19"/>
  <c r="R40" i="19"/>
  <c r="R41" i="19"/>
  <c r="Q52" i="19"/>
  <c r="AC52" i="15"/>
  <c r="R42" i="19"/>
  <c r="Q53" i="19"/>
  <c r="Q55" i="19"/>
  <c r="R39" i="19"/>
  <c r="R38" i="19"/>
  <c r="AC52" i="60"/>
  <c r="AC52" i="59"/>
  <c r="AI52" i="50"/>
  <c r="AC58" i="37"/>
  <c r="AI19" i="59"/>
  <c r="AK19" i="59" s="1"/>
  <c r="AL19" i="59" s="1"/>
  <c r="AI19" i="37"/>
  <c r="AK19" i="37" s="1"/>
  <c r="AL19" i="37" s="1"/>
  <c r="AI19" i="15"/>
  <c r="AK19" i="15" s="1"/>
  <c r="AL19" i="15" s="1"/>
  <c r="AI19" i="60"/>
  <c r="AK19" i="60" s="1"/>
  <c r="AL19" i="60" s="1"/>
  <c r="AI12" i="52"/>
  <c r="AI12" i="54"/>
  <c r="AI12" i="55"/>
  <c r="AI12" i="53"/>
  <c r="AI12" i="13"/>
  <c r="W19" i="42"/>
  <c r="W19" i="43"/>
  <c r="W19" i="47"/>
  <c r="W19" i="11"/>
  <c r="W19" i="44"/>
  <c r="W19" i="45"/>
  <c r="W19" i="46"/>
  <c r="AI12" i="61"/>
  <c r="AI12" i="16"/>
  <c r="AC56" i="56"/>
  <c r="AC50" i="56"/>
  <c r="AE39" i="56"/>
  <c r="AF39" i="56" s="1"/>
  <c r="AC50" i="14"/>
  <c r="AE39" i="14"/>
  <c r="AF39" i="14" s="1"/>
  <c r="AC56" i="14"/>
  <c r="AC50" i="57"/>
  <c r="AC56" i="57"/>
  <c r="AE39" i="57"/>
  <c r="AF39" i="57" s="1"/>
  <c r="AE39" i="58"/>
  <c r="AF39" i="58" s="1"/>
  <c r="AC56" i="58"/>
  <c r="AC50" i="58"/>
  <c r="AC53" i="15"/>
  <c r="AE53" i="15" s="1"/>
  <c r="AF53" i="15" s="1"/>
  <c r="AE52" i="15"/>
  <c r="AF52" i="15" s="1"/>
  <c r="AC59" i="15"/>
  <c r="AE59" i="15" s="1"/>
  <c r="AF59" i="15" s="1"/>
  <c r="AE58" i="15"/>
  <c r="AF58" i="15" s="1"/>
  <c r="Q25" i="19"/>
  <c r="AE58" i="60"/>
  <c r="AF58" i="60" s="1"/>
  <c r="AC59" i="60"/>
  <c r="AE59" i="60" s="1"/>
  <c r="AF59" i="60" s="1"/>
  <c r="AC60" i="60"/>
  <c r="AE60" i="60" s="1"/>
  <c r="AF60" i="60" s="1"/>
  <c r="Q26" i="19"/>
  <c r="AE52" i="60"/>
  <c r="AF52" i="60" s="1"/>
  <c r="AC53" i="60"/>
  <c r="AE53" i="60" s="1"/>
  <c r="AF53" i="60" s="1"/>
  <c r="AI53" i="51"/>
  <c r="AK53" i="51" s="1"/>
  <c r="AL53" i="51" s="1"/>
  <c r="AK52" i="51"/>
  <c r="AL52" i="51" s="1"/>
  <c r="R13" i="19"/>
  <c r="AI59" i="51"/>
  <c r="AK59" i="51" s="1"/>
  <c r="AL59" i="51" s="1"/>
  <c r="AK58" i="51"/>
  <c r="AL58" i="51" s="1"/>
  <c r="AI53" i="49"/>
  <c r="AK53" i="49" s="1"/>
  <c r="AL53" i="49" s="1"/>
  <c r="AK52" i="49"/>
  <c r="AL52" i="49" s="1"/>
  <c r="R11" i="19"/>
  <c r="AI59" i="49"/>
  <c r="AK59" i="49" s="1"/>
  <c r="AL59" i="49" s="1"/>
  <c r="AK58" i="49"/>
  <c r="AL58" i="49" s="1"/>
  <c r="AI59" i="50"/>
  <c r="AK59" i="50" s="1"/>
  <c r="AL59" i="50" s="1"/>
  <c r="AK58" i="50"/>
  <c r="AL58" i="50" s="1"/>
  <c r="AI53" i="50"/>
  <c r="AK53" i="50" s="1"/>
  <c r="AL53" i="50" s="1"/>
  <c r="AK52" i="50"/>
  <c r="AL52" i="50" s="1"/>
  <c r="R12" i="19"/>
  <c r="AI53" i="48"/>
  <c r="AK53" i="48" s="1"/>
  <c r="AL53" i="48" s="1"/>
  <c r="AK52" i="48"/>
  <c r="AL52" i="48" s="1"/>
  <c r="R10" i="19"/>
  <c r="AI59" i="12"/>
  <c r="AK59" i="12" s="1"/>
  <c r="AL59" i="12" s="1"/>
  <c r="AK58" i="12"/>
  <c r="AL58" i="12" s="1"/>
  <c r="AI53" i="12"/>
  <c r="AK53" i="12" s="1"/>
  <c r="AL53" i="12" s="1"/>
  <c r="AK52" i="12"/>
  <c r="AL52" i="12" s="1"/>
  <c r="R9" i="19"/>
  <c r="AE58" i="37"/>
  <c r="AF58" i="37" s="1"/>
  <c r="AC59" i="37"/>
  <c r="AE59" i="37" s="1"/>
  <c r="AF59" i="37" s="1"/>
  <c r="Q23" i="19"/>
  <c r="AC53" i="37"/>
  <c r="AE53" i="37" s="1"/>
  <c r="AF53" i="37" s="1"/>
  <c r="AE52" i="37"/>
  <c r="AF52" i="37" s="1"/>
  <c r="AE52" i="59"/>
  <c r="AF52" i="59" s="1"/>
  <c r="AC53" i="59"/>
  <c r="AE53" i="59" s="1"/>
  <c r="AF53" i="59" s="1"/>
  <c r="AC59" i="59"/>
  <c r="AE59" i="59" s="1"/>
  <c r="AF59" i="59" s="1"/>
  <c r="AE58" i="59"/>
  <c r="AF58" i="59" s="1"/>
  <c r="AC60" i="59"/>
  <c r="AE60" i="59" s="1"/>
  <c r="AF60" i="59" s="1"/>
  <c r="Q24" i="19"/>
  <c r="AE56" i="52"/>
  <c r="AF56" i="52" s="1"/>
  <c r="AC57" i="52"/>
  <c r="AE57" i="52" s="1"/>
  <c r="AF57" i="52" s="1"/>
  <c r="AE50" i="52"/>
  <c r="AF50" i="52" s="1"/>
  <c r="AC51" i="52"/>
  <c r="AE51" i="52" s="1"/>
  <c r="AF51" i="52" s="1"/>
  <c r="AE56" i="53"/>
  <c r="AF56" i="53" s="1"/>
  <c r="AC57" i="53"/>
  <c r="AE57" i="53" s="1"/>
  <c r="AF57" i="53" s="1"/>
  <c r="AC58" i="53"/>
  <c r="AE50" i="53"/>
  <c r="AF50" i="53" s="1"/>
  <c r="AC51" i="53"/>
  <c r="AE51" i="53" s="1"/>
  <c r="AF51" i="53" s="1"/>
  <c r="AC51" i="54"/>
  <c r="AE51" i="54" s="1"/>
  <c r="AF51" i="54" s="1"/>
  <c r="AE50" i="54"/>
  <c r="AF50" i="54" s="1"/>
  <c r="AC57" i="54"/>
  <c r="AE57" i="54" s="1"/>
  <c r="AF57" i="54" s="1"/>
  <c r="AE56" i="54"/>
  <c r="AF56" i="54" s="1"/>
  <c r="AC57" i="55"/>
  <c r="AE57" i="55" s="1"/>
  <c r="AF57" i="55" s="1"/>
  <c r="AE56" i="55"/>
  <c r="AF56" i="55" s="1"/>
  <c r="AE50" i="55"/>
  <c r="AF50" i="55" s="1"/>
  <c r="AC51" i="55"/>
  <c r="AE51" i="55" s="1"/>
  <c r="AF51" i="55" s="1"/>
  <c r="AC52" i="55"/>
  <c r="AE56" i="13"/>
  <c r="AF56" i="13" s="1"/>
  <c r="AC57" i="13"/>
  <c r="AE57" i="13" s="1"/>
  <c r="AF57" i="13" s="1"/>
  <c r="AC51" i="13"/>
  <c r="AE51" i="13" s="1"/>
  <c r="AF51" i="13" s="1"/>
  <c r="AE50" i="13"/>
  <c r="AF50" i="13" s="1"/>
  <c r="AE56" i="61"/>
  <c r="AF56" i="61" s="1"/>
  <c r="AC57" i="61"/>
  <c r="AE57" i="61" s="1"/>
  <c r="AF57" i="61" s="1"/>
  <c r="AE50" i="61"/>
  <c r="AF50" i="61" s="1"/>
  <c r="AC51" i="61"/>
  <c r="AE51" i="61" s="1"/>
  <c r="AF51" i="61" s="1"/>
  <c r="AE50" i="16"/>
  <c r="AF50" i="16" s="1"/>
  <c r="AC51" i="16"/>
  <c r="AE51" i="16" s="1"/>
  <c r="AF51" i="16" s="1"/>
  <c r="AC52" i="16"/>
  <c r="AE56" i="16"/>
  <c r="AF56" i="16" s="1"/>
  <c r="AC57" i="16"/>
  <c r="AE57" i="16" s="1"/>
  <c r="AF57" i="16" s="1"/>
  <c r="AI51" i="62"/>
  <c r="AK51" i="62" s="1"/>
  <c r="AL51" i="62" s="1"/>
  <c r="AK50" i="62"/>
  <c r="AL50" i="62" s="1"/>
  <c r="AK56" i="62"/>
  <c r="AL56" i="62" s="1"/>
  <c r="AI57" i="62"/>
  <c r="AK57" i="62" s="1"/>
  <c r="AL57" i="62" s="1"/>
  <c r="AI51" i="17"/>
  <c r="AK51" i="17" s="1"/>
  <c r="AL51" i="17" s="1"/>
  <c r="AK50" i="17"/>
  <c r="AL50" i="17" s="1"/>
  <c r="AI57" i="17"/>
  <c r="AK57" i="17" s="1"/>
  <c r="AL57" i="17" s="1"/>
  <c r="AK56" i="17"/>
  <c r="AL56" i="17" s="1"/>
  <c r="AK12" i="15"/>
  <c r="AL12" i="15" s="1"/>
  <c r="AI28" i="15"/>
  <c r="AK12" i="60"/>
  <c r="AL12" i="60" s="1"/>
  <c r="AK12" i="37"/>
  <c r="AL12" i="37" s="1"/>
  <c r="AI28" i="37"/>
  <c r="AK12" i="59"/>
  <c r="AL12" i="59" s="1"/>
  <c r="AI54" i="51" l="1"/>
  <c r="AK54" i="51" s="1"/>
  <c r="AL54" i="51" s="1"/>
  <c r="AI54" i="50"/>
  <c r="AK54" i="50" s="1"/>
  <c r="AL54" i="50" s="1"/>
  <c r="AI54" i="49"/>
  <c r="AK54" i="49" s="1"/>
  <c r="AL54" i="49" s="1"/>
  <c r="AC54" i="37"/>
  <c r="AE54" i="37" s="1"/>
  <c r="AF54" i="37" s="1"/>
  <c r="AI28" i="59"/>
  <c r="AK58" i="48"/>
  <c r="AL58" i="48" s="1"/>
  <c r="AI28" i="60"/>
  <c r="AC52" i="61"/>
  <c r="AI54" i="12"/>
  <c r="AK54" i="12" s="1"/>
  <c r="AL54" i="12" s="1"/>
  <c r="AC58" i="13"/>
  <c r="Q47" i="19"/>
  <c r="AC52" i="52"/>
  <c r="AI54" i="48"/>
  <c r="AK54" i="48" s="1"/>
  <c r="AL54" i="48" s="1"/>
  <c r="AI60" i="50"/>
  <c r="AK60" i="50" s="1"/>
  <c r="AL60" i="50" s="1"/>
  <c r="AI58" i="62"/>
  <c r="AC58" i="61"/>
  <c r="AC52" i="53"/>
  <c r="AI60" i="12"/>
  <c r="AK60" i="12" s="1"/>
  <c r="AL60" i="12" s="1"/>
  <c r="Y19" i="46"/>
  <c r="W28" i="46"/>
  <c r="Q43" i="19"/>
  <c r="Y19" i="45"/>
  <c r="W28" i="45"/>
  <c r="AI58" i="17"/>
  <c r="R57" i="19"/>
  <c r="Q56" i="19"/>
  <c r="AC58" i="54"/>
  <c r="AI60" i="48"/>
  <c r="AK60" i="48" s="1"/>
  <c r="AL60" i="48" s="1"/>
  <c r="AI60" i="51"/>
  <c r="AK60" i="51" s="1"/>
  <c r="AL60" i="51" s="1"/>
  <c r="AC54" i="60"/>
  <c r="AE54" i="60" s="1"/>
  <c r="AF54" i="60" s="1"/>
  <c r="Y19" i="44"/>
  <c r="W28" i="44"/>
  <c r="AI52" i="62"/>
  <c r="AC52" i="13"/>
  <c r="Q46" i="19"/>
  <c r="AC58" i="52"/>
  <c r="AI60" i="49"/>
  <c r="AK60" i="49" s="1"/>
  <c r="AL60" i="49" s="1"/>
  <c r="AC54" i="15"/>
  <c r="AE54" i="15" s="1"/>
  <c r="AF54" i="15" s="1"/>
  <c r="Y19" i="11"/>
  <c r="W28" i="11"/>
  <c r="Y19" i="47"/>
  <c r="W28" i="47"/>
  <c r="AI52" i="17"/>
  <c r="AC52" i="54"/>
  <c r="Q44" i="19"/>
  <c r="AC54" i="59"/>
  <c r="AE54" i="59" s="1"/>
  <c r="AF54" i="59" s="1"/>
  <c r="AC60" i="37"/>
  <c r="AE60" i="37" s="1"/>
  <c r="AF60" i="37" s="1"/>
  <c r="Y19" i="43"/>
  <c r="W28" i="43"/>
  <c r="AC58" i="16"/>
  <c r="AC58" i="55"/>
  <c r="Q45" i="19"/>
  <c r="AC60" i="15"/>
  <c r="AE60" i="15" s="1"/>
  <c r="AF60" i="15" s="1"/>
  <c r="Y19" i="42"/>
  <c r="W28" i="42"/>
  <c r="AI19" i="16"/>
  <c r="AK19" i="16" s="1"/>
  <c r="AL19" i="16" s="1"/>
  <c r="AI19" i="61"/>
  <c r="AK19" i="61" s="1"/>
  <c r="AL19" i="61" s="1"/>
  <c r="AI19" i="54"/>
  <c r="AK19" i="54" s="1"/>
  <c r="AL19" i="54" s="1"/>
  <c r="AI19" i="53"/>
  <c r="AK19" i="53" s="1"/>
  <c r="AL19" i="53" s="1"/>
  <c r="AI19" i="52"/>
  <c r="AK19" i="52" s="1"/>
  <c r="AL19" i="52" s="1"/>
  <c r="AI19" i="55"/>
  <c r="AK19" i="55" s="1"/>
  <c r="AL19" i="55" s="1"/>
  <c r="AI19" i="13"/>
  <c r="AK19" i="13" s="1"/>
  <c r="AL19" i="13" s="1"/>
  <c r="AK28" i="59"/>
  <c r="AL28" i="59" s="1"/>
  <c r="AI36" i="59"/>
  <c r="I24" i="19"/>
  <c r="I53" i="19" s="1"/>
  <c r="AK28" i="37"/>
  <c r="AL28" i="37" s="1"/>
  <c r="AI36" i="37"/>
  <c r="I23" i="19"/>
  <c r="I52" i="19" s="1"/>
  <c r="AK28" i="60"/>
  <c r="AL28" i="60" s="1"/>
  <c r="AI36" i="60"/>
  <c r="I26" i="19"/>
  <c r="I55" i="19" s="1"/>
  <c r="AI36" i="15"/>
  <c r="AK28" i="15"/>
  <c r="AL28" i="15" s="1"/>
  <c r="I25" i="19"/>
  <c r="I54" i="19" s="1"/>
  <c r="AI59" i="17"/>
  <c r="AK59" i="17" s="1"/>
  <c r="AL59" i="17" s="1"/>
  <c r="AK58" i="17"/>
  <c r="AL58" i="17" s="1"/>
  <c r="AK52" i="17"/>
  <c r="AL52" i="17" s="1"/>
  <c r="AI53" i="17"/>
  <c r="AK53" i="17" s="1"/>
  <c r="AL53" i="17" s="1"/>
  <c r="AI59" i="62"/>
  <c r="AK59" i="62" s="1"/>
  <c r="AL59" i="62" s="1"/>
  <c r="AK58" i="62"/>
  <c r="AL58" i="62" s="1"/>
  <c r="R28" i="19"/>
  <c r="AK52" i="62"/>
  <c r="AL52" i="62" s="1"/>
  <c r="AI53" i="62"/>
  <c r="AK53" i="62" s="1"/>
  <c r="AL53" i="62" s="1"/>
  <c r="AC59" i="16"/>
  <c r="AE59" i="16" s="1"/>
  <c r="AF59" i="16" s="1"/>
  <c r="AC60" i="16"/>
  <c r="AE60" i="16" s="1"/>
  <c r="AF60" i="16" s="1"/>
  <c r="AE58" i="16"/>
  <c r="AF58" i="16" s="1"/>
  <c r="AE52" i="16"/>
  <c r="AF52" i="16" s="1"/>
  <c r="AC53" i="16"/>
  <c r="AE53" i="16" s="1"/>
  <c r="AF53" i="16" s="1"/>
  <c r="AE52" i="61"/>
  <c r="AF52" i="61" s="1"/>
  <c r="AC53" i="61"/>
  <c r="AE53" i="61" s="1"/>
  <c r="AF53" i="61" s="1"/>
  <c r="AC54" i="61"/>
  <c r="AE54" i="61" s="1"/>
  <c r="AF54" i="61" s="1"/>
  <c r="AC59" i="61"/>
  <c r="AE59" i="61" s="1"/>
  <c r="AF59" i="61" s="1"/>
  <c r="AE58" i="61"/>
  <c r="AF58" i="61" s="1"/>
  <c r="Q27" i="19"/>
  <c r="AE52" i="13"/>
  <c r="AF52" i="13" s="1"/>
  <c r="AC53" i="13"/>
  <c r="AE53" i="13" s="1"/>
  <c r="AF53" i="13" s="1"/>
  <c r="AC59" i="13"/>
  <c r="AE59" i="13" s="1"/>
  <c r="AF59" i="13" s="1"/>
  <c r="AE58" i="13"/>
  <c r="AF58" i="13" s="1"/>
  <c r="Q14" i="19"/>
  <c r="AE52" i="55"/>
  <c r="AF52" i="55" s="1"/>
  <c r="AC53" i="55"/>
  <c r="AE53" i="55" s="1"/>
  <c r="AF53" i="55" s="1"/>
  <c r="AC59" i="55"/>
  <c r="AE59" i="55" s="1"/>
  <c r="AF59" i="55" s="1"/>
  <c r="AE58" i="55"/>
  <c r="AF58" i="55" s="1"/>
  <c r="Q18" i="19"/>
  <c r="AC59" i="54"/>
  <c r="AE59" i="54" s="1"/>
  <c r="AF59" i="54" s="1"/>
  <c r="AE58" i="54"/>
  <c r="AF58" i="54" s="1"/>
  <c r="Q17" i="19"/>
  <c r="AC53" i="54"/>
  <c r="AE53" i="54" s="1"/>
  <c r="AF53" i="54" s="1"/>
  <c r="AE52" i="54"/>
  <c r="AF52" i="54" s="1"/>
  <c r="AC53" i="53"/>
  <c r="AE53" i="53" s="1"/>
  <c r="AF53" i="53" s="1"/>
  <c r="AE52" i="53"/>
  <c r="AF52" i="53" s="1"/>
  <c r="AC59" i="53"/>
  <c r="AE59" i="53" s="1"/>
  <c r="AF59" i="53" s="1"/>
  <c r="AE58" i="53"/>
  <c r="AF58" i="53" s="1"/>
  <c r="Q16" i="19"/>
  <c r="AE52" i="52"/>
  <c r="AF52" i="52" s="1"/>
  <c r="AC53" i="52"/>
  <c r="AE53" i="52" s="1"/>
  <c r="AF53" i="52" s="1"/>
  <c r="AC59" i="52"/>
  <c r="AE59" i="52" s="1"/>
  <c r="AF59" i="52" s="1"/>
  <c r="AE58" i="52"/>
  <c r="AF58" i="52" s="1"/>
  <c r="Q15" i="19"/>
  <c r="AE50" i="58"/>
  <c r="AF50" i="58" s="1"/>
  <c r="AC51" i="58"/>
  <c r="AE51" i="58" s="1"/>
  <c r="AF51" i="58" s="1"/>
  <c r="AE56" i="58"/>
  <c r="AF56" i="58" s="1"/>
  <c r="AC57" i="58"/>
  <c r="AE57" i="58" s="1"/>
  <c r="AF57" i="58" s="1"/>
  <c r="AC57" i="57"/>
  <c r="AE57" i="57" s="1"/>
  <c r="AF57" i="57" s="1"/>
  <c r="AE56" i="57"/>
  <c r="AF56" i="57" s="1"/>
  <c r="AC51" i="57"/>
  <c r="AE51" i="57" s="1"/>
  <c r="AF51" i="57" s="1"/>
  <c r="AE50" i="57"/>
  <c r="AF50" i="57" s="1"/>
  <c r="AC57" i="14"/>
  <c r="AE57" i="14" s="1"/>
  <c r="AF57" i="14" s="1"/>
  <c r="AE56" i="14"/>
  <c r="AF56" i="14" s="1"/>
  <c r="AC51" i="14"/>
  <c r="AE51" i="14" s="1"/>
  <c r="AF51" i="14" s="1"/>
  <c r="AE50" i="14"/>
  <c r="AF50" i="14" s="1"/>
  <c r="AE50" i="56"/>
  <c r="AF50" i="56" s="1"/>
  <c r="AC51" i="56"/>
  <c r="AE51" i="56" s="1"/>
  <c r="AF51" i="56" s="1"/>
  <c r="AC57" i="56"/>
  <c r="AE57" i="56" s="1"/>
  <c r="AF57" i="56" s="1"/>
  <c r="AE56" i="56"/>
  <c r="AF56" i="56" s="1"/>
  <c r="AK12" i="16"/>
  <c r="AL12" i="16" s="1"/>
  <c r="AI28" i="16"/>
  <c r="AK12" i="61"/>
  <c r="AL12" i="61" s="1"/>
  <c r="AI28" i="61"/>
  <c r="AK12" i="13"/>
  <c r="AL12" i="13" s="1"/>
  <c r="AI28" i="13"/>
  <c r="AK12" i="53"/>
  <c r="AL12" i="53" s="1"/>
  <c r="AI28" i="53"/>
  <c r="AK12" i="55"/>
  <c r="AL12" i="55" s="1"/>
  <c r="AI28" i="55"/>
  <c r="AK12" i="54"/>
  <c r="AL12" i="54" s="1"/>
  <c r="AI28" i="54"/>
  <c r="AK12" i="52"/>
  <c r="AL12" i="52" s="1"/>
  <c r="AI28" i="52"/>
  <c r="AC58" i="57" l="1"/>
  <c r="AC60" i="52"/>
  <c r="AE60" i="52" s="1"/>
  <c r="AF60" i="52" s="1"/>
  <c r="AI60" i="62"/>
  <c r="AK60" i="62" s="1"/>
  <c r="AL60" i="62" s="1"/>
  <c r="AC60" i="55"/>
  <c r="AE60" i="55" s="1"/>
  <c r="AF60" i="55" s="1"/>
  <c r="AC54" i="16"/>
  <c r="AE54" i="16" s="1"/>
  <c r="AF54" i="16" s="1"/>
  <c r="AC52" i="14"/>
  <c r="AC52" i="56"/>
  <c r="Q49" i="19"/>
  <c r="AI60" i="17"/>
  <c r="AK60" i="17" s="1"/>
  <c r="AL60" i="17" s="1"/>
  <c r="Y28" i="45"/>
  <c r="Z28" i="45" s="1"/>
  <c r="W36" i="45"/>
  <c r="AC58" i="14"/>
  <c r="Q50" i="19"/>
  <c r="AC54" i="52"/>
  <c r="AE54" i="52" s="1"/>
  <c r="AF54" i="52" s="1"/>
  <c r="AC54" i="13"/>
  <c r="AE54" i="13" s="1"/>
  <c r="AF54" i="13" s="1"/>
  <c r="Z19" i="45"/>
  <c r="G6" i="19"/>
  <c r="G35" i="19" s="1"/>
  <c r="Q48" i="19"/>
  <c r="Y28" i="43"/>
  <c r="Z28" i="43" s="1"/>
  <c r="W36" i="43"/>
  <c r="Y28" i="47"/>
  <c r="Z28" i="47" s="1"/>
  <c r="W36" i="47"/>
  <c r="AC54" i="53"/>
  <c r="AE54" i="53" s="1"/>
  <c r="AF54" i="53" s="1"/>
  <c r="AC60" i="54"/>
  <c r="AE60" i="54" s="1"/>
  <c r="AF60" i="54" s="1"/>
  <c r="W36" i="42"/>
  <c r="Y28" i="42"/>
  <c r="Z28" i="42" s="1"/>
  <c r="Z19" i="43"/>
  <c r="G4" i="19"/>
  <c r="G33" i="19" s="1"/>
  <c r="Z19" i="47"/>
  <c r="G8" i="19"/>
  <c r="G37" i="19" s="1"/>
  <c r="AC52" i="57"/>
  <c r="AC58" i="58"/>
  <c r="AC60" i="13"/>
  <c r="AE60" i="13" s="1"/>
  <c r="AF60" i="13" s="1"/>
  <c r="AI54" i="62"/>
  <c r="AK54" i="62" s="1"/>
  <c r="AL54" i="62" s="1"/>
  <c r="AI54" i="17"/>
  <c r="AK54" i="17" s="1"/>
  <c r="AL54" i="17" s="1"/>
  <c r="Z19" i="42"/>
  <c r="G3" i="19"/>
  <c r="G32" i="19" s="1"/>
  <c r="W36" i="11"/>
  <c r="Y28" i="11"/>
  <c r="Z28" i="11" s="1"/>
  <c r="Y28" i="46"/>
  <c r="Z28" i="46" s="1"/>
  <c r="W36" i="46"/>
  <c r="Z19" i="11"/>
  <c r="G2" i="19"/>
  <c r="G31" i="19" s="1"/>
  <c r="Y28" i="44"/>
  <c r="Z28" i="44" s="1"/>
  <c r="W36" i="44"/>
  <c r="Z19" i="46"/>
  <c r="G7" i="19"/>
  <c r="G36" i="19" s="1"/>
  <c r="Q51" i="19"/>
  <c r="AC60" i="53"/>
  <c r="AE60" i="53" s="1"/>
  <c r="AF60" i="53" s="1"/>
  <c r="AC54" i="54"/>
  <c r="AE54" i="54" s="1"/>
  <c r="AF54" i="54" s="1"/>
  <c r="AC60" i="61"/>
  <c r="AE60" i="61" s="1"/>
  <c r="AF60" i="61" s="1"/>
  <c r="Z19" i="44"/>
  <c r="G5" i="19"/>
  <c r="G34" i="19" s="1"/>
  <c r="AC58" i="56"/>
  <c r="AC59" i="56" s="1"/>
  <c r="AC52" i="58"/>
  <c r="AC54" i="55"/>
  <c r="AE54" i="55" s="1"/>
  <c r="AF54" i="55" s="1"/>
  <c r="AI12" i="14"/>
  <c r="AI12" i="56"/>
  <c r="AI12" i="57"/>
  <c r="AI12" i="58"/>
  <c r="AI36" i="52"/>
  <c r="AK28" i="52"/>
  <c r="AL28" i="52" s="1"/>
  <c r="I15" i="19"/>
  <c r="I44" i="19" s="1"/>
  <c r="AK28" i="54"/>
  <c r="AL28" i="54" s="1"/>
  <c r="AI36" i="54"/>
  <c r="I17" i="19"/>
  <c r="I46" i="19" s="1"/>
  <c r="AI36" i="55"/>
  <c r="AK28" i="55"/>
  <c r="AL28" i="55" s="1"/>
  <c r="I18" i="19"/>
  <c r="I47" i="19" s="1"/>
  <c r="AK28" i="53"/>
  <c r="AL28" i="53" s="1"/>
  <c r="AI36" i="53"/>
  <c r="I16" i="19"/>
  <c r="I45" i="19" s="1"/>
  <c r="AK28" i="13"/>
  <c r="AL28" i="13" s="1"/>
  <c r="AI36" i="13"/>
  <c r="I14" i="19"/>
  <c r="I43" i="19" s="1"/>
  <c r="AI36" i="61"/>
  <c r="AK28" i="61"/>
  <c r="AL28" i="61" s="1"/>
  <c r="I27" i="19"/>
  <c r="I56" i="19" s="1"/>
  <c r="AI36" i="16"/>
  <c r="AK28" i="16"/>
  <c r="AL28" i="16" s="1"/>
  <c r="AE58" i="56"/>
  <c r="AF58" i="56" s="1"/>
  <c r="Q20" i="19"/>
  <c r="AE52" i="56"/>
  <c r="AF52" i="56" s="1"/>
  <c r="AC53" i="56"/>
  <c r="AE53" i="56" s="1"/>
  <c r="AF53" i="56" s="1"/>
  <c r="AC53" i="14"/>
  <c r="AE53" i="14" s="1"/>
  <c r="AF53" i="14" s="1"/>
  <c r="AE52" i="14"/>
  <c r="AF52" i="14" s="1"/>
  <c r="AC59" i="14"/>
  <c r="AE59" i="14" s="1"/>
  <c r="AF59" i="14" s="1"/>
  <c r="AE58" i="14"/>
  <c r="AF58" i="14" s="1"/>
  <c r="Q19" i="19"/>
  <c r="AC53" i="57"/>
  <c r="AE53" i="57" s="1"/>
  <c r="AF53" i="57" s="1"/>
  <c r="AE52" i="57"/>
  <c r="AF52" i="57" s="1"/>
  <c r="AE58" i="57"/>
  <c r="AF58" i="57" s="1"/>
  <c r="AC59" i="57"/>
  <c r="AE59" i="57" s="1"/>
  <c r="AF59" i="57" s="1"/>
  <c r="Q21" i="19"/>
  <c r="AC59" i="58"/>
  <c r="AE59" i="58" s="1"/>
  <c r="AF59" i="58" s="1"/>
  <c r="AE58" i="58"/>
  <c r="AF58" i="58" s="1"/>
  <c r="Q22" i="19"/>
  <c r="AE52" i="58"/>
  <c r="AF52" i="58" s="1"/>
  <c r="AC53" i="58"/>
  <c r="AE53" i="58" s="1"/>
  <c r="AF53" i="58" s="1"/>
  <c r="AI39" i="15"/>
  <c r="AK36" i="15"/>
  <c r="AL36" i="15" s="1"/>
  <c r="AI39" i="60"/>
  <c r="AK36" i="60"/>
  <c r="AL36" i="60" s="1"/>
  <c r="AI39" i="37"/>
  <c r="AK36" i="37"/>
  <c r="AL36" i="37" s="1"/>
  <c r="AI39" i="59"/>
  <c r="AK36" i="59"/>
  <c r="AL36" i="59" s="1"/>
  <c r="AE59" i="56" l="1"/>
  <c r="AF59" i="56" s="1"/>
  <c r="AC60" i="56"/>
  <c r="AE60" i="56" s="1"/>
  <c r="AF60" i="56" s="1"/>
  <c r="AC54" i="14"/>
  <c r="AE54" i="14" s="1"/>
  <c r="AF54" i="14" s="1"/>
  <c r="AC54" i="58"/>
  <c r="AE54" i="58" s="1"/>
  <c r="AF54" i="58" s="1"/>
  <c r="AC60" i="57"/>
  <c r="AE60" i="57" s="1"/>
  <c r="AF60" i="57" s="1"/>
  <c r="AC54" i="56"/>
  <c r="AE54" i="56" s="1"/>
  <c r="AF54" i="56" s="1"/>
  <c r="AC60" i="58"/>
  <c r="AE60" i="58" s="1"/>
  <c r="AF60" i="58" s="1"/>
  <c r="AC54" i="57"/>
  <c r="AE54" i="57" s="1"/>
  <c r="AF54" i="57" s="1"/>
  <c r="Y36" i="46"/>
  <c r="Z36" i="46" s="1"/>
  <c r="W39" i="46"/>
  <c r="W39" i="45"/>
  <c r="Y36" i="45"/>
  <c r="Z36" i="45" s="1"/>
  <c r="W39" i="47"/>
  <c r="Y36" i="47"/>
  <c r="Z36" i="47" s="1"/>
  <c r="AC60" i="14"/>
  <c r="AE60" i="14" s="1"/>
  <c r="AF60" i="14" s="1"/>
  <c r="Y36" i="44"/>
  <c r="Z36" i="44" s="1"/>
  <c r="W39" i="44"/>
  <c r="Y36" i="11"/>
  <c r="Z36" i="11" s="1"/>
  <c r="W39" i="11"/>
  <c r="Y36" i="42"/>
  <c r="Z36" i="42" s="1"/>
  <c r="W39" i="42"/>
  <c r="W39" i="43"/>
  <c r="Y36" i="43"/>
  <c r="Z36" i="43" s="1"/>
  <c r="AI19" i="14"/>
  <c r="AK19" i="14" s="1"/>
  <c r="AL19" i="14" s="1"/>
  <c r="AI19" i="56"/>
  <c r="AK19" i="56" s="1"/>
  <c r="AL19" i="56" s="1"/>
  <c r="AI19" i="58"/>
  <c r="AK19" i="58" s="1"/>
  <c r="AL19" i="58" s="1"/>
  <c r="AI19" i="57"/>
  <c r="AK19" i="57" s="1"/>
  <c r="AL19" i="57" s="1"/>
  <c r="AK39" i="59"/>
  <c r="AL39" i="59" s="1"/>
  <c r="AI50" i="59"/>
  <c r="AI56" i="59"/>
  <c r="AI56" i="37"/>
  <c r="AK39" i="37"/>
  <c r="AL39" i="37" s="1"/>
  <c r="AI50" i="37"/>
  <c r="AI56" i="60"/>
  <c r="AK39" i="60"/>
  <c r="AL39" i="60" s="1"/>
  <c r="AI50" i="60"/>
  <c r="AK39" i="15"/>
  <c r="AL39" i="15" s="1"/>
  <c r="AI56" i="15"/>
  <c r="AI50" i="15"/>
  <c r="AK36" i="16"/>
  <c r="AL36" i="16" s="1"/>
  <c r="AI39" i="16"/>
  <c r="AI39" i="61"/>
  <c r="AK36" i="61"/>
  <c r="AL36" i="61" s="1"/>
  <c r="AK36" i="13"/>
  <c r="AL36" i="13" s="1"/>
  <c r="AI39" i="13"/>
  <c r="AI39" i="53"/>
  <c r="AK36" i="53"/>
  <c r="AL36" i="53" s="1"/>
  <c r="AK36" i="55"/>
  <c r="AL36" i="55" s="1"/>
  <c r="AI39" i="55"/>
  <c r="AI39" i="54"/>
  <c r="AK36" i="54"/>
  <c r="AL36" i="54" s="1"/>
  <c r="AI39" i="52"/>
  <c r="AK36" i="52"/>
  <c r="AL36" i="52" s="1"/>
  <c r="AK12" i="58"/>
  <c r="AL12" i="58" s="1"/>
  <c r="AI28" i="58"/>
  <c r="AK12" i="57"/>
  <c r="AL12" i="57" s="1"/>
  <c r="AI28" i="57"/>
  <c r="AK12" i="56"/>
  <c r="AL12" i="56" s="1"/>
  <c r="AI28" i="56"/>
  <c r="AK12" i="14"/>
  <c r="AL12" i="14" s="1"/>
  <c r="AI28" i="14"/>
  <c r="Y39" i="46" l="1"/>
  <c r="Z39" i="46" s="1"/>
  <c r="W56" i="46"/>
  <c r="W50" i="46"/>
  <c r="Y39" i="44"/>
  <c r="Z39" i="44" s="1"/>
  <c r="W56" i="44"/>
  <c r="W50" i="44"/>
  <c r="W56" i="42"/>
  <c r="Y39" i="42"/>
  <c r="Z39" i="42" s="1"/>
  <c r="W50" i="42"/>
  <c r="W50" i="47"/>
  <c r="W56" i="47"/>
  <c r="Y39" i="47"/>
  <c r="Z39" i="47" s="1"/>
  <c r="Y39" i="45"/>
  <c r="Z39" i="45" s="1"/>
  <c r="W56" i="45"/>
  <c r="W50" i="45"/>
  <c r="Y39" i="43"/>
  <c r="Z39" i="43" s="1"/>
  <c r="W50" i="43"/>
  <c r="W56" i="43"/>
  <c r="W56" i="11"/>
  <c r="W50" i="11"/>
  <c r="Y39" i="11"/>
  <c r="Z39" i="11" s="1"/>
  <c r="AC12" i="47"/>
  <c r="AC12" i="45"/>
  <c r="AC12" i="11"/>
  <c r="AC12" i="42"/>
  <c r="AC12" i="43"/>
  <c r="AC12" i="46"/>
  <c r="AC12" i="44"/>
  <c r="AK28" i="14"/>
  <c r="AL28" i="14" s="1"/>
  <c r="AI36" i="14"/>
  <c r="I19" i="19"/>
  <c r="I48" i="19" s="1"/>
  <c r="AI36" i="56"/>
  <c r="AK28" i="56"/>
  <c r="AL28" i="56" s="1"/>
  <c r="I20" i="19"/>
  <c r="I49" i="19" s="1"/>
  <c r="AK28" i="57"/>
  <c r="AL28" i="57" s="1"/>
  <c r="AI36" i="57"/>
  <c r="I21" i="19"/>
  <c r="I50" i="19" s="1"/>
  <c r="AI36" i="58"/>
  <c r="AK28" i="58"/>
  <c r="AL28" i="58" s="1"/>
  <c r="I22" i="19"/>
  <c r="I51" i="19" s="1"/>
  <c r="AI56" i="52"/>
  <c r="AI50" i="52"/>
  <c r="AK39" i="52"/>
  <c r="AL39" i="52" s="1"/>
  <c r="AK39" i="54"/>
  <c r="AL39" i="54" s="1"/>
  <c r="AI50" i="54"/>
  <c r="AI56" i="54"/>
  <c r="AI56" i="55"/>
  <c r="AI50" i="55"/>
  <c r="AK39" i="55"/>
  <c r="AL39" i="55" s="1"/>
  <c r="AK39" i="53"/>
  <c r="AL39" i="53" s="1"/>
  <c r="AI50" i="53"/>
  <c r="AI56" i="53"/>
  <c r="AI56" i="13"/>
  <c r="AI50" i="13"/>
  <c r="AK39" i="13"/>
  <c r="AL39" i="13" s="1"/>
  <c r="AI56" i="61"/>
  <c r="AI50" i="61"/>
  <c r="AK39" i="61"/>
  <c r="AL39" i="61" s="1"/>
  <c r="AK39" i="16"/>
  <c r="AL39" i="16" s="1"/>
  <c r="AI50" i="16"/>
  <c r="AI56" i="16"/>
  <c r="AK50" i="15"/>
  <c r="AL50" i="15" s="1"/>
  <c r="AI51" i="15"/>
  <c r="AK51" i="15" s="1"/>
  <c r="AL51" i="15" s="1"/>
  <c r="AI57" i="15"/>
  <c r="AK57" i="15" s="1"/>
  <c r="AL57" i="15" s="1"/>
  <c r="AK56" i="15"/>
  <c r="AL56" i="15" s="1"/>
  <c r="AK50" i="60"/>
  <c r="AL50" i="60" s="1"/>
  <c r="AI51" i="60"/>
  <c r="AK51" i="60" s="1"/>
  <c r="AL51" i="60" s="1"/>
  <c r="AK56" i="60"/>
  <c r="AL56" i="60" s="1"/>
  <c r="AI57" i="60"/>
  <c r="AK57" i="60" s="1"/>
  <c r="AL57" i="60" s="1"/>
  <c r="AK50" i="37"/>
  <c r="AL50" i="37" s="1"/>
  <c r="AI51" i="37"/>
  <c r="AK51" i="37" s="1"/>
  <c r="AL51" i="37" s="1"/>
  <c r="AI52" i="37"/>
  <c r="AK56" i="37"/>
  <c r="AL56" i="37" s="1"/>
  <c r="AI57" i="37"/>
  <c r="AK57" i="37" s="1"/>
  <c r="AL57" i="37" s="1"/>
  <c r="AI57" i="59"/>
  <c r="AK57" i="59" s="1"/>
  <c r="AL57" i="59" s="1"/>
  <c r="AK56" i="59"/>
  <c r="AL56" i="59" s="1"/>
  <c r="AI58" i="59"/>
  <c r="AK50" i="59"/>
  <c r="AL50" i="59" s="1"/>
  <c r="AI51" i="59"/>
  <c r="AK51" i="59" s="1"/>
  <c r="AL51" i="59" s="1"/>
  <c r="AI58" i="37" l="1"/>
  <c r="AI58" i="60"/>
  <c r="AI52" i="59"/>
  <c r="AI58" i="15"/>
  <c r="R52" i="19"/>
  <c r="Y50" i="45"/>
  <c r="W51" i="45"/>
  <c r="Y51" i="45" s="1"/>
  <c r="Z51" i="45" s="1"/>
  <c r="Y56" i="42"/>
  <c r="Z56" i="42" s="1"/>
  <c r="W57" i="42"/>
  <c r="Y57" i="42" s="1"/>
  <c r="Z57" i="42" s="1"/>
  <c r="W57" i="45"/>
  <c r="Y57" i="45" s="1"/>
  <c r="Z57" i="45" s="1"/>
  <c r="Y56" i="45"/>
  <c r="Z56" i="45" s="1"/>
  <c r="Y50" i="44"/>
  <c r="W51" i="44"/>
  <c r="Y51" i="44" s="1"/>
  <c r="Z51" i="44" s="1"/>
  <c r="R54" i="19"/>
  <c r="W51" i="11"/>
  <c r="Y51" i="11" s="1"/>
  <c r="Z51" i="11" s="1"/>
  <c r="Y50" i="11"/>
  <c r="Y56" i="44"/>
  <c r="Z56" i="44" s="1"/>
  <c r="W57" i="44"/>
  <c r="Y57" i="44" s="1"/>
  <c r="Z57" i="44" s="1"/>
  <c r="R53" i="19"/>
  <c r="Y56" i="11"/>
  <c r="Z56" i="11" s="1"/>
  <c r="W57" i="11"/>
  <c r="Y57" i="11" s="1"/>
  <c r="Z57" i="11" s="1"/>
  <c r="W58" i="11"/>
  <c r="W57" i="47"/>
  <c r="Y57" i="47" s="1"/>
  <c r="Z57" i="47" s="1"/>
  <c r="Y56" i="47"/>
  <c r="Z56" i="47" s="1"/>
  <c r="AI52" i="15"/>
  <c r="W57" i="43"/>
  <c r="Y57" i="43" s="1"/>
  <c r="Z57" i="43" s="1"/>
  <c r="Y56" i="43"/>
  <c r="Z56" i="43" s="1"/>
  <c r="W51" i="47"/>
  <c r="Y51" i="47" s="1"/>
  <c r="Z51" i="47" s="1"/>
  <c r="Y50" i="47"/>
  <c r="Y50" i="46"/>
  <c r="W51" i="46"/>
  <c r="Y51" i="46" s="1"/>
  <c r="Z51" i="46" s="1"/>
  <c r="R55" i="19"/>
  <c r="W51" i="43"/>
  <c r="Y51" i="43" s="1"/>
  <c r="Z51" i="43" s="1"/>
  <c r="Y50" i="43"/>
  <c r="W51" i="42"/>
  <c r="Y51" i="42" s="1"/>
  <c r="Z51" i="42" s="1"/>
  <c r="Y50" i="42"/>
  <c r="Y56" i="46"/>
  <c r="Z56" i="46" s="1"/>
  <c r="W57" i="46"/>
  <c r="Y57" i="46" s="1"/>
  <c r="Z57" i="46" s="1"/>
  <c r="AI52" i="60"/>
  <c r="AI53" i="60" s="1"/>
  <c r="AC19" i="43"/>
  <c r="AE19" i="43" s="1"/>
  <c r="AF19" i="43" s="1"/>
  <c r="AC19" i="46"/>
  <c r="AE19" i="46" s="1"/>
  <c r="AF19" i="46" s="1"/>
  <c r="AC19" i="44"/>
  <c r="AE19" i="44" s="1"/>
  <c r="AF19" i="44" s="1"/>
  <c r="AC19" i="47"/>
  <c r="AE19" i="47" s="1"/>
  <c r="AF19" i="47" s="1"/>
  <c r="AC19" i="11"/>
  <c r="AE19" i="11" s="1"/>
  <c r="AF19" i="11" s="1"/>
  <c r="AC19" i="42"/>
  <c r="AE19" i="42" s="1"/>
  <c r="AF19" i="42" s="1"/>
  <c r="AC19" i="45"/>
  <c r="AE19" i="45" s="1"/>
  <c r="AF19" i="45" s="1"/>
  <c r="AK52" i="59"/>
  <c r="AL52" i="59" s="1"/>
  <c r="AI53" i="59"/>
  <c r="AK53" i="59" s="1"/>
  <c r="AL53" i="59" s="1"/>
  <c r="AI54" i="59"/>
  <c r="AK54" i="59" s="1"/>
  <c r="AL54" i="59" s="1"/>
  <c r="AK58" i="59"/>
  <c r="AL58" i="59" s="1"/>
  <c r="AI59" i="59"/>
  <c r="AK59" i="59" s="1"/>
  <c r="AL59" i="59" s="1"/>
  <c r="R24" i="19"/>
  <c r="AI59" i="37"/>
  <c r="AK59" i="37" s="1"/>
  <c r="AL59" i="37" s="1"/>
  <c r="AK58" i="37"/>
  <c r="AL58" i="37" s="1"/>
  <c r="R23" i="19"/>
  <c r="AK52" i="37"/>
  <c r="AL52" i="37" s="1"/>
  <c r="AI53" i="37"/>
  <c r="AK53" i="37" s="1"/>
  <c r="AL53" i="37" s="1"/>
  <c r="AI59" i="60"/>
  <c r="AK59" i="60" s="1"/>
  <c r="AL59" i="60" s="1"/>
  <c r="AK58" i="60"/>
  <c r="AL58" i="60" s="1"/>
  <c r="AI60" i="60"/>
  <c r="AK60" i="60" s="1"/>
  <c r="AL60" i="60" s="1"/>
  <c r="R26" i="19"/>
  <c r="AK52" i="60"/>
  <c r="AL52" i="60" s="1"/>
  <c r="AK58" i="15"/>
  <c r="AL58" i="15" s="1"/>
  <c r="AI59" i="15"/>
  <c r="AK59" i="15" s="1"/>
  <c r="AL59" i="15" s="1"/>
  <c r="R25" i="19"/>
  <c r="AK52" i="15"/>
  <c r="AL52" i="15" s="1"/>
  <c r="AI53" i="15"/>
  <c r="AK53" i="15" s="1"/>
  <c r="AL53" i="15" s="1"/>
  <c r="AI57" i="16"/>
  <c r="AK57" i="16" s="1"/>
  <c r="AL57" i="16" s="1"/>
  <c r="AK56" i="16"/>
  <c r="AL56" i="16" s="1"/>
  <c r="AI51" i="16"/>
  <c r="AK51" i="16" s="1"/>
  <c r="AL51" i="16" s="1"/>
  <c r="AK50" i="16"/>
  <c r="AL50" i="16" s="1"/>
  <c r="AI51" i="61"/>
  <c r="AK51" i="61" s="1"/>
  <c r="AL51" i="61" s="1"/>
  <c r="AK50" i="61"/>
  <c r="AL50" i="61" s="1"/>
  <c r="AI52" i="61"/>
  <c r="AK56" i="61"/>
  <c r="AL56" i="61" s="1"/>
  <c r="AI57" i="61"/>
  <c r="AK57" i="61" s="1"/>
  <c r="AL57" i="61" s="1"/>
  <c r="AI51" i="13"/>
  <c r="AK51" i="13" s="1"/>
  <c r="AL51" i="13" s="1"/>
  <c r="AK50" i="13"/>
  <c r="AL50" i="13" s="1"/>
  <c r="AI52" i="13"/>
  <c r="AI57" i="13"/>
  <c r="AK57" i="13" s="1"/>
  <c r="AL57" i="13" s="1"/>
  <c r="AK56" i="13"/>
  <c r="AL56" i="13" s="1"/>
  <c r="AI57" i="53"/>
  <c r="AK57" i="53" s="1"/>
  <c r="AL57" i="53" s="1"/>
  <c r="AK56" i="53"/>
  <c r="AL56" i="53" s="1"/>
  <c r="AI51" i="53"/>
  <c r="AK51" i="53" s="1"/>
  <c r="AL51" i="53" s="1"/>
  <c r="AK50" i="53"/>
  <c r="AL50" i="53" s="1"/>
  <c r="AI51" i="55"/>
  <c r="AK51" i="55" s="1"/>
  <c r="AL51" i="55" s="1"/>
  <c r="AK50" i="55"/>
  <c r="AL50" i="55" s="1"/>
  <c r="AI52" i="55"/>
  <c r="AI57" i="55"/>
  <c r="AK57" i="55" s="1"/>
  <c r="AL57" i="55" s="1"/>
  <c r="AK56" i="55"/>
  <c r="AL56" i="55" s="1"/>
  <c r="AI57" i="54"/>
  <c r="AK57" i="54" s="1"/>
  <c r="AL57" i="54" s="1"/>
  <c r="AK56" i="54"/>
  <c r="AL56" i="54" s="1"/>
  <c r="AI51" i="54"/>
  <c r="AK51" i="54" s="1"/>
  <c r="AL51" i="54" s="1"/>
  <c r="AK50" i="54"/>
  <c r="AL50" i="54" s="1"/>
  <c r="AK50" i="52"/>
  <c r="AL50" i="52" s="1"/>
  <c r="AI51" i="52"/>
  <c r="AK51" i="52" s="1"/>
  <c r="AL51" i="52" s="1"/>
  <c r="AI57" i="52"/>
  <c r="AK57" i="52" s="1"/>
  <c r="AL57" i="52" s="1"/>
  <c r="AK56" i="52"/>
  <c r="AL56" i="52" s="1"/>
  <c r="AK36" i="58"/>
  <c r="AL36" i="58" s="1"/>
  <c r="AI39" i="58"/>
  <c r="AI39" i="57"/>
  <c r="AK36" i="57"/>
  <c r="AL36" i="57" s="1"/>
  <c r="AK36" i="56"/>
  <c r="AL36" i="56" s="1"/>
  <c r="AI39" i="56"/>
  <c r="AK36" i="14"/>
  <c r="AL36" i="14" s="1"/>
  <c r="AI39" i="14"/>
  <c r="AE12" i="44"/>
  <c r="AF12" i="44" s="1"/>
  <c r="AC28" i="44"/>
  <c r="AE12" i="46"/>
  <c r="AF12" i="46" s="1"/>
  <c r="AC28" i="46"/>
  <c r="AC28" i="43"/>
  <c r="AE12" i="43"/>
  <c r="AF12" i="43" s="1"/>
  <c r="AE12" i="42"/>
  <c r="AF12" i="42" s="1"/>
  <c r="AC28" i="42"/>
  <c r="AE12" i="11"/>
  <c r="AF12" i="11" s="1"/>
  <c r="AC28" i="11"/>
  <c r="AE12" i="45"/>
  <c r="AF12" i="45" s="1"/>
  <c r="AC28" i="45"/>
  <c r="AE12" i="47"/>
  <c r="AF12" i="47" s="1"/>
  <c r="AC28" i="47"/>
  <c r="AK53" i="60" l="1"/>
  <c r="AL53" i="60" s="1"/>
  <c r="AI54" i="60"/>
  <c r="AK54" i="60" s="1"/>
  <c r="AL54" i="60" s="1"/>
  <c r="AI60" i="37"/>
  <c r="AK60" i="37" s="1"/>
  <c r="AL60" i="37" s="1"/>
  <c r="AI52" i="52"/>
  <c r="W58" i="43"/>
  <c r="W52" i="47"/>
  <c r="AI60" i="15"/>
  <c r="AK60" i="15" s="1"/>
  <c r="AL60" i="15" s="1"/>
  <c r="AI58" i="52"/>
  <c r="AI58" i="54"/>
  <c r="AI52" i="53"/>
  <c r="W52" i="42"/>
  <c r="W52" i="46"/>
  <c r="Y52" i="46" s="1"/>
  <c r="Z52" i="46" s="1"/>
  <c r="W58" i="47"/>
  <c r="Y58" i="47" s="1"/>
  <c r="Z58" i="47" s="1"/>
  <c r="W58" i="44"/>
  <c r="AI58" i="16"/>
  <c r="AI54" i="37"/>
  <c r="AK54" i="37" s="1"/>
  <c r="AL54" i="37" s="1"/>
  <c r="W58" i="42"/>
  <c r="AI58" i="55"/>
  <c r="AI52" i="16"/>
  <c r="AI60" i="59"/>
  <c r="AK60" i="59" s="1"/>
  <c r="AL60" i="59" s="1"/>
  <c r="W58" i="46"/>
  <c r="W52" i="43"/>
  <c r="Z50" i="11"/>
  <c r="P2" i="19"/>
  <c r="W52" i="45"/>
  <c r="R47" i="19"/>
  <c r="AI58" i="53"/>
  <c r="Z50" i="43"/>
  <c r="P4" i="19"/>
  <c r="Z50" i="47"/>
  <c r="P8" i="19"/>
  <c r="Z50" i="44"/>
  <c r="P5" i="19"/>
  <c r="AI52" i="54"/>
  <c r="R45" i="19"/>
  <c r="AI58" i="61"/>
  <c r="W58" i="45"/>
  <c r="Z50" i="45"/>
  <c r="P6" i="19"/>
  <c r="W53" i="47"/>
  <c r="Y53" i="47" s="1"/>
  <c r="Z53" i="47" s="1"/>
  <c r="W54" i="47"/>
  <c r="Y54" i="47" s="1"/>
  <c r="Z54" i="47" s="1"/>
  <c r="Y52" i="47"/>
  <c r="Z52" i="47" s="1"/>
  <c r="AI58" i="13"/>
  <c r="R56" i="19"/>
  <c r="W53" i="42"/>
  <c r="Y53" i="42" s="1"/>
  <c r="Z53" i="42" s="1"/>
  <c r="Y52" i="42"/>
  <c r="Z52" i="42" s="1"/>
  <c r="Y58" i="11"/>
  <c r="Z58" i="11" s="1"/>
  <c r="W59" i="11"/>
  <c r="Y59" i="11" s="1"/>
  <c r="Z59" i="11" s="1"/>
  <c r="Y58" i="44"/>
  <c r="Z58" i="44" s="1"/>
  <c r="W59" i="44"/>
  <c r="Y59" i="44" s="1"/>
  <c r="Z59" i="44" s="1"/>
  <c r="W60" i="44"/>
  <c r="Y60" i="44" s="1"/>
  <c r="Z60" i="44" s="1"/>
  <c r="R44" i="19"/>
  <c r="R43" i="19"/>
  <c r="Z50" i="42"/>
  <c r="P3" i="19"/>
  <c r="Y58" i="42"/>
  <c r="Z58" i="42" s="1"/>
  <c r="W59" i="42"/>
  <c r="Y59" i="42" s="1"/>
  <c r="Z59" i="42" s="1"/>
  <c r="R46" i="19"/>
  <c r="Z50" i="46"/>
  <c r="P7" i="19"/>
  <c r="W59" i="43"/>
  <c r="Y59" i="43" s="1"/>
  <c r="Z59" i="43" s="1"/>
  <c r="Y58" i="43"/>
  <c r="Z58" i="43" s="1"/>
  <c r="AI54" i="15"/>
  <c r="AK54" i="15" s="1"/>
  <c r="AL54" i="15" s="1"/>
  <c r="W52" i="11"/>
  <c r="W52" i="44"/>
  <c r="AI12" i="45"/>
  <c r="AI12" i="44"/>
  <c r="AI12" i="43"/>
  <c r="AI12" i="46"/>
  <c r="AI12" i="47"/>
  <c r="AI12" i="42"/>
  <c r="AI12" i="11"/>
  <c r="AC36" i="47"/>
  <c r="AE28" i="47"/>
  <c r="AF28" i="47" s="1"/>
  <c r="H8" i="19"/>
  <c r="H37" i="19" s="1"/>
  <c r="AC36" i="45"/>
  <c r="AE28" i="45"/>
  <c r="AF28" i="45" s="1"/>
  <c r="H6" i="19"/>
  <c r="H35" i="19" s="1"/>
  <c r="AE28" i="11"/>
  <c r="AF28" i="11" s="1"/>
  <c r="AC36" i="11"/>
  <c r="H2" i="19"/>
  <c r="H31" i="19" s="1"/>
  <c r="AE28" i="42"/>
  <c r="AF28" i="42" s="1"/>
  <c r="AC36" i="42"/>
  <c r="H3" i="19"/>
  <c r="H32" i="19" s="1"/>
  <c r="H4" i="19"/>
  <c r="H33" i="19" s="1"/>
  <c r="AC36" i="43"/>
  <c r="AE28" i="43"/>
  <c r="AF28" i="43" s="1"/>
  <c r="AC36" i="46"/>
  <c r="AE28" i="46"/>
  <c r="AF28" i="46" s="1"/>
  <c r="H7" i="19"/>
  <c r="H36" i="19" s="1"/>
  <c r="AC36" i="44"/>
  <c r="AE28" i="44"/>
  <c r="AF28" i="44" s="1"/>
  <c r="H5" i="19"/>
  <c r="H34" i="19" s="1"/>
  <c r="AK39" i="14"/>
  <c r="AL39" i="14" s="1"/>
  <c r="AI56" i="14"/>
  <c r="AI50" i="14"/>
  <c r="AK39" i="56"/>
  <c r="AL39" i="56" s="1"/>
  <c r="AI56" i="56"/>
  <c r="AI50" i="56"/>
  <c r="AI50" i="57"/>
  <c r="AI56" i="57"/>
  <c r="AK39" i="57"/>
  <c r="AL39" i="57" s="1"/>
  <c r="AI50" i="58"/>
  <c r="AI56" i="58"/>
  <c r="AK39" i="58"/>
  <c r="AL39" i="58" s="1"/>
  <c r="AI59" i="52"/>
  <c r="AK59" i="52" s="1"/>
  <c r="AL59" i="52" s="1"/>
  <c r="AK58" i="52"/>
  <c r="AL58" i="52" s="1"/>
  <c r="R15" i="19"/>
  <c r="AI53" i="52"/>
  <c r="AK53" i="52" s="1"/>
  <c r="AL53" i="52" s="1"/>
  <c r="AK52" i="52"/>
  <c r="AL52" i="52" s="1"/>
  <c r="AI53" i="54"/>
  <c r="AK53" i="54" s="1"/>
  <c r="AL53" i="54" s="1"/>
  <c r="AK52" i="54"/>
  <c r="AL52" i="54" s="1"/>
  <c r="AK58" i="54"/>
  <c r="AL58" i="54" s="1"/>
  <c r="AI59" i="54"/>
  <c r="AK59" i="54" s="1"/>
  <c r="AL59" i="54" s="1"/>
  <c r="AI60" i="54"/>
  <c r="AK60" i="54" s="1"/>
  <c r="AL60" i="54" s="1"/>
  <c r="R17" i="19"/>
  <c r="AI59" i="55"/>
  <c r="AK59" i="55" s="1"/>
  <c r="AL59" i="55" s="1"/>
  <c r="AK58" i="55"/>
  <c r="AL58" i="55" s="1"/>
  <c r="R18" i="19"/>
  <c r="AI53" i="55"/>
  <c r="AK53" i="55" s="1"/>
  <c r="AL53" i="55" s="1"/>
  <c r="AK52" i="55"/>
  <c r="AL52" i="55" s="1"/>
  <c r="AK52" i="53"/>
  <c r="AL52" i="53" s="1"/>
  <c r="AI53" i="53"/>
  <c r="AK53" i="53" s="1"/>
  <c r="AL53" i="53" s="1"/>
  <c r="AI59" i="53"/>
  <c r="AK59" i="53" s="1"/>
  <c r="AL59" i="53" s="1"/>
  <c r="AK58" i="53"/>
  <c r="AL58" i="53" s="1"/>
  <c r="R16" i="19"/>
  <c r="AI59" i="13"/>
  <c r="AK59" i="13" s="1"/>
  <c r="AL59" i="13" s="1"/>
  <c r="AK58" i="13"/>
  <c r="AL58" i="13" s="1"/>
  <c r="R14" i="19"/>
  <c r="AI53" i="13"/>
  <c r="AK53" i="13" s="1"/>
  <c r="AL53" i="13" s="1"/>
  <c r="AK52" i="13"/>
  <c r="AL52" i="13" s="1"/>
  <c r="AI59" i="61"/>
  <c r="AK59" i="61" s="1"/>
  <c r="AL59" i="61" s="1"/>
  <c r="AK58" i="61"/>
  <c r="AL58" i="61" s="1"/>
  <c r="R27" i="19"/>
  <c r="AK52" i="61"/>
  <c r="AL52" i="61" s="1"/>
  <c r="AI53" i="61"/>
  <c r="AK53" i="61" s="1"/>
  <c r="AL53" i="61" s="1"/>
  <c r="AK52" i="16"/>
  <c r="AL52" i="16" s="1"/>
  <c r="AI53" i="16"/>
  <c r="AK53" i="16" s="1"/>
  <c r="AL53" i="16" s="1"/>
  <c r="AK58" i="16"/>
  <c r="AL58" i="16" s="1"/>
  <c r="AI59" i="16"/>
  <c r="AK59" i="16" s="1"/>
  <c r="AL59" i="16" s="1"/>
  <c r="AI60" i="16"/>
  <c r="AK60" i="16" s="1"/>
  <c r="AL60" i="16" s="1"/>
  <c r="W59" i="47" l="1"/>
  <c r="Y59" i="47" s="1"/>
  <c r="Z59" i="47" s="1"/>
  <c r="W54" i="42"/>
  <c r="Y54" i="42" s="1"/>
  <c r="Z54" i="42" s="1"/>
  <c r="AI54" i="53"/>
  <c r="AK54" i="53" s="1"/>
  <c r="AL54" i="53" s="1"/>
  <c r="W53" i="46"/>
  <c r="Y53" i="46" s="1"/>
  <c r="Z53" i="46" s="1"/>
  <c r="W60" i="11"/>
  <c r="Y60" i="11" s="1"/>
  <c r="Z60" i="11" s="1"/>
  <c r="AI60" i="53"/>
  <c r="AK60" i="53" s="1"/>
  <c r="AL60" i="53" s="1"/>
  <c r="Y52" i="44"/>
  <c r="Z52" i="44" s="1"/>
  <c r="W53" i="44"/>
  <c r="Y53" i="44" s="1"/>
  <c r="Z53" i="44" s="1"/>
  <c r="P36" i="19"/>
  <c r="P32" i="19"/>
  <c r="AI54" i="61"/>
  <c r="AK54" i="61" s="1"/>
  <c r="AL54" i="61" s="1"/>
  <c r="AI54" i="13"/>
  <c r="AK54" i="13" s="1"/>
  <c r="AL54" i="13" s="1"/>
  <c r="AI54" i="55"/>
  <c r="AK54" i="55" s="1"/>
  <c r="AL54" i="55" s="1"/>
  <c r="Y52" i="11"/>
  <c r="Z52" i="11" s="1"/>
  <c r="W53" i="11"/>
  <c r="Y53" i="11" s="1"/>
  <c r="Z53" i="11" s="1"/>
  <c r="AI54" i="52"/>
  <c r="AK54" i="52" s="1"/>
  <c r="AL54" i="52" s="1"/>
  <c r="W53" i="43"/>
  <c r="Y53" i="43" s="1"/>
  <c r="Z53" i="43" s="1"/>
  <c r="Y52" i="43"/>
  <c r="Z52" i="43" s="1"/>
  <c r="W53" i="45"/>
  <c r="Y53" i="45" s="1"/>
  <c r="Z53" i="45" s="1"/>
  <c r="Y52" i="45"/>
  <c r="Z52" i="45" s="1"/>
  <c r="Y58" i="46"/>
  <c r="Z58" i="46" s="1"/>
  <c r="W59" i="46"/>
  <c r="Y59" i="46" s="1"/>
  <c r="Z59" i="46" s="1"/>
  <c r="W60" i="43"/>
  <c r="Y60" i="43" s="1"/>
  <c r="Z60" i="43" s="1"/>
  <c r="P37" i="19"/>
  <c r="W60" i="42"/>
  <c r="Y60" i="42" s="1"/>
  <c r="Z60" i="42" s="1"/>
  <c r="AI54" i="16"/>
  <c r="AK54" i="16" s="1"/>
  <c r="AL54" i="16" s="1"/>
  <c r="AI60" i="61"/>
  <c r="AK60" i="61" s="1"/>
  <c r="AL60" i="61" s="1"/>
  <c r="AI60" i="13"/>
  <c r="AK60" i="13" s="1"/>
  <c r="AL60" i="13" s="1"/>
  <c r="AI54" i="54"/>
  <c r="AK54" i="54" s="1"/>
  <c r="AL54" i="54" s="1"/>
  <c r="P35" i="19"/>
  <c r="P34" i="19"/>
  <c r="P31" i="19"/>
  <c r="AI60" i="55"/>
  <c r="AK60" i="55" s="1"/>
  <c r="AL60" i="55" s="1"/>
  <c r="AI60" i="52"/>
  <c r="AK60" i="52" s="1"/>
  <c r="AL60" i="52" s="1"/>
  <c r="W59" i="45"/>
  <c r="Y59" i="45" s="1"/>
  <c r="Z59" i="45" s="1"/>
  <c r="Y58" i="45"/>
  <c r="Z58" i="45" s="1"/>
  <c r="W60" i="47"/>
  <c r="Y60" i="47" s="1"/>
  <c r="Z60" i="47" s="1"/>
  <c r="P33" i="19"/>
  <c r="AI19" i="42"/>
  <c r="AK19" i="42" s="1"/>
  <c r="AL19" i="42" s="1"/>
  <c r="AI19" i="47"/>
  <c r="AK19" i="47" s="1"/>
  <c r="AL19" i="47" s="1"/>
  <c r="AI19" i="45"/>
  <c r="AK19" i="45" s="1"/>
  <c r="AL19" i="45" s="1"/>
  <c r="AI19" i="46"/>
  <c r="AK19" i="46" s="1"/>
  <c r="AL19" i="46" s="1"/>
  <c r="AI19" i="11"/>
  <c r="AK19" i="11" s="1"/>
  <c r="AL19" i="11" s="1"/>
  <c r="AI19" i="44"/>
  <c r="AK19" i="44" s="1"/>
  <c r="AL19" i="44" s="1"/>
  <c r="AI19" i="43"/>
  <c r="AK19" i="43" s="1"/>
  <c r="AL19" i="43" s="1"/>
  <c r="AI57" i="58"/>
  <c r="AK57" i="58" s="1"/>
  <c r="AL57" i="58" s="1"/>
  <c r="AK56" i="58"/>
  <c r="AL56" i="58" s="1"/>
  <c r="AK50" i="58"/>
  <c r="AL50" i="58" s="1"/>
  <c r="AI51" i="58"/>
  <c r="AK51" i="58" s="1"/>
  <c r="AL51" i="58" s="1"/>
  <c r="AI57" i="57"/>
  <c r="AK57" i="57" s="1"/>
  <c r="AL57" i="57" s="1"/>
  <c r="AK56" i="57"/>
  <c r="AL56" i="57" s="1"/>
  <c r="AI51" i="57"/>
  <c r="AK51" i="57" s="1"/>
  <c r="AL51" i="57" s="1"/>
  <c r="AK50" i="57"/>
  <c r="AL50" i="57" s="1"/>
  <c r="AI51" i="56"/>
  <c r="AK51" i="56" s="1"/>
  <c r="AL51" i="56" s="1"/>
  <c r="AK50" i="56"/>
  <c r="AL50" i="56" s="1"/>
  <c r="AI57" i="56"/>
  <c r="AK57" i="56" s="1"/>
  <c r="AL57" i="56" s="1"/>
  <c r="AK56" i="56"/>
  <c r="AL56" i="56" s="1"/>
  <c r="AI58" i="56"/>
  <c r="AI51" i="14"/>
  <c r="AK51" i="14" s="1"/>
  <c r="AL51" i="14" s="1"/>
  <c r="AK50" i="14"/>
  <c r="AL50" i="14" s="1"/>
  <c r="AK56" i="14"/>
  <c r="AL56" i="14" s="1"/>
  <c r="AI57" i="14"/>
  <c r="AK57" i="14" s="1"/>
  <c r="AL57" i="14" s="1"/>
  <c r="AE36" i="44"/>
  <c r="AF36" i="44" s="1"/>
  <c r="AC39" i="44"/>
  <c r="AC39" i="46"/>
  <c r="AE36" i="46"/>
  <c r="AF36" i="46" s="1"/>
  <c r="AE36" i="43"/>
  <c r="AF36" i="43" s="1"/>
  <c r="AC39" i="43"/>
  <c r="AE36" i="42"/>
  <c r="AF36" i="42" s="1"/>
  <c r="AC39" i="42"/>
  <c r="AC39" i="11"/>
  <c r="AE36" i="11"/>
  <c r="AF36" i="11" s="1"/>
  <c r="AE36" i="45"/>
  <c r="AF36" i="45" s="1"/>
  <c r="AC39" i="45"/>
  <c r="AC39" i="47"/>
  <c r="AE36" i="47"/>
  <c r="AF36" i="47" s="1"/>
  <c r="AK12" i="11"/>
  <c r="AL12" i="11" s="1"/>
  <c r="AI28" i="11"/>
  <c r="AK12" i="42"/>
  <c r="AL12" i="42" s="1"/>
  <c r="AK12" i="47"/>
  <c r="AL12" i="47" s="1"/>
  <c r="AI28" i="47"/>
  <c r="AK12" i="46"/>
  <c r="AL12" i="46" s="1"/>
  <c r="AI28" i="46"/>
  <c r="AK12" i="43"/>
  <c r="AL12" i="43" s="1"/>
  <c r="AI28" i="43"/>
  <c r="AK12" i="44"/>
  <c r="AL12" i="44" s="1"/>
  <c r="AK12" i="45"/>
  <c r="AL12" i="45" s="1"/>
  <c r="AI28" i="45"/>
  <c r="W60" i="46" l="1"/>
  <c r="Y60" i="46" s="1"/>
  <c r="Z60" i="46" s="1"/>
  <c r="AI28" i="44"/>
  <c r="AI28" i="42"/>
  <c r="AI58" i="58"/>
  <c r="AI52" i="14"/>
  <c r="AI52" i="57"/>
  <c r="AI58" i="14"/>
  <c r="AI59" i="14" s="1"/>
  <c r="AK59" i="14" s="1"/>
  <c r="AL59" i="14" s="1"/>
  <c r="AI52" i="58"/>
  <c r="W54" i="46"/>
  <c r="Y54" i="46" s="1"/>
  <c r="Z54" i="46" s="1"/>
  <c r="R48" i="19"/>
  <c r="W60" i="45"/>
  <c r="Y60" i="45" s="1"/>
  <c r="Z60" i="45" s="1"/>
  <c r="W54" i="11"/>
  <c r="Y54" i="11" s="1"/>
  <c r="Z54" i="11" s="1"/>
  <c r="W54" i="43"/>
  <c r="Y54" i="43" s="1"/>
  <c r="Z54" i="43" s="1"/>
  <c r="R51" i="19"/>
  <c r="R49" i="19"/>
  <c r="AI58" i="57"/>
  <c r="W54" i="44"/>
  <c r="Y54" i="44" s="1"/>
  <c r="Z54" i="44" s="1"/>
  <c r="R50" i="19"/>
  <c r="W54" i="45"/>
  <c r="Y54" i="45" s="1"/>
  <c r="Z54" i="45" s="1"/>
  <c r="AI52" i="56"/>
  <c r="AI36" i="45"/>
  <c r="AK28" i="45"/>
  <c r="AL28" i="45" s="1"/>
  <c r="I6" i="19"/>
  <c r="I35" i="19" s="1"/>
  <c r="AK28" i="44"/>
  <c r="AL28" i="44" s="1"/>
  <c r="AI36" i="44"/>
  <c r="I5" i="19"/>
  <c r="I34" i="19" s="1"/>
  <c r="AK28" i="43"/>
  <c r="AL28" i="43" s="1"/>
  <c r="AI36" i="43"/>
  <c r="I4" i="19"/>
  <c r="I33" i="19" s="1"/>
  <c r="AK28" i="46"/>
  <c r="AL28" i="46" s="1"/>
  <c r="AI36" i="46"/>
  <c r="I7" i="19"/>
  <c r="I36" i="19" s="1"/>
  <c r="AI36" i="47"/>
  <c r="AK28" i="47"/>
  <c r="AL28" i="47" s="1"/>
  <c r="I8" i="19"/>
  <c r="I37" i="19" s="1"/>
  <c r="AI36" i="42"/>
  <c r="AK28" i="42"/>
  <c r="AL28" i="42" s="1"/>
  <c r="I3" i="19"/>
  <c r="I32" i="19" s="1"/>
  <c r="AI36" i="11"/>
  <c r="AK28" i="11"/>
  <c r="AL28" i="11" s="1"/>
  <c r="I2" i="19"/>
  <c r="I31" i="19" s="1"/>
  <c r="AC56" i="47"/>
  <c r="AE39" i="47"/>
  <c r="AF39" i="47" s="1"/>
  <c r="AC50" i="47"/>
  <c r="AE39" i="45"/>
  <c r="AF39" i="45" s="1"/>
  <c r="AC56" i="45"/>
  <c r="AC50" i="45"/>
  <c r="AC56" i="11"/>
  <c r="AE39" i="11"/>
  <c r="AF39" i="11" s="1"/>
  <c r="AC50" i="11"/>
  <c r="AE39" i="42"/>
  <c r="AF39" i="42" s="1"/>
  <c r="AC56" i="42"/>
  <c r="AC50" i="42"/>
  <c r="AC56" i="43"/>
  <c r="AE39" i="43"/>
  <c r="AF39" i="43" s="1"/>
  <c r="AC50" i="43"/>
  <c r="AC56" i="46"/>
  <c r="AC50" i="46"/>
  <c r="AE39" i="46"/>
  <c r="AF39" i="46" s="1"/>
  <c r="AC50" i="44"/>
  <c r="AE39" i="44"/>
  <c r="AF39" i="44" s="1"/>
  <c r="AC56" i="44"/>
  <c r="AK58" i="14"/>
  <c r="AL58" i="14" s="1"/>
  <c r="R19" i="19"/>
  <c r="AK52" i="14"/>
  <c r="AL52" i="14" s="1"/>
  <c r="AI53" i="14"/>
  <c r="AK53" i="14" s="1"/>
  <c r="AL53" i="14" s="1"/>
  <c r="AI59" i="56"/>
  <c r="AK59" i="56" s="1"/>
  <c r="AL59" i="56" s="1"/>
  <c r="AK58" i="56"/>
  <c r="AL58" i="56" s="1"/>
  <c r="R20" i="19"/>
  <c r="AI53" i="56"/>
  <c r="AK53" i="56" s="1"/>
  <c r="AL53" i="56" s="1"/>
  <c r="AK52" i="56"/>
  <c r="AL52" i="56" s="1"/>
  <c r="AI53" i="57"/>
  <c r="AK53" i="57" s="1"/>
  <c r="AL53" i="57" s="1"/>
  <c r="AK52" i="57"/>
  <c r="AL52" i="57" s="1"/>
  <c r="AI59" i="57"/>
  <c r="AK59" i="57" s="1"/>
  <c r="AL59" i="57" s="1"/>
  <c r="AK58" i="57"/>
  <c r="AL58" i="57" s="1"/>
  <c r="AI60" i="57"/>
  <c r="AK60" i="57" s="1"/>
  <c r="AL60" i="57" s="1"/>
  <c r="R21" i="19"/>
  <c r="AK52" i="58"/>
  <c r="AL52" i="58" s="1"/>
  <c r="AI53" i="58"/>
  <c r="AK53" i="58" s="1"/>
  <c r="AL53" i="58" s="1"/>
  <c r="AI54" i="58"/>
  <c r="AK54" i="58" s="1"/>
  <c r="AL54" i="58" s="1"/>
  <c r="AI59" i="58"/>
  <c r="AK59" i="58" s="1"/>
  <c r="AL59" i="58" s="1"/>
  <c r="AK58" i="58"/>
  <c r="AL58" i="58" s="1"/>
  <c r="R22" i="19"/>
  <c r="AI60" i="58" l="1"/>
  <c r="AK60" i="58" s="1"/>
  <c r="AL60" i="58" s="1"/>
  <c r="AI54" i="56"/>
  <c r="AK54" i="56" s="1"/>
  <c r="AL54" i="56" s="1"/>
  <c r="AI60" i="14"/>
  <c r="AK60" i="14" s="1"/>
  <c r="AL60" i="14" s="1"/>
  <c r="AI60" i="56"/>
  <c r="AK60" i="56" s="1"/>
  <c r="AL60" i="56" s="1"/>
  <c r="AI54" i="57"/>
  <c r="AK54" i="57" s="1"/>
  <c r="AL54" i="57" s="1"/>
  <c r="AI54" i="14"/>
  <c r="AK54" i="14" s="1"/>
  <c r="AL54" i="14" s="1"/>
  <c r="AE56" i="44"/>
  <c r="AF56" i="44" s="1"/>
  <c r="AC57" i="44"/>
  <c r="AE57" i="44" s="1"/>
  <c r="AF57" i="44" s="1"/>
  <c r="AC51" i="44"/>
  <c r="AE51" i="44" s="1"/>
  <c r="AF51" i="44" s="1"/>
  <c r="AE50" i="44"/>
  <c r="AF50" i="44" s="1"/>
  <c r="AC52" i="44"/>
  <c r="AE50" i="46"/>
  <c r="AF50" i="46" s="1"/>
  <c r="AC51" i="46"/>
  <c r="AE51" i="46" s="1"/>
  <c r="AF51" i="46" s="1"/>
  <c r="AC52" i="46"/>
  <c r="AC57" i="46"/>
  <c r="AE57" i="46" s="1"/>
  <c r="AF57" i="46" s="1"/>
  <c r="AE56" i="46"/>
  <c r="AF56" i="46" s="1"/>
  <c r="AC51" i="43"/>
  <c r="AE51" i="43" s="1"/>
  <c r="AF51" i="43" s="1"/>
  <c r="AE50" i="43"/>
  <c r="AF50" i="43" s="1"/>
  <c r="AC52" i="43"/>
  <c r="AC57" i="43"/>
  <c r="AE57" i="43" s="1"/>
  <c r="AF57" i="43" s="1"/>
  <c r="AE56" i="43"/>
  <c r="AF56" i="43" s="1"/>
  <c r="AC58" i="43"/>
  <c r="AC51" i="42"/>
  <c r="AE51" i="42" s="1"/>
  <c r="AF51" i="42" s="1"/>
  <c r="AE50" i="42"/>
  <c r="AF50" i="42" s="1"/>
  <c r="AE56" i="42"/>
  <c r="AF56" i="42" s="1"/>
  <c r="AC57" i="42"/>
  <c r="AE57" i="42" s="1"/>
  <c r="AF57" i="42" s="1"/>
  <c r="AE50" i="11"/>
  <c r="AF50" i="11" s="1"/>
  <c r="AC51" i="11"/>
  <c r="AE51" i="11" s="1"/>
  <c r="AF51" i="11" s="1"/>
  <c r="AC57" i="11"/>
  <c r="AE57" i="11" s="1"/>
  <c r="AF57" i="11" s="1"/>
  <c r="AE56" i="11"/>
  <c r="AF56" i="11" s="1"/>
  <c r="AE50" i="45"/>
  <c r="AF50" i="45" s="1"/>
  <c r="AC51" i="45"/>
  <c r="AE51" i="45" s="1"/>
  <c r="AF51" i="45" s="1"/>
  <c r="AE56" i="45"/>
  <c r="AF56" i="45" s="1"/>
  <c r="AC57" i="45"/>
  <c r="AE57" i="45" s="1"/>
  <c r="AF57" i="45" s="1"/>
  <c r="AC58" i="45"/>
  <c r="AC51" i="47"/>
  <c r="AE51" i="47" s="1"/>
  <c r="AF51" i="47" s="1"/>
  <c r="AE50" i="47"/>
  <c r="AF50" i="47" s="1"/>
  <c r="AC52" i="47"/>
  <c r="AE56" i="47"/>
  <c r="AF56" i="47" s="1"/>
  <c r="AC57" i="47"/>
  <c r="AE57" i="47" s="1"/>
  <c r="AF57" i="47" s="1"/>
  <c r="AI39" i="11"/>
  <c r="AK36" i="11"/>
  <c r="AL36" i="11" s="1"/>
  <c r="AI39" i="42"/>
  <c r="AK36" i="42"/>
  <c r="AL36" i="42" s="1"/>
  <c r="AK36" i="47"/>
  <c r="AL36" i="47" s="1"/>
  <c r="AI39" i="47"/>
  <c r="AI39" i="46"/>
  <c r="AK36" i="46"/>
  <c r="AL36" i="46" s="1"/>
  <c r="AK36" i="43"/>
  <c r="AL36" i="43" s="1"/>
  <c r="AI39" i="43"/>
  <c r="AI39" i="44"/>
  <c r="AK36" i="44"/>
  <c r="AL36" i="44" s="1"/>
  <c r="AK36" i="45"/>
  <c r="AL36" i="45" s="1"/>
  <c r="AI39" i="45"/>
  <c r="AC52" i="42" l="1"/>
  <c r="AC52" i="45"/>
  <c r="AC58" i="47"/>
  <c r="AC58" i="42"/>
  <c r="Q33" i="19"/>
  <c r="Q36" i="19"/>
  <c r="AC52" i="11"/>
  <c r="Q32" i="19"/>
  <c r="AC58" i="46"/>
  <c r="Q31" i="19"/>
  <c r="Q34" i="19"/>
  <c r="Q37" i="19"/>
  <c r="Q35" i="19"/>
  <c r="AC58" i="11"/>
  <c r="AC58" i="44"/>
  <c r="AI50" i="45"/>
  <c r="AK39" i="45"/>
  <c r="AL39" i="45" s="1"/>
  <c r="AI56" i="45"/>
  <c r="AK39" i="44"/>
  <c r="AL39" i="44" s="1"/>
  <c r="AI50" i="44"/>
  <c r="AI56" i="44"/>
  <c r="AK39" i="43"/>
  <c r="AL39" i="43" s="1"/>
  <c r="AI50" i="43"/>
  <c r="AI56" i="43"/>
  <c r="AI56" i="46"/>
  <c r="AI50" i="46"/>
  <c r="AK39" i="46"/>
  <c r="AL39" i="46" s="1"/>
  <c r="AI50" i="47"/>
  <c r="AK39" i="47"/>
  <c r="AL39" i="47" s="1"/>
  <c r="AI56" i="47"/>
  <c r="AI56" i="42"/>
  <c r="AK39" i="42"/>
  <c r="AL39" i="42" s="1"/>
  <c r="AI50" i="42"/>
  <c r="AI50" i="11"/>
  <c r="AK39" i="11"/>
  <c r="AL39" i="11" s="1"/>
  <c r="AI56" i="11"/>
  <c r="AC59" i="47"/>
  <c r="AE59" i="47" s="1"/>
  <c r="AF59" i="47" s="1"/>
  <c r="AE58" i="47"/>
  <c r="AF58" i="47" s="1"/>
  <c r="AC53" i="47"/>
  <c r="AE53" i="47" s="1"/>
  <c r="AF53" i="47" s="1"/>
  <c r="AE52" i="47"/>
  <c r="AF52" i="47" s="1"/>
  <c r="Q8" i="19"/>
  <c r="AC59" i="45"/>
  <c r="AE59" i="45" s="1"/>
  <c r="AF59" i="45" s="1"/>
  <c r="AE58" i="45"/>
  <c r="AF58" i="45" s="1"/>
  <c r="AC53" i="45"/>
  <c r="AE53" i="45" s="1"/>
  <c r="AF53" i="45" s="1"/>
  <c r="AE52" i="45"/>
  <c r="AF52" i="45" s="1"/>
  <c r="Q6" i="19"/>
  <c r="AE58" i="11"/>
  <c r="AF58" i="11" s="1"/>
  <c r="AC59" i="11"/>
  <c r="AE59" i="11" s="1"/>
  <c r="AF59" i="11" s="1"/>
  <c r="AC53" i="11"/>
  <c r="AE53" i="11" s="1"/>
  <c r="AF53" i="11" s="1"/>
  <c r="AE52" i="11"/>
  <c r="AF52" i="11" s="1"/>
  <c r="AC54" i="11"/>
  <c r="AE54" i="11" s="1"/>
  <c r="AF54" i="11" s="1"/>
  <c r="Q2" i="19"/>
  <c r="AC59" i="42"/>
  <c r="AE59" i="42" s="1"/>
  <c r="AF59" i="42" s="1"/>
  <c r="AE58" i="42"/>
  <c r="AF58" i="42" s="1"/>
  <c r="AC60" i="42"/>
  <c r="AE60" i="42" s="1"/>
  <c r="AF60" i="42" s="1"/>
  <c r="AE52" i="42"/>
  <c r="AF52" i="42" s="1"/>
  <c r="AC53" i="42"/>
  <c r="AE53" i="42" s="1"/>
  <c r="AF53" i="42" s="1"/>
  <c r="Q3" i="19"/>
  <c r="AE58" i="43"/>
  <c r="AF58" i="43" s="1"/>
  <c r="AC59" i="43"/>
  <c r="AE59" i="43" s="1"/>
  <c r="AF59" i="43" s="1"/>
  <c r="AC53" i="43"/>
  <c r="AE53" i="43" s="1"/>
  <c r="AF53" i="43" s="1"/>
  <c r="AE52" i="43"/>
  <c r="AF52" i="43" s="1"/>
  <c r="Q4" i="19"/>
  <c r="AE58" i="46"/>
  <c r="AF58" i="46" s="1"/>
  <c r="AC59" i="46"/>
  <c r="AE59" i="46" s="1"/>
  <c r="AF59" i="46" s="1"/>
  <c r="AE52" i="46"/>
  <c r="AF52" i="46" s="1"/>
  <c r="AC53" i="46"/>
  <c r="AE53" i="46" s="1"/>
  <c r="AF53" i="46" s="1"/>
  <c r="Q7" i="19"/>
  <c r="AE52" i="44"/>
  <c r="AF52" i="44" s="1"/>
  <c r="AC53" i="44"/>
  <c r="AE53" i="44" s="1"/>
  <c r="AF53" i="44" s="1"/>
  <c r="Q5" i="19"/>
  <c r="AE58" i="44"/>
  <c r="AF58" i="44" s="1"/>
  <c r="AC59" i="44"/>
  <c r="AE59" i="44" s="1"/>
  <c r="AF59" i="44" s="1"/>
  <c r="AC60" i="43" l="1"/>
  <c r="AE60" i="43" s="1"/>
  <c r="AF60" i="43" s="1"/>
  <c r="AC60" i="44"/>
  <c r="AE60" i="44" s="1"/>
  <c r="AF60" i="44" s="1"/>
  <c r="AC54" i="47"/>
  <c r="AE54" i="47" s="1"/>
  <c r="AF54" i="47" s="1"/>
  <c r="AC54" i="42"/>
  <c r="AE54" i="42" s="1"/>
  <c r="AF54" i="42" s="1"/>
  <c r="AC54" i="43"/>
  <c r="AE54" i="43" s="1"/>
  <c r="AF54" i="43" s="1"/>
  <c r="AC54" i="44"/>
  <c r="AE54" i="44" s="1"/>
  <c r="AF54" i="44" s="1"/>
  <c r="AC60" i="11"/>
  <c r="AE60" i="11" s="1"/>
  <c r="AF60" i="11" s="1"/>
  <c r="AC60" i="45"/>
  <c r="AE60" i="45" s="1"/>
  <c r="AF60" i="45" s="1"/>
  <c r="AC60" i="46"/>
  <c r="AE60" i="46" s="1"/>
  <c r="AF60" i="46" s="1"/>
  <c r="AC54" i="46"/>
  <c r="AE54" i="46" s="1"/>
  <c r="AF54" i="46" s="1"/>
  <c r="AC54" i="45"/>
  <c r="AE54" i="45" s="1"/>
  <c r="AF54" i="45" s="1"/>
  <c r="AC60" i="47"/>
  <c r="AE60" i="47" s="1"/>
  <c r="AF60" i="47" s="1"/>
  <c r="AI57" i="11"/>
  <c r="AK57" i="11" s="1"/>
  <c r="AL57" i="11" s="1"/>
  <c r="AK56" i="11"/>
  <c r="AL56" i="11" s="1"/>
  <c r="AK50" i="11"/>
  <c r="AL50" i="11" s="1"/>
  <c r="AI51" i="11"/>
  <c r="AK51" i="11" s="1"/>
  <c r="AL51" i="11" s="1"/>
  <c r="AI51" i="42"/>
  <c r="AK51" i="42" s="1"/>
  <c r="AL51" i="42" s="1"/>
  <c r="AK50" i="42"/>
  <c r="AL50" i="42" s="1"/>
  <c r="AI57" i="42"/>
  <c r="AK57" i="42" s="1"/>
  <c r="AL57" i="42" s="1"/>
  <c r="AK56" i="42"/>
  <c r="AL56" i="42" s="1"/>
  <c r="AI58" i="42"/>
  <c r="AK56" i="47"/>
  <c r="AL56" i="47" s="1"/>
  <c r="AI57" i="47"/>
  <c r="AK57" i="47" s="1"/>
  <c r="AL57" i="47" s="1"/>
  <c r="AK50" i="47"/>
  <c r="AL50" i="47" s="1"/>
  <c r="AI51" i="47"/>
  <c r="AK51" i="47" s="1"/>
  <c r="AL51" i="47" s="1"/>
  <c r="AK50" i="46"/>
  <c r="AL50" i="46" s="1"/>
  <c r="AI51" i="46"/>
  <c r="AK51" i="46" s="1"/>
  <c r="AL51" i="46" s="1"/>
  <c r="AI52" i="46"/>
  <c r="AK56" i="46"/>
  <c r="AL56" i="46" s="1"/>
  <c r="AI57" i="46"/>
  <c r="AK57" i="46" s="1"/>
  <c r="AL57" i="46" s="1"/>
  <c r="AK56" i="43"/>
  <c r="AL56" i="43" s="1"/>
  <c r="AI57" i="43"/>
  <c r="AK57" i="43" s="1"/>
  <c r="AL57" i="43" s="1"/>
  <c r="AI51" i="43"/>
  <c r="AK51" i="43" s="1"/>
  <c r="AL51" i="43" s="1"/>
  <c r="AK50" i="43"/>
  <c r="AL50" i="43" s="1"/>
  <c r="AI52" i="43"/>
  <c r="AI57" i="44"/>
  <c r="AK57" i="44" s="1"/>
  <c r="AL57" i="44" s="1"/>
  <c r="AK56" i="44"/>
  <c r="AL56" i="44" s="1"/>
  <c r="AK50" i="44"/>
  <c r="AL50" i="44" s="1"/>
  <c r="AI51" i="44"/>
  <c r="AK51" i="44" s="1"/>
  <c r="AL51" i="44" s="1"/>
  <c r="AI57" i="45"/>
  <c r="AK57" i="45" s="1"/>
  <c r="AL57" i="45" s="1"/>
  <c r="AK56" i="45"/>
  <c r="AL56" i="45" s="1"/>
  <c r="AK50" i="45"/>
  <c r="AL50" i="45" s="1"/>
  <c r="AI51" i="45"/>
  <c r="AK51" i="45" s="1"/>
  <c r="AL51" i="45" s="1"/>
  <c r="AI52" i="11" l="1"/>
  <c r="AI58" i="47"/>
  <c r="AI58" i="45"/>
  <c r="AI52" i="44"/>
  <c r="AI58" i="43"/>
  <c r="AI52" i="42"/>
  <c r="AI58" i="44"/>
  <c r="AK58" i="44" s="1"/>
  <c r="AL58" i="44" s="1"/>
  <c r="R35" i="19"/>
  <c r="AI58" i="46"/>
  <c r="AK58" i="46" s="1"/>
  <c r="AL58" i="46" s="1"/>
  <c r="R37" i="19"/>
  <c r="R32" i="19"/>
  <c r="R33" i="19"/>
  <c r="R31" i="19"/>
  <c r="R36" i="19"/>
  <c r="AI58" i="11"/>
  <c r="AI59" i="11" s="1"/>
  <c r="AK59" i="11" s="1"/>
  <c r="AL59" i="11" s="1"/>
  <c r="AI52" i="45"/>
  <c r="AI53" i="45" s="1"/>
  <c r="AK53" i="45" s="1"/>
  <c r="AL53" i="45" s="1"/>
  <c r="R34" i="19"/>
  <c r="AI52" i="47"/>
  <c r="R6" i="19"/>
  <c r="AK58" i="45"/>
  <c r="AL58" i="45" s="1"/>
  <c r="AI59" i="45"/>
  <c r="AK59" i="45" s="1"/>
  <c r="AL59" i="45" s="1"/>
  <c r="AI53" i="44"/>
  <c r="AK53" i="44" s="1"/>
  <c r="AL53" i="44" s="1"/>
  <c r="AK52" i="44"/>
  <c r="AL52" i="44" s="1"/>
  <c r="AI54" i="44"/>
  <c r="AK54" i="44" s="1"/>
  <c r="AL54" i="44" s="1"/>
  <c r="R5" i="19"/>
  <c r="AI53" i="43"/>
  <c r="AK53" i="43" s="1"/>
  <c r="AL53" i="43" s="1"/>
  <c r="AK52" i="43"/>
  <c r="AL52" i="43" s="1"/>
  <c r="AI54" i="43"/>
  <c r="AK54" i="43" s="1"/>
  <c r="AL54" i="43" s="1"/>
  <c r="R4" i="19"/>
  <c r="AK58" i="43"/>
  <c r="AL58" i="43" s="1"/>
  <c r="AI59" i="43"/>
  <c r="AK59" i="43" s="1"/>
  <c r="AL59" i="43" s="1"/>
  <c r="AI53" i="46"/>
  <c r="AK53" i="46" s="1"/>
  <c r="AL53" i="46" s="1"/>
  <c r="AK52" i="46"/>
  <c r="AL52" i="46" s="1"/>
  <c r="R7" i="19"/>
  <c r="AI53" i="47"/>
  <c r="AK53" i="47" s="1"/>
  <c r="AL53" i="47" s="1"/>
  <c r="AK52" i="47"/>
  <c r="AL52" i="47" s="1"/>
  <c r="R8" i="19"/>
  <c r="AK58" i="47"/>
  <c r="AL58" i="47" s="1"/>
  <c r="AI59" i="47"/>
  <c r="AK59" i="47" s="1"/>
  <c r="AL59" i="47" s="1"/>
  <c r="AI59" i="42"/>
  <c r="AK59" i="42" s="1"/>
  <c r="AL59" i="42" s="1"/>
  <c r="AK58" i="42"/>
  <c r="AL58" i="42" s="1"/>
  <c r="AK52" i="42"/>
  <c r="AL52" i="42" s="1"/>
  <c r="AI53" i="42"/>
  <c r="AK53" i="42" s="1"/>
  <c r="AL53" i="42" s="1"/>
  <c r="R3" i="19"/>
  <c r="AK52" i="11"/>
  <c r="AL52" i="11" s="1"/>
  <c r="AI53" i="11"/>
  <c r="AK53" i="11" s="1"/>
  <c r="AL53" i="11" s="1"/>
  <c r="AI54" i="11"/>
  <c r="AK54" i="11" s="1"/>
  <c r="AL54" i="11" s="1"/>
  <c r="R2" i="19"/>
  <c r="AK58" i="11"/>
  <c r="AL58" i="11" s="1"/>
  <c r="AI59" i="46" l="1"/>
  <c r="AK59" i="46" s="1"/>
  <c r="AL59" i="46" s="1"/>
  <c r="AI59" i="44"/>
  <c r="AK59" i="44" s="1"/>
  <c r="AL59" i="44" s="1"/>
  <c r="AI54" i="47"/>
  <c r="AK54" i="47" s="1"/>
  <c r="AL54" i="47" s="1"/>
  <c r="AI54" i="45"/>
  <c r="AK54" i="45" s="1"/>
  <c r="AL54" i="45" s="1"/>
  <c r="AI60" i="42"/>
  <c r="AK60" i="42" s="1"/>
  <c r="AL60" i="42" s="1"/>
  <c r="AK52" i="45"/>
  <c r="AL52" i="45" s="1"/>
  <c r="AI60" i="11"/>
  <c r="AK60" i="11" s="1"/>
  <c r="AL60" i="11" s="1"/>
  <c r="AI60" i="47"/>
  <c r="AK60" i="47" s="1"/>
  <c r="AL60" i="47" s="1"/>
  <c r="AI60" i="43"/>
  <c r="AK60" i="43" s="1"/>
  <c r="AL60" i="43" s="1"/>
  <c r="AI60" i="44"/>
  <c r="AK60" i="44" s="1"/>
  <c r="AL60" i="44" s="1"/>
  <c r="AI60" i="45"/>
  <c r="AK60" i="45" s="1"/>
  <c r="AL60" i="45" s="1"/>
  <c r="AI54" i="42"/>
  <c r="AK54" i="42" s="1"/>
  <c r="AL54" i="42" s="1"/>
  <c r="AI54" i="46"/>
  <c r="AK54" i="46" s="1"/>
  <c r="AL54" i="46" s="1"/>
  <c r="AI60" i="46" l="1"/>
  <c r="AK60" i="46" s="1"/>
  <c r="AL60" i="46" s="1"/>
</calcChain>
</file>

<file path=xl/sharedStrings.xml><?xml version="1.0" encoding="utf-8"?>
<sst xmlns="http://schemas.openxmlformats.org/spreadsheetml/2006/main" count="3783" uniqueCount="120">
  <si>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</si>
  <si>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</si>
  <si>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</si>
  <si>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</si>
  <si>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</si>
  <si>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</si>
  <si>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</si>
  <si>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</si>
  <si>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</si>
  <si>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</si>
  <si>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</si>
  <si>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</si>
  <si>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</si>
  <si>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</si>
  <si>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</si>
  <si>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</si>
  <si>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</si>
  <si>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</si>
  <si>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</si>
  <si>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</si>
  <si>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</si>
  <si>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</si>
  <si>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</si>
  <si>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</si>
  <si>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</si>
  <si>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</si>
  <si>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</si>
  <si>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</si>
  <si>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</si>
  <si>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</si>
  <si>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</si>
  <si>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</si>
  <si>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</si>
  <si>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</si>
  <si>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</si>
  <si>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</si>
  <si>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</si>
  <si>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</si>
  <si>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</si>
  <si>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</si>
  <si>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</si>
  <si>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</si>
  <si>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</si>
  <si>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</si>
  <si>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</si>
  <si>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</si>
  <si>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</si>
  <si>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</si>
  <si>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</si>
  <si>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</si>
  <si>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</si>
  <si>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</si>
  <si>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</si>
  <si>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</si>
  <si>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</si>
  <si>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</si>
  <si>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</si>
  <si>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</si>
  <si>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</si>
  <si>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2014 Rates</t>
  </si>
  <si>
    <t>2015 vs 2014</t>
  </si>
  <si>
    <t>2015 Proposed Rates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</si>
  <si>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</si>
  <si>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</si>
  <si>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</si>
  <si>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</si>
  <si>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</si>
  <si>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</si>
  <si>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</si>
  <si>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</si>
  <si>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</si>
  <si>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</si>
  <si>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</si>
  <si>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</si>
  <si>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</si>
  <si>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</si>
  <si>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</si>
  <si>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</si>
  <si>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</si>
  <si>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</si>
  <si>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</si>
  <si>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</si>
  <si>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</si>
  <si>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</si>
  <si>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</si>
  <si>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</si>
  <si>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</si>
  <si>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</si>
  <si>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</si>
  <si>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</si>
  <si>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</si>
  <si>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(2015 vs 2014)</t>
  </si>
  <si>
    <t>Distribution $ (2016 vs 2015)</t>
  </si>
  <si>
    <t>Distribution $ (2017 vs 2016)</t>
  </si>
  <si>
    <t>Distribution $ (2018 vs 2017)</t>
  </si>
  <si>
    <t>Distribution $ (2019 vs 2018)</t>
  </si>
  <si>
    <t>Distribution % (2015 vs 2014)</t>
  </si>
  <si>
    <t>Distribution % (2016 vs 2015)</t>
  </si>
  <si>
    <t>Distribution % (2017 vs 2016)</t>
  </si>
  <si>
    <t>Distribution % (2018 vs 2017)</t>
  </si>
  <si>
    <t>Distribution % (2019 vs 2018)</t>
  </si>
  <si>
    <t>Total Bill $ (2015 vs 2014)</t>
  </si>
  <si>
    <t>Total Bill $ (2016 vs 2015)</t>
  </si>
  <si>
    <t>Total Bill $ (2017 vs 2016)</t>
  </si>
  <si>
    <t>Total Bill $ (2018 vs 2017)</t>
  </si>
  <si>
    <t>Total Bill $ (2019 vs 2018)</t>
  </si>
  <si>
    <t>Total Bill % (2015 vs 2014)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</si>
  <si>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</si>
  <si>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</si>
  <si>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</si>
  <si>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</si>
  <si>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</si>
  <si>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</si>
  <si>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</si>
  <si>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</si>
  <si>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</si>
  <si>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</si>
  <si>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</si>
  <si>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</si>
  <si>
    <t>Stranded Meter Rate 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</si>
</sst>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7" formatCode="0.00%;\ \(0.00\)%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0" fillId="37" borderId="16" xfId="0" applyFill="1" applyBorder="1" applyAlignment="1" applyProtection="1">
      <alignment vertical="center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3" fillId="0" borderId="19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9" xfId="0" applyNumberFormat="1" applyFont="1" applyFill="1" applyBorder="1" applyAlignment="1" applyProtection="1">
      <alignment vertical="center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164" fontId="4" fillId="39" borderId="26" xfId="0" applyNumberFormat="1" applyFont="1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164" fontId="3" fillId="0" borderId="19" xfId="4" applyNumberFormat="1" applyFont="1" applyFill="1" applyBorder="1" applyAlignment="1" applyProtection="1">
      <alignment vertical="center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9" xfId="4" applyNumberFormat="1" applyFont="1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164" fontId="4" fillId="39" borderId="19" xfId="4" applyNumberFormat="1" applyFont="1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164" fontId="3" fillId="38" borderId="27" xfId="2" applyFill="1" applyBorder="1" applyAlignment="1" applyProtection="1">
      <alignment vertical="center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31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3" xfId="0" applyBorder="1"/>
    <xf numFmtId="166" fontId="0" fillId="0" borderId="34" xfId="1" applyNumberFormat="1" applyFont="1" applyBorder="1"/>
    <xf numFmtId="10" fontId="0" fillId="0" borderId="0" xfId="3" applyNumberFormat="1" applyFont="1" applyBorder="1"/>
    <xf numFmtId="0" fontId="30" fillId="42" borderId="28" xfId="0" applyFont="1" applyFill="1" applyBorder="1" applyAlignment="1">
      <alignment wrapText="1"/>
    </xf>
    <xf numFmtId="166" fontId="30" fillId="42" borderId="29" xfId="1" applyNumberFormat="1" applyFont="1" applyFill="1" applyBorder="1" applyAlignment="1">
      <alignment wrapText="1"/>
    </xf>
    <xf numFmtId="0" fontId="30" fillId="42" borderId="29" xfId="0" applyFont="1" applyFill="1" applyBorder="1" applyAlignment="1">
      <alignment horizontal="center" vertical="center" wrapText="1"/>
    </xf>
    <xf numFmtId="0" fontId="30" fillId="42" borderId="30" xfId="0" applyFont="1" applyFill="1" applyBorder="1" applyAlignment="1">
      <alignment horizontal="center" vertical="center" wrapText="1"/>
    </xf>
    <xf numFmtId="7" fontId="0" fillId="0" borderId="0" xfId="2" applyNumberFormat="1" applyFont="1" applyBorder="1"/>
    <xf numFmtId="7" fontId="0" fillId="0" borderId="32" xfId="2" applyNumberFormat="1" applyFont="1" applyBorder="1"/>
    <xf numFmtId="7" fontId="0" fillId="0" borderId="34" xfId="2" applyNumberFormat="1" applyFont="1" applyBorder="1"/>
    <xf numFmtId="7" fontId="0" fillId="0" borderId="35" xfId="2" applyNumberFormat="1" applyFont="1" applyBorder="1"/>
    <xf numFmtId="39" fontId="0" fillId="0" borderId="31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43" fontId="0" fillId="0" borderId="0" xfId="0" applyNumberFormat="1" applyProtection="1"/>
    <xf numFmtId="0" fontId="0" fillId="0" borderId="28" xfId="0" applyBorder="1"/>
    <xf numFmtId="166" fontId="0" fillId="0" borderId="29" xfId="1" applyNumberFormat="1" applyFont="1" applyBorder="1"/>
    <xf numFmtId="7" fontId="0" fillId="0" borderId="29" xfId="2" applyNumberFormat="1" applyFont="1" applyFill="1" applyBorder="1"/>
    <xf numFmtId="7" fontId="0" fillId="0" borderId="30" xfId="2" applyNumberFormat="1" applyFont="1" applyFill="1" applyBorder="1"/>
    <xf numFmtId="39" fontId="0" fillId="0" borderId="28" xfId="0" applyNumberFormat="1" applyBorder="1"/>
    <xf numFmtId="37" fontId="0" fillId="0" borderId="29" xfId="1" applyNumberFormat="1" applyFont="1" applyBorder="1"/>
    <xf numFmtId="37" fontId="0" fillId="0" borderId="0" xfId="1" applyNumberFormat="1" applyFont="1" applyBorder="1"/>
    <xf numFmtId="37" fontId="0" fillId="0" borderId="34" xfId="1" applyNumberFormat="1" applyFont="1" applyBorder="1"/>
    <xf numFmtId="177" fontId="0" fillId="0" borderId="29" xfId="3" applyNumberFormat="1" applyFont="1" applyBorder="1"/>
    <xf numFmtId="177" fontId="0" fillId="0" borderId="30" xfId="3" applyNumberFormat="1" applyFont="1" applyBorder="1"/>
    <xf numFmtId="177" fontId="0" fillId="0" borderId="0" xfId="3" applyNumberFormat="1" applyFont="1" applyBorder="1"/>
    <xf numFmtId="177" fontId="0" fillId="0" borderId="32" xfId="3" applyNumberFormat="1" applyFont="1" applyBorder="1"/>
    <xf numFmtId="177" fontId="0" fillId="0" borderId="34" xfId="3" applyNumberFormat="1" applyFont="1" applyBorder="1"/>
    <xf numFmtId="177" fontId="0" fillId="0" borderId="35" xfId="3" applyNumberFormat="1" applyFont="1" applyBorder="1"/>
    <xf numFmtId="164" fontId="0" fillId="43" borderId="15" xfId="2" applyFont="1" applyFill="1" applyBorder="1" applyAlignment="1" applyProtection="1">
      <alignment vertical="center"/>
    </xf>
    <xf numFmtId="2" fontId="0" fillId="37" borderId="16" xfId="0" applyNumberFormat="1" applyFill="1" applyBorder="1" applyAlignment="1" applyProtection="1">
      <alignment vertical="center"/>
    </xf>
    <xf numFmtId="164" fontId="3" fillId="43" borderId="15" xfId="2" applyFill="1" applyBorder="1" applyAlignment="1" applyProtection="1">
      <alignment vertical="center"/>
    </xf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7" xfId="0" applyFont="1" applyFill="1" applyBorder="1" applyAlignment="1">
      <alignment horizontal="center" vertical="center" textRotation="90" wrapText="1"/>
    </xf>
    <xf numFmtId="0" fontId="31" fillId="42" borderId="38" xfId="0" applyFont="1" applyFill="1" applyBorder="1" applyAlignment="1">
      <alignment horizontal="center" vertical="center" textRotation="90" wrapText="1"/>
    </xf>
    <xf numFmtId="0" fontId="31" fillId="42" borderId="32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8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checked="Checked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checked="Checked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5" Type="http://schemas.openxmlformats.org/officeDocument/2006/relationships/ctrlProp" Target="../ctrlProps/ctrlProp102.xml"/><Relationship Id="rId10" Type="http://schemas.openxmlformats.org/officeDocument/2006/relationships/ctrlProp" Target="../ctrlProps/ctrlProp107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" Type="http://schemas.openxmlformats.org/officeDocument/2006/relationships/ctrlProp" Target="../ctrlProps/ctrlProp1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58"/>
  <sheetViews>
    <sheetView showGridLines="0" tabSelected="1" zoomScale="80" zoomScaleNormal="80" workbookViewId="0">
      <selection activeCell="F16" sqref="F16"/>
    </sheetView>
  </sheetViews>
  <sheetFormatPr defaultColWidth="8.88671875" defaultRowHeight="13.2" x14ac:dyDescent="0.25"/>
  <cols>
    <col min="1" max="1" width="8.88671875" style="172"/>
    <col min="2" max="2" width="31.33203125" style="172" bestFit="1" customWidth="1"/>
    <col min="3" max="3" width="11.44140625" style="171" bestFit="1" customWidth="1"/>
    <col min="4" max="4" width="7.88671875" style="171" bestFit="1" customWidth="1"/>
    <col min="5" max="9" width="13.33203125" style="172" customWidth="1"/>
    <col min="10" max="10" width="13" style="172" customWidth="1"/>
    <col min="11" max="11" width="29.6640625" style="172" bestFit="1" customWidth="1"/>
    <col min="12" max="12" width="13.44140625" style="171" bestFit="1" customWidth="1"/>
    <col min="13" max="13" width="9.6640625" style="171" bestFit="1" customWidth="1"/>
    <col min="14" max="18" width="13.44140625" style="172" customWidth="1"/>
    <col min="19" max="16384" width="8.88671875" style="172"/>
  </cols>
  <sheetData>
    <row r="1" spans="1:18" ht="40.200000000000003" thickBot="1" x14ac:dyDescent="0.3">
      <c r="B1" s="176" t="s">
        <v>81</v>
      </c>
      <c r="C1" s="177" t="s">
        <v>82</v>
      </c>
      <c r="D1" s="177" t="s">
        <v>83</v>
      </c>
      <c r="E1" s="178" t="s">
        <v>91</v>
      </c>
      <c r="F1" s="178" t="s">
        <v>92</v>
      </c>
      <c r="G1" s="178" t="s">
        <v>93</v>
      </c>
      <c r="H1" s="178" t="s">
        <v>94</v>
      </c>
      <c r="I1" s="179" t="s">
        <v>95</v>
      </c>
      <c r="J1" s="191"/>
      <c r="K1" s="176" t="s">
        <v>81</v>
      </c>
      <c r="L1" s="177" t="s">
        <v>82</v>
      </c>
      <c r="M1" s="177" t="s">
        <v>83</v>
      </c>
      <c r="N1" s="178" t="s">
        <v>101</v>
      </c>
      <c r="O1" s="178" t="s">
        <v>102</v>
      </c>
      <c r="P1" s="178" t="s">
        <v>103</v>
      </c>
      <c r="Q1" s="178" t="s">
        <v>104</v>
      </c>
      <c r="R1" s="179" t="s">
        <v>105</v>
      </c>
    </row>
    <row r="2" spans="1:18" x14ac:dyDescent="0.25">
      <c r="A2" s="210" t="s">
        <v>115</v>
      </c>
      <c r="B2" s="193" t="s">
        <v>84</v>
      </c>
      <c r="C2" s="194">
        <v>100</v>
      </c>
      <c r="D2" s="194"/>
      <c r="E2" s="195">
        <f>('Bill Impacts - Residential 100'!$M$12+'Bill Impacts - Residential 100'!$M$19)</f>
        <v>0.88000000000000078</v>
      </c>
      <c r="F2" s="195">
        <f>('Bill Impacts - Residential 100'!$S$12+'Bill Impacts - Residential 100'!$S$19)</f>
        <v>0.62999999999999834</v>
      </c>
      <c r="G2" s="195">
        <f>('Bill Impacts - Residential 100'!$Y$12+'Bill Impacts - Residential 100'!$Y$19)</f>
        <v>0.16000000000000214</v>
      </c>
      <c r="H2" s="195">
        <f>('Bill Impacts - Residential 100'!$AE$12+'Bill Impacts - Residential 100'!$AE$19)</f>
        <v>-1.0000000000001563E-2</v>
      </c>
      <c r="I2" s="196">
        <f>('Bill Impacts - Residential 100'!$AK$12+'Bill Impacts - Residential 100'!$AK$19)</f>
        <v>0.41000000000000103</v>
      </c>
      <c r="J2" s="213" t="s">
        <v>116</v>
      </c>
      <c r="K2" s="197" t="s">
        <v>84</v>
      </c>
      <c r="L2" s="198">
        <v>100</v>
      </c>
      <c r="M2" s="198"/>
      <c r="N2" s="195">
        <f>'Bill Impacts - Residential 100'!$M$50</f>
        <v>0.40039491938460259</v>
      </c>
      <c r="O2" s="195">
        <f>'Bill Impacts - Residential 100'!$S$50</f>
        <v>-9.9999996563546745E-3</v>
      </c>
      <c r="P2" s="195">
        <f>'Bill Impacts - Residential 100'!$Y$50</f>
        <v>0.15999999985962887</v>
      </c>
      <c r="Q2" s="195">
        <f>'Bill Impacts - Residential 100'!$AE$50</f>
        <v>-0.80999999996382499</v>
      </c>
      <c r="R2" s="196">
        <f>'Bill Impacts - Residential 100'!$AK$50</f>
        <v>-0.38002519251533684</v>
      </c>
    </row>
    <row r="3" spans="1:18" x14ac:dyDescent="0.25">
      <c r="A3" s="211"/>
      <c r="B3" s="170" t="s">
        <v>84</v>
      </c>
      <c r="C3" s="171">
        <v>200</v>
      </c>
      <c r="E3" s="180">
        <f>('Bill Impacts - Residential 200'!$M$12+'Bill Impacts - Residential 200'!$M$19)</f>
        <v>0.96000000000000085</v>
      </c>
      <c r="F3" s="180">
        <f>('Bill Impacts - Residential 200'!$S$12+'Bill Impacts - Residential 200'!$S$19)</f>
        <v>0.68999999999999817</v>
      </c>
      <c r="G3" s="180">
        <f>('Bill Impacts - Residential 200'!$Y$12+'Bill Impacts - Residential 200'!$Y$19)</f>
        <v>0.17000000000000215</v>
      </c>
      <c r="H3" s="180">
        <f>('Bill Impacts - Residential 200'!$AE$12+'Bill Impacts - Residential 200'!$AE$19)</f>
        <v>-1.0000000000001563E-2</v>
      </c>
      <c r="I3" s="181">
        <f>('Bill Impacts - Residential 200'!$AK$12+'Bill Impacts - Residential 200'!$AK$19)</f>
        <v>0.45000000000000107</v>
      </c>
      <c r="J3" s="213"/>
      <c r="K3" s="184" t="s">
        <v>84</v>
      </c>
      <c r="L3" s="199">
        <v>200</v>
      </c>
      <c r="M3" s="199"/>
      <c r="N3" s="180">
        <f>'Bill Impacts - Residential 200'!$M$50</f>
        <v>0.70078983876918244</v>
      </c>
      <c r="O3" s="180">
        <f>'Bill Impacts - Residential 200'!$S$50</f>
        <v>-0.57999999931270452</v>
      </c>
      <c r="P3" s="180">
        <f>'Bill Impacts - Residential 200'!$Y$50</f>
        <v>0.16999999971925206</v>
      </c>
      <c r="Q3" s="180">
        <f>'Bill Impacts - Residential 200'!$AE$50</f>
        <v>-0.80999999992764771</v>
      </c>
      <c r="R3" s="181">
        <f>'Bill Impacts - Residential 200'!$AK$50</f>
        <v>-0.34005038503067198</v>
      </c>
    </row>
    <row r="4" spans="1:18" x14ac:dyDescent="0.25">
      <c r="A4" s="211"/>
      <c r="B4" s="170" t="s">
        <v>84</v>
      </c>
      <c r="C4" s="171">
        <v>500</v>
      </c>
      <c r="E4" s="180">
        <f>('Bill Impacts - Residential 500'!$M$12+'Bill Impacts - Residential 500'!$M$19)</f>
        <v>1.2000000000000011</v>
      </c>
      <c r="F4" s="180">
        <f>('Bill Impacts - Residential 500'!$S$12+'Bill Impacts - Residential 500'!$S$19)</f>
        <v>0.86999999999999922</v>
      </c>
      <c r="G4" s="180">
        <f>('Bill Impacts - Residential 500'!$Y$12+'Bill Impacts - Residential 500'!$Y$19)</f>
        <v>0.20000000000000107</v>
      </c>
      <c r="H4" s="180">
        <f>('Bill Impacts - Residential 500'!$AE$12+'Bill Impacts - Residential 500'!$AE$19)</f>
        <v>-1.0000000000001563E-2</v>
      </c>
      <c r="I4" s="181">
        <f>('Bill Impacts - Residential 500'!$AK$12+'Bill Impacts - Residential 500'!$AK$19)</f>
        <v>0.57000000000000206</v>
      </c>
      <c r="J4" s="213"/>
      <c r="K4" s="184" t="s">
        <v>84</v>
      </c>
      <c r="L4" s="199">
        <v>500</v>
      </c>
      <c r="M4" s="199"/>
      <c r="N4" s="180">
        <f>'Bill Impacts - Residential 500'!$M$50</f>
        <v>1.6019745969229575</v>
      </c>
      <c r="O4" s="180">
        <f>'Bill Impacts - Residential 500'!$S$50</f>
        <v>-2.2899999982817576</v>
      </c>
      <c r="P4" s="180">
        <f>'Bill Impacts - Residential 500'!$Y$50</f>
        <v>0.19999999929814294</v>
      </c>
      <c r="Q4" s="180">
        <f>'Bill Impacts - Residential 500'!$AE$50</f>
        <v>-0.80999999981909809</v>
      </c>
      <c r="R4" s="181">
        <f>'Bill Impacts - Residential 500'!$AK$50</f>
        <v>-0.22012596257670225</v>
      </c>
    </row>
    <row r="5" spans="1:18" x14ac:dyDescent="0.25">
      <c r="A5" s="211"/>
      <c r="B5" s="170" t="s">
        <v>84</v>
      </c>
      <c r="C5" s="171">
        <v>800</v>
      </c>
      <c r="E5" s="180">
        <f>('Bill Impacts - Residential 800'!$M$12+'Bill Impacts - Residential 800'!$M$19)</f>
        <v>1.4400000000000013</v>
      </c>
      <c r="F5" s="180">
        <f>('Bill Impacts - Residential 800'!$S$12+'Bill Impacts - Residential 800'!$S$19)</f>
        <v>1.0499999999999972</v>
      </c>
      <c r="G5" s="180">
        <f>('Bill Impacts - Residential 800'!$Y$12+'Bill Impacts - Residential 800'!$Y$19)</f>
        <v>0.2300000000000022</v>
      </c>
      <c r="H5" s="180">
        <f>('Bill Impacts - Residential 800'!$AE$12+'Bill Impacts - Residential 800'!$AE$19)</f>
        <v>-1.0000000000001563E-2</v>
      </c>
      <c r="I5" s="181">
        <f>('Bill Impacts - Residential 800'!$AK$12+'Bill Impacts - Residential 800'!$AK$19)</f>
        <v>0.69000000000000128</v>
      </c>
      <c r="J5" s="213"/>
      <c r="K5" s="184" t="s">
        <v>84</v>
      </c>
      <c r="L5" s="199">
        <v>800</v>
      </c>
      <c r="M5" s="199"/>
      <c r="N5" s="180">
        <f>'Bill Impacts - Residential 800'!$M$50</f>
        <v>2.5031593550767752</v>
      </c>
      <c r="O5" s="180">
        <f>'Bill Impacts - Residential 800'!$S$50</f>
        <v>-3.9999999972508533</v>
      </c>
      <c r="P5" s="180">
        <f>'Bill Impacts - Residential 800'!$Y$50</f>
        <v>0.22999999887701961</v>
      </c>
      <c r="Q5" s="180">
        <f>'Bill Impacts - Residential 800'!$AE$50</f>
        <v>-0.80999999971055558</v>
      </c>
      <c r="R5" s="181">
        <f>'Bill Impacts - Residential 800'!$AK$50</f>
        <v>-0.10020154012272542</v>
      </c>
    </row>
    <row r="6" spans="1:18" x14ac:dyDescent="0.25">
      <c r="A6" s="211"/>
      <c r="B6" s="170" t="s">
        <v>84</v>
      </c>
      <c r="C6" s="171">
        <v>1000</v>
      </c>
      <c r="E6" s="180">
        <f>('Bill Impacts - Residential 1000'!$M$12+'Bill Impacts - Residential 1000'!$M$19)</f>
        <v>1.6000000000000014</v>
      </c>
      <c r="F6" s="180">
        <f>('Bill Impacts - Residential 1000'!$S$12+'Bill Impacts - Residential 1000'!$S$19)</f>
        <v>1.17</v>
      </c>
      <c r="G6" s="180">
        <f>('Bill Impacts - Residential 1000'!$Y$12+'Bill Impacts - Residential 1000'!$Y$19)</f>
        <v>0.25</v>
      </c>
      <c r="H6" s="180">
        <f>('Bill Impacts - Residential 1000'!$AE$12+'Bill Impacts - Residential 1000'!$AE$19)</f>
        <v>-1.0000000000001563E-2</v>
      </c>
      <c r="I6" s="181">
        <f>('Bill Impacts - Residential 1000'!$AK$12+'Bill Impacts - Residential 1000'!$AK$19)</f>
        <v>0.77000000000000313</v>
      </c>
      <c r="J6" s="213"/>
      <c r="K6" s="184" t="s">
        <v>84</v>
      </c>
      <c r="L6" s="199">
        <v>1000</v>
      </c>
      <c r="M6" s="199"/>
      <c r="N6" s="180">
        <f>'Bill Impacts - Residential 1000'!$M$50</f>
        <v>3.1039491938459491</v>
      </c>
      <c r="O6" s="180">
        <f>'Bill Impacts - Residential 1000'!$S$50</f>
        <v>-5.1399999965635175</v>
      </c>
      <c r="P6" s="180">
        <f>'Bill Impacts - Residential 1000'!$Y$50</f>
        <v>0.24999999859625177</v>
      </c>
      <c r="Q6" s="180">
        <f>'Bill Impacts - Residential 1000'!$AE$50</f>
        <v>-0.80999999963819391</v>
      </c>
      <c r="R6" s="181">
        <f>'Bill Impacts - Residential 1000'!$AK$50</f>
        <v>-2.0251925153388584E-2</v>
      </c>
    </row>
    <row r="7" spans="1:18" x14ac:dyDescent="0.25">
      <c r="A7" s="211"/>
      <c r="B7" s="170" t="s">
        <v>84</v>
      </c>
      <c r="C7" s="171">
        <v>1500</v>
      </c>
      <c r="E7" s="180">
        <f>('Bill Impacts - Residential 1500'!$M$12+'Bill Impacts - Residential 1500'!$M$19)</f>
        <v>2</v>
      </c>
      <c r="F7" s="180">
        <f>('Bill Impacts - Residential 1500'!$S$12+'Bill Impacts - Residential 1500'!$S$19)</f>
        <v>1.4699999999999971</v>
      </c>
      <c r="G7" s="180">
        <f>('Bill Impacts - Residential 1500'!$Y$12+'Bill Impacts - Residential 1500'!$Y$19)</f>
        <v>0.30000000000000071</v>
      </c>
      <c r="H7" s="180">
        <f>('Bill Impacts - Residential 1500'!$AE$12+'Bill Impacts - Residential 1500'!$AE$19)</f>
        <v>-1.0000000000001563E-2</v>
      </c>
      <c r="I7" s="181">
        <f>('Bill Impacts - Residential 1500'!$AK$12+'Bill Impacts - Residential 1500'!$AK$19)</f>
        <v>0.97000000000000242</v>
      </c>
      <c r="J7" s="213"/>
      <c r="K7" s="184" t="s">
        <v>84</v>
      </c>
      <c r="L7" s="199">
        <v>1500</v>
      </c>
      <c r="M7" s="199"/>
      <c r="N7" s="180">
        <f>'Bill Impacts - Residential 1500'!$M$50</f>
        <v>4.6059237907689692</v>
      </c>
      <c r="O7" s="180">
        <f>'Bill Impacts - Residential 1500'!$S$50</f>
        <v>-7.9899999948452773</v>
      </c>
      <c r="P7" s="180">
        <f>'Bill Impacts - Residential 1500'!$Y$50</f>
        <v>0.29999999789438903</v>
      </c>
      <c r="Q7" s="180">
        <f>'Bill Impacts - Residential 1500'!$AE$50</f>
        <v>-0.80999999945731815</v>
      </c>
      <c r="R7" s="181">
        <f>'Bill Impacts - Residential 1500'!$AK$50</f>
        <v>0.17962211226992508</v>
      </c>
    </row>
    <row r="8" spans="1:18" x14ac:dyDescent="0.25">
      <c r="A8" s="211"/>
      <c r="B8" s="170" t="s">
        <v>84</v>
      </c>
      <c r="C8" s="171">
        <v>2000</v>
      </c>
      <c r="E8" s="180">
        <f>('Bill Impacts - Residential 2000'!$M$12+'Bill Impacts - Residential 2000'!$M$19)</f>
        <v>2.4000000000000021</v>
      </c>
      <c r="F8" s="180">
        <f>('Bill Impacts - Residential 2000'!$S$12+'Bill Impacts - Residential 2000'!$S$19)</f>
        <v>1.7700000000000014</v>
      </c>
      <c r="G8" s="180">
        <f>('Bill Impacts - Residential 2000'!$Y$12+'Bill Impacts - Residential 2000'!$Y$19)</f>
        <v>0.34999999999999787</v>
      </c>
      <c r="H8" s="180">
        <f>('Bill Impacts - Residential 2000'!$AE$12+'Bill Impacts - Residential 2000'!$AE$19)</f>
        <v>-1.0000000000001563E-2</v>
      </c>
      <c r="I8" s="181">
        <f>('Bill Impacts - Residential 2000'!$AK$12+'Bill Impacts - Residential 2000'!$AK$19)</f>
        <v>1.1700000000000053</v>
      </c>
      <c r="J8" s="213"/>
      <c r="K8" s="184" t="s">
        <v>84</v>
      </c>
      <c r="L8" s="199">
        <v>2000</v>
      </c>
      <c r="M8" s="199"/>
      <c r="N8" s="180">
        <f>'Bill Impacts - Residential 2000'!$M$50</f>
        <v>6.1078983876919324</v>
      </c>
      <c r="O8" s="180">
        <f>'Bill Impacts - Residential 2000'!$S$50</f>
        <v>-10.839999993127037</v>
      </c>
      <c r="P8" s="180">
        <f>'Bill Impacts - Residential 2000'!$Y$50</f>
        <v>0.34999999719252628</v>
      </c>
      <c r="Q8" s="180">
        <f>'Bill Impacts - Residential 2000'!$AE$50</f>
        <v>-0.8099999992764424</v>
      </c>
      <c r="R8" s="181">
        <f>'Bill Impacts - Residential 2000'!$AK$50</f>
        <v>0.37949614969329559</v>
      </c>
    </row>
    <row r="9" spans="1:18" x14ac:dyDescent="0.25">
      <c r="A9" s="211"/>
      <c r="B9" s="170" t="s">
        <v>85</v>
      </c>
      <c r="C9" s="171">
        <v>1000</v>
      </c>
      <c r="E9" s="180">
        <f>('Bill Impacts - GS &lt; 50 1000'!$M$12+'Bill Impacts - GS &lt; 50 1000'!$M$19)</f>
        <v>7.43</v>
      </c>
      <c r="F9" s="180">
        <f>('Bill Impacts - GS &lt; 50 1000'!$S$12+'Bill Impacts - GS &lt; 50 1000'!$S$19)</f>
        <v>1.8699999999999992</v>
      </c>
      <c r="G9" s="180">
        <f>('Bill Impacts - GS &lt; 50 1000'!$Y$12+'Bill Impacts - GS &lt; 50 1000'!$Y$19)</f>
        <v>0.59999999999999964</v>
      </c>
      <c r="H9" s="180">
        <f>('Bill Impacts - GS &lt; 50 1000'!$AE$12+'Bill Impacts - GS &lt; 50 1000'!$AE$19)</f>
        <v>-3.0000000000001137E-2</v>
      </c>
      <c r="I9" s="181">
        <f>('Bill Impacts - GS &lt; 50 1000'!$AK$12+'Bill Impacts - GS &lt; 50 1000'!$AK$19)</f>
        <v>1.1200000000000028</v>
      </c>
      <c r="J9" s="213"/>
      <c r="K9" s="184" t="s">
        <v>85</v>
      </c>
      <c r="L9" s="199">
        <v>1000</v>
      </c>
      <c r="M9" s="199"/>
      <c r="N9" s="180">
        <f>'Bill Impacts - GS &lt; 50 1000'!$M$50</f>
        <v>10.356372499828836</v>
      </c>
      <c r="O9" s="180">
        <f>'Bill Impacts - GS &lt; 50 1000'!$S$50</f>
        <v>0.47000000000002728</v>
      </c>
      <c r="P9" s="180">
        <f>'Bill Impacts - GS &lt; 50 1000'!$Y$50</f>
        <v>0.59999999999999432</v>
      </c>
      <c r="Q9" s="180">
        <f>'Bill Impacts - GS &lt; 50 1000'!$AE$50</f>
        <v>-2.4699999999999989</v>
      </c>
      <c r="R9" s="181">
        <f>'Bill Impacts - GS &lt; 50 1000'!$AK$50</f>
        <v>0.33199999999999363</v>
      </c>
    </row>
    <row r="10" spans="1:18" x14ac:dyDescent="0.25">
      <c r="A10" s="211"/>
      <c r="B10" s="170" t="s">
        <v>85</v>
      </c>
      <c r="C10" s="171">
        <v>2000</v>
      </c>
      <c r="E10" s="180">
        <f>('Bill Impacts - GS &lt; 50 2000'!$M$12+'Bill Impacts - GS &lt; 50 2000'!$M$19)</f>
        <v>8.93</v>
      </c>
      <c r="F10" s="180">
        <f>('Bill Impacts - GS &lt; 50 2000'!$S$12+'Bill Impacts - GS &lt; 50 2000'!$S$19)</f>
        <v>2.2699999999999996</v>
      </c>
      <c r="G10" s="180">
        <f>('Bill Impacts - GS &lt; 50 2000'!$Y$12+'Bill Impacts - GS &lt; 50 2000'!$Y$19)</f>
        <v>0.69999999999999929</v>
      </c>
      <c r="H10" s="180">
        <f>('Bill Impacts - GS &lt; 50 2000'!$AE$12+'Bill Impacts - GS &lt; 50 2000'!$AE$19)</f>
        <v>-3.0000000000001137E-2</v>
      </c>
      <c r="I10" s="181">
        <f>('Bill Impacts - GS &lt; 50 2000'!$AK$12+'Bill Impacts - GS &lt; 50 2000'!$AK$19)</f>
        <v>1.3200000000000038</v>
      </c>
      <c r="J10" s="213"/>
      <c r="K10" s="184" t="s">
        <v>85</v>
      </c>
      <c r="L10" s="199">
        <v>2000</v>
      </c>
      <c r="M10" s="199"/>
      <c r="N10" s="180">
        <f>'Bill Impacts - GS &lt; 50 2000'!$M$50</f>
        <v>13.702744999657739</v>
      </c>
      <c r="O10" s="180">
        <f>'Bill Impacts - GS &lt; 50 2000'!$S$50</f>
        <v>1.7699999999999818</v>
      </c>
      <c r="P10" s="180">
        <f>'Bill Impacts - GS &lt; 50 2000'!$Y$50</f>
        <v>0.69999999999998863</v>
      </c>
      <c r="Q10" s="180">
        <f>'Bill Impacts - GS &lt; 50 2000'!$AE$50</f>
        <v>-2.4699999999999704</v>
      </c>
      <c r="R10" s="181">
        <f>'Bill Impacts - GS &lt; 50 2000'!$AK$50</f>
        <v>0.53199999999998226</v>
      </c>
    </row>
    <row r="11" spans="1:18" x14ac:dyDescent="0.25">
      <c r="A11" s="211"/>
      <c r="B11" s="170" t="s">
        <v>85</v>
      </c>
      <c r="C11" s="171">
        <v>5000</v>
      </c>
      <c r="E11" s="180">
        <f>('Bill Impacts - GS &lt; 50 5000'!$M$12+'Bill Impacts - GS &lt; 50 5000'!$M$19)</f>
        <v>13.43</v>
      </c>
      <c r="F11" s="180">
        <f>('Bill Impacts - GS &lt; 50 5000'!$S$12+'Bill Impacts - GS &lt; 50 5000'!$S$19)</f>
        <v>3.4699999999999989</v>
      </c>
      <c r="G11" s="180">
        <f>('Bill Impacts - GS &lt; 50 5000'!$Y$12+'Bill Impacts - GS &lt; 50 5000'!$Y$19)</f>
        <v>1</v>
      </c>
      <c r="H11" s="180">
        <f>('Bill Impacts - GS &lt; 50 5000'!$AE$12+'Bill Impacts - GS &lt; 50 5000'!$AE$19)</f>
        <v>-3.0000000000001137E-2</v>
      </c>
      <c r="I11" s="181">
        <f>('Bill Impacts - GS &lt; 50 5000'!$AK$12+'Bill Impacts - GS &lt; 50 5000'!$AK$19)</f>
        <v>1.9200000000000017</v>
      </c>
      <c r="J11" s="213"/>
      <c r="K11" s="184" t="s">
        <v>85</v>
      </c>
      <c r="L11" s="199">
        <v>5000</v>
      </c>
      <c r="M11" s="199"/>
      <c r="N11" s="180">
        <f>'Bill Impacts - GS &lt; 50 5000'!$M$50</f>
        <v>23.74186249914419</v>
      </c>
      <c r="O11" s="180">
        <f>'Bill Impacts - GS &lt; 50 5000'!$S$50</f>
        <v>5.6699999999999591</v>
      </c>
      <c r="P11" s="180">
        <f>'Bill Impacts - GS &lt; 50 5000'!$Y$50</f>
        <v>1</v>
      </c>
      <c r="Q11" s="180">
        <f>'Bill Impacts - GS &lt; 50 5000'!$AE$50</f>
        <v>-2.4699999999999136</v>
      </c>
      <c r="R11" s="181">
        <f>'Bill Impacts - GS &lt; 50 5000'!$AK$50</f>
        <v>1.1319999999999482</v>
      </c>
    </row>
    <row r="12" spans="1:18" x14ac:dyDescent="0.25">
      <c r="A12" s="211"/>
      <c r="B12" s="170" t="s">
        <v>85</v>
      </c>
      <c r="C12" s="171">
        <v>10000</v>
      </c>
      <c r="E12" s="180">
        <f>('Bill Impacts - GS &lt; 50 10000'!$M$12+'Bill Impacts - GS &lt; 50 10000'!$M$19)</f>
        <v>20.93</v>
      </c>
      <c r="F12" s="180">
        <f>('Bill Impacts - GS &lt; 50 10000'!$S$12+'Bill Impacts - GS &lt; 50 10000'!$S$19)</f>
        <v>5.4699999999999989</v>
      </c>
      <c r="G12" s="180">
        <f>('Bill Impacts - GS &lt; 50 10000'!$Y$12+'Bill Impacts - GS &lt; 50 10000'!$Y$19)</f>
        <v>1.5</v>
      </c>
      <c r="H12" s="180">
        <f>('Bill Impacts - GS &lt; 50 10000'!$AE$12+'Bill Impacts - GS &lt; 50 10000'!$AE$19)</f>
        <v>-3.0000000000001137E-2</v>
      </c>
      <c r="I12" s="181">
        <f>('Bill Impacts - GS &lt; 50 10000'!$AK$12+'Bill Impacts - GS &lt; 50 10000'!$AK$19)</f>
        <v>2.9200000000000017</v>
      </c>
      <c r="J12" s="213"/>
      <c r="K12" s="184" t="s">
        <v>85</v>
      </c>
      <c r="L12" s="199">
        <v>10000</v>
      </c>
      <c r="M12" s="199"/>
      <c r="N12" s="180">
        <f>'Bill Impacts - GS &lt; 50 10000'!$M$50</f>
        <v>40.47372499828839</v>
      </c>
      <c r="O12" s="180">
        <f>'Bill Impacts - GS &lt; 50 10000'!$S$50</f>
        <v>12.169999999999845</v>
      </c>
      <c r="P12" s="180">
        <f>'Bill Impacts - GS &lt; 50 10000'!$Y$50</f>
        <v>1.5</v>
      </c>
      <c r="Q12" s="180">
        <f>'Bill Impacts - GS &lt; 50 10000'!$AE$50</f>
        <v>-2.4700000000000273</v>
      </c>
      <c r="R12" s="181">
        <f>'Bill Impacts - GS &lt; 50 10000'!$AK$50</f>
        <v>2.1320000000000618</v>
      </c>
    </row>
    <row r="13" spans="1:18" x14ac:dyDescent="0.25">
      <c r="A13" s="211"/>
      <c r="B13" s="170" t="s">
        <v>85</v>
      </c>
      <c r="C13" s="171">
        <v>15000</v>
      </c>
      <c r="E13" s="180">
        <f>('Bill Impacts - GS &lt; 50 15000'!$M$12+'Bill Impacts - GS &lt; 50 15000'!$M$19)</f>
        <v>28.43</v>
      </c>
      <c r="F13" s="180">
        <f>('Bill Impacts - GS &lt; 50 15000'!$S$12+'Bill Impacts - GS &lt; 50 15000'!$S$19)</f>
        <v>7.4699999999999989</v>
      </c>
      <c r="G13" s="180">
        <f>('Bill Impacts - GS &lt; 50 15000'!$Y$12+'Bill Impacts - GS &lt; 50 15000'!$Y$19)</f>
        <v>2</v>
      </c>
      <c r="H13" s="180">
        <f>('Bill Impacts - GS &lt; 50 15000'!$AE$12+'Bill Impacts - GS &lt; 50 15000'!$AE$19)</f>
        <v>-3.0000000000001137E-2</v>
      </c>
      <c r="I13" s="181">
        <f>('Bill Impacts - GS &lt; 50 15000'!$AK$12+'Bill Impacts - GS &lt; 50 15000'!$AK$19)</f>
        <v>3.9200000000000017</v>
      </c>
      <c r="J13" s="213"/>
      <c r="K13" s="184" t="s">
        <v>85</v>
      </c>
      <c r="L13" s="199">
        <v>15000</v>
      </c>
      <c r="M13" s="199"/>
      <c r="N13" s="180">
        <f>'Bill Impacts - GS &lt; 50 15000'!$M$50</f>
        <v>57.205587497432816</v>
      </c>
      <c r="O13" s="180">
        <f>'Bill Impacts - GS &lt; 50 15000'!$S$50</f>
        <v>18.670000000000073</v>
      </c>
      <c r="P13" s="180">
        <f>'Bill Impacts - GS &lt; 50 15000'!$Y$50</f>
        <v>2</v>
      </c>
      <c r="Q13" s="180">
        <f>'Bill Impacts - GS &lt; 50 15000'!$AE$50</f>
        <v>-2.4700000000002547</v>
      </c>
      <c r="R13" s="181">
        <f>'Bill Impacts - GS &lt; 50 15000'!$AK$50</f>
        <v>3.1320000000005166</v>
      </c>
    </row>
    <row r="14" spans="1:18" x14ac:dyDescent="0.25">
      <c r="A14" s="211"/>
      <c r="B14" s="170" t="s">
        <v>86</v>
      </c>
      <c r="C14" s="171">
        <v>43999.999999999993</v>
      </c>
      <c r="D14" s="171">
        <v>100</v>
      </c>
      <c r="E14" s="180">
        <f>('Bill Impacts - GS &gt; 50 100'!$M$12+'Bill Impacts - GS &gt; 50 100'!$M$19)</f>
        <v>88.1</v>
      </c>
      <c r="F14" s="180">
        <f>('Bill Impacts - GS &gt; 50 100'!$S$12+'Bill Impacts - GS &gt; 50 100'!$S$19)</f>
        <v>21.490000000000038</v>
      </c>
      <c r="G14" s="180">
        <f>('Bill Impacts - GS &gt; 50 100'!$Y$12+'Bill Impacts - GS &gt; 50 100'!$Y$19)</f>
        <v>7.3799999999999955</v>
      </c>
      <c r="H14" s="180">
        <f>('Bill Impacts - GS &gt; 50 100'!$AE$12+'Bill Impacts - GS &gt; 50 100'!$AE$19)</f>
        <v>-0.34000000000000341</v>
      </c>
      <c r="I14" s="181">
        <f>('Bill Impacts - GS &gt; 50 100'!$AK$12+'Bill Impacts - GS &gt; 50 100'!$AK$19)</f>
        <v>13.499999999999972</v>
      </c>
      <c r="J14" s="213"/>
      <c r="K14" s="184" t="s">
        <v>86</v>
      </c>
      <c r="L14" s="199">
        <v>43999.999999999993</v>
      </c>
      <c r="M14" s="199">
        <v>100</v>
      </c>
      <c r="N14" s="180">
        <f>'Bill Impacts - GS &gt; 50 100'!$M$56</f>
        <v>153.59617297781824</v>
      </c>
      <c r="O14" s="180">
        <f>'Bill Impacts - GS &gt; 50 100'!$S$56</f>
        <v>52.690000000000509</v>
      </c>
      <c r="P14" s="180">
        <f>'Bill Impacts - GS &gt; 50 100'!$Y$56</f>
        <v>7.3799999999991996</v>
      </c>
      <c r="Q14" s="180">
        <f>'Bill Impacts - GS &gt; 50 100'!$AE$56</f>
        <v>-3.9099999999998545</v>
      </c>
      <c r="R14" s="181">
        <f>'Bill Impacts - GS &gt; 50 100'!$AK$56</f>
        <v>13.5</v>
      </c>
    </row>
    <row r="15" spans="1:18" x14ac:dyDescent="0.25">
      <c r="A15" s="211"/>
      <c r="B15" s="170" t="s">
        <v>86</v>
      </c>
      <c r="C15" s="171">
        <v>109999.99999999999</v>
      </c>
      <c r="D15" s="171">
        <v>250</v>
      </c>
      <c r="E15" s="180">
        <f>('Bill Impacts - GS &gt; 50 250'!$M$12+'Bill Impacts - GS &gt; 50 250'!$M$19)</f>
        <v>137.375</v>
      </c>
      <c r="F15" s="180">
        <f>('Bill Impacts - GS &gt; 50 250'!$S$12+'Bill Impacts - GS &gt; 50 250'!$S$19)</f>
        <v>33.505000000000109</v>
      </c>
      <c r="G15" s="180">
        <f>('Bill Impacts - GS &gt; 50 250'!$Y$12+'Bill Impacts - GS &gt; 50 250'!$Y$19)</f>
        <v>11.504999999999882</v>
      </c>
      <c r="H15" s="180">
        <f>('Bill Impacts - GS &gt; 50 250'!$AE$12+'Bill Impacts - GS &gt; 50 250'!$AE$19)</f>
        <v>-0.53499999999991132</v>
      </c>
      <c r="I15" s="181">
        <f>('Bill Impacts - GS &gt; 50 250'!$AK$12+'Bill Impacts - GS &gt; 50 250'!$AK$19)</f>
        <v>21.044999999999902</v>
      </c>
      <c r="J15" s="213"/>
      <c r="K15" s="184" t="s">
        <v>86</v>
      </c>
      <c r="L15" s="199">
        <v>109999.99999999999</v>
      </c>
      <c r="M15" s="199">
        <v>250</v>
      </c>
      <c r="N15" s="180">
        <f>'Bill Impacts - GS &gt; 50 250'!$M$56</f>
        <v>303.92043244454726</v>
      </c>
      <c r="O15" s="180">
        <f>'Bill Impacts - GS &gt; 50 250'!$S$56</f>
        <v>111.50500000000102</v>
      </c>
      <c r="P15" s="180">
        <f>'Bill Impacts - GS &gt; 50 250'!$Y$56</f>
        <v>11.5049999999992</v>
      </c>
      <c r="Q15" s="180">
        <f>'Bill Impacts - GS &gt; 50 250'!$AE$56</f>
        <v>-4.1049999999995634</v>
      </c>
      <c r="R15" s="181">
        <f>'Bill Impacts - GS &gt; 50 250'!$AK$56</f>
        <v>21.045000000000073</v>
      </c>
    </row>
    <row r="16" spans="1:18" x14ac:dyDescent="0.25">
      <c r="A16" s="211"/>
      <c r="B16" s="170" t="s">
        <v>86</v>
      </c>
      <c r="C16" s="171">
        <v>153999.99999999997</v>
      </c>
      <c r="D16" s="171">
        <v>350</v>
      </c>
      <c r="E16" s="180">
        <f>('Bill Impacts - GS &gt; 50 350'!$M$12+'Bill Impacts - GS &gt; 50 350'!$M$19)</f>
        <v>170.22500000000002</v>
      </c>
      <c r="F16" s="180">
        <f>('Bill Impacts - GS &gt; 50 350'!$S$12+'Bill Impacts - GS &gt; 50 350'!$S$19)</f>
        <v>41.5150000000001</v>
      </c>
      <c r="G16" s="180">
        <f>('Bill Impacts - GS &gt; 50 350'!$Y$12+'Bill Impacts - GS &gt; 50 350'!$Y$19)</f>
        <v>14.254999999999882</v>
      </c>
      <c r="H16" s="180">
        <f>('Bill Impacts - GS &gt; 50 350'!$AE$12+'Bill Impacts - GS &gt; 50 350'!$AE$19)</f>
        <v>-0.66499999999990678</v>
      </c>
      <c r="I16" s="181">
        <f>('Bill Impacts - GS &gt; 50 350'!$AK$12+'Bill Impacts - GS &gt; 50 350'!$AK$19)</f>
        <v>26.074999999999875</v>
      </c>
      <c r="J16" s="213"/>
      <c r="K16" s="184" t="s">
        <v>86</v>
      </c>
      <c r="L16" s="199">
        <v>153999.99999999997</v>
      </c>
      <c r="M16" s="199">
        <v>350</v>
      </c>
      <c r="N16" s="180">
        <f>'Bill Impacts - GS &gt; 50 350'!$M$56</f>
        <v>404.13660542237267</v>
      </c>
      <c r="O16" s="180">
        <f>'Bill Impacts - GS &gt; 50 350'!$S$56</f>
        <v>150.71500000000015</v>
      </c>
      <c r="P16" s="180">
        <f>'Bill Impacts - GS &gt; 50 350'!$Y$56</f>
        <v>14.254999999997381</v>
      </c>
      <c r="Q16" s="180">
        <f>'Bill Impacts - GS &gt; 50 350'!$AE$56</f>
        <v>-4.2349999999969441</v>
      </c>
      <c r="R16" s="181">
        <f>'Bill Impacts - GS &gt; 50 350'!$AK$56</f>
        <v>26.075000000000728</v>
      </c>
    </row>
    <row r="17" spans="1:18" x14ac:dyDescent="0.25">
      <c r="A17" s="211"/>
      <c r="B17" s="170" t="s">
        <v>86</v>
      </c>
      <c r="C17" s="171">
        <v>879999.99999999988</v>
      </c>
      <c r="D17" s="171">
        <v>2000</v>
      </c>
      <c r="E17" s="180">
        <f>('Bill Impacts - GS &gt; 50 2000'!$M$12+'Bill Impacts - GS &gt; 50 2000'!$M$19)</f>
        <v>712.25</v>
      </c>
      <c r="F17" s="180">
        <f>('Bill Impacts - GS &gt; 50 2000'!$S$12+'Bill Impacts - GS &gt; 50 2000'!$S$19)</f>
        <v>173.68000000000075</v>
      </c>
      <c r="G17" s="180">
        <f>('Bill Impacts - GS &gt; 50 2000'!$Y$12+'Bill Impacts - GS &gt; 50 2000'!$Y$19)</f>
        <v>59.629999999999086</v>
      </c>
      <c r="H17" s="180">
        <f>('Bill Impacts - GS &gt; 50 2000'!$AE$12+'Bill Impacts - GS &gt; 50 2000'!$AE$19)</f>
        <v>-2.8099999999994338</v>
      </c>
      <c r="I17" s="181">
        <f>('Bill Impacts - GS &gt; 50 2000'!$AK$12+'Bill Impacts - GS &gt; 50 2000'!$AK$19)</f>
        <v>109.06999999999942</v>
      </c>
      <c r="J17" s="213"/>
      <c r="K17" s="184" t="s">
        <v>86</v>
      </c>
      <c r="L17" s="199">
        <v>879999.99999999988</v>
      </c>
      <c r="M17" s="199">
        <v>2000</v>
      </c>
      <c r="N17" s="180">
        <f>'Bill Impacts - GS &gt; 50 2000'!$M$56</f>
        <v>2057.7034595563891</v>
      </c>
      <c r="O17" s="180">
        <f>'Bill Impacts - GS &gt; 50 2000'!$S$56</f>
        <v>797.67999999999302</v>
      </c>
      <c r="P17" s="180">
        <f>'Bill Impacts - GS &gt; 50 2000'!$Y$56</f>
        <v>59.630000000004657</v>
      </c>
      <c r="Q17" s="180">
        <f>'Bill Impacts - GS &gt; 50 2000'!$AE$56</f>
        <v>-6.3800000000046566</v>
      </c>
      <c r="R17" s="181">
        <f>'Bill Impacts - GS &gt; 50 2000'!$AK$56</f>
        <v>109.07000000000698</v>
      </c>
    </row>
    <row r="18" spans="1:18" x14ac:dyDescent="0.25">
      <c r="A18" s="211"/>
      <c r="B18" s="170" t="s">
        <v>86</v>
      </c>
      <c r="C18" s="171">
        <v>1759999.9999999998</v>
      </c>
      <c r="D18" s="171">
        <v>4000</v>
      </c>
      <c r="E18" s="180">
        <f>('Bill Impacts - GS &gt; 50 4000'!$M$12+'Bill Impacts - GS &gt; 50 4000'!$M$19)</f>
        <v>1369.25</v>
      </c>
      <c r="F18" s="180">
        <f>('Bill Impacts - GS &gt; 50 4000'!$S$12+'Bill Impacts - GS &gt; 50 4000'!$S$19)</f>
        <v>333.88000000000147</v>
      </c>
      <c r="G18" s="180">
        <f>('Bill Impacts - GS &gt; 50 4000'!$Y$12+'Bill Impacts - GS &gt; 50 4000'!$Y$19)</f>
        <v>114.62999999999818</v>
      </c>
      <c r="H18" s="180">
        <f>('Bill Impacts - GS &gt; 50 4000'!$AE$12+'Bill Impacts - GS &gt; 50 4000'!$AE$19)</f>
        <v>-5.4099999999988881</v>
      </c>
      <c r="I18" s="181">
        <f>('Bill Impacts - GS &gt; 50 4000'!$AK$12+'Bill Impacts - GS &gt; 50 4000'!$AK$19)</f>
        <v>209.66999999999888</v>
      </c>
      <c r="J18" s="213"/>
      <c r="K18" s="184" t="s">
        <v>86</v>
      </c>
      <c r="L18" s="199">
        <v>1759999.9999999998</v>
      </c>
      <c r="M18" s="199">
        <v>4000</v>
      </c>
      <c r="N18" s="180">
        <f>'Bill Impacts - GS &gt; 50 4000'!$M$56</f>
        <v>4062.0269191127445</v>
      </c>
      <c r="O18" s="180">
        <f>'Bill Impacts - GS &gt; 50 4000'!$S$56</f>
        <v>1581.8800000000047</v>
      </c>
      <c r="P18" s="180">
        <f>'Bill Impacts - GS &gt; 50 4000'!$Y$56</f>
        <v>114.63000000000466</v>
      </c>
      <c r="Q18" s="180">
        <f>'Bill Impacts - GS &gt; 50 4000'!$AE$56</f>
        <v>-8.9799999999813735</v>
      </c>
      <c r="R18" s="181">
        <f>'Bill Impacts - GS &gt; 50 4000'!$AK$56</f>
        <v>209.6699999999837</v>
      </c>
    </row>
    <row r="19" spans="1:18" x14ac:dyDescent="0.25">
      <c r="A19" s="211"/>
      <c r="B19" s="170" t="s">
        <v>87</v>
      </c>
      <c r="C19" s="171">
        <v>3321500</v>
      </c>
      <c r="D19" s="171">
        <v>6500</v>
      </c>
      <c r="E19" s="180">
        <f>('Bill Impacts - Large Use 6500'!$M$12+'Bill Impacts - Large Use 6500'!$M$19)</f>
        <v>-766.06999999999607</v>
      </c>
      <c r="F19" s="180">
        <f>('Bill Impacts - Large Use 6500'!$S$12+'Bill Impacts - Large Use 6500'!$S$19)</f>
        <v>1153.8899999999994</v>
      </c>
      <c r="G19" s="180">
        <f>('Bill Impacts - Large Use 6500'!$Y$12+'Bill Impacts - Large Use 6500'!$Y$19)</f>
        <v>301.83999999999833</v>
      </c>
      <c r="H19" s="180">
        <f>('Bill Impacts - Large Use 6500'!$AE$12+'Bill Impacts - Large Use 6500'!$AE$19)</f>
        <v>-20.410000000001673</v>
      </c>
      <c r="I19" s="181">
        <f>('Bill Impacts - Large Use 6500'!$AK$12+'Bill Impacts - Large Use 6500'!$AK$19)</f>
        <v>740.67000000000189</v>
      </c>
      <c r="J19" s="213"/>
      <c r="K19" s="184" t="s">
        <v>87</v>
      </c>
      <c r="L19" s="199">
        <v>3321500</v>
      </c>
      <c r="M19" s="199">
        <v>6500</v>
      </c>
      <c r="N19" s="180">
        <f>'Bill Impacts - Large Use 6500'!$M$56</f>
        <v>8217.3900955514982</v>
      </c>
      <c r="O19" s="180">
        <f>'Bill Impacts - Large Use 6500'!$S$56</f>
        <v>155.48999999999069</v>
      </c>
      <c r="P19" s="180">
        <f>'Bill Impacts - Large Use 6500'!$Y$56</f>
        <v>301.8399999999674</v>
      </c>
      <c r="Q19" s="180">
        <f>'Bill Impacts - Large Use 6500'!$AE$56</f>
        <v>-20.409999999974389</v>
      </c>
      <c r="R19" s="181">
        <f>'Bill Impacts - Large Use 6500'!$AK$56</f>
        <v>740.6699999999837</v>
      </c>
    </row>
    <row r="20" spans="1:18" x14ac:dyDescent="0.25">
      <c r="A20" s="211"/>
      <c r="B20" s="170" t="s">
        <v>87</v>
      </c>
      <c r="C20" s="171">
        <v>3832500</v>
      </c>
      <c r="D20" s="171">
        <v>7500</v>
      </c>
      <c r="E20" s="180">
        <f>('Bill Impacts - Large Use 7500'!$M$12+'Bill Impacts - Large Use 7500'!$M$19)</f>
        <v>-798.7699999999968</v>
      </c>
      <c r="F20" s="180">
        <f>('Bill Impacts - Large Use 7500'!$S$12+'Bill Impacts - Large Use 7500'!$S$19)</f>
        <v>1203.0900000000001</v>
      </c>
      <c r="G20" s="180">
        <f>('Bill Impacts - Large Use 7500'!$Y$12+'Bill Impacts - Large Use 7500'!$Y$19)</f>
        <v>314.73999999999796</v>
      </c>
      <c r="H20" s="180">
        <f>('Bill Impacts - Large Use 7500'!$AE$12+'Bill Impacts - Large Use 7500'!$AE$19)</f>
        <v>-21.31000000000131</v>
      </c>
      <c r="I20" s="181">
        <f>('Bill Impacts - Large Use 7500'!$AK$12+'Bill Impacts - Large Use 7500'!$AK$19)</f>
        <v>772.27000000000044</v>
      </c>
      <c r="J20" s="213"/>
      <c r="K20" s="184" t="s">
        <v>87</v>
      </c>
      <c r="L20" s="199">
        <v>3832500</v>
      </c>
      <c r="M20" s="199">
        <v>7500</v>
      </c>
      <c r="N20" s="180">
        <f>'Bill Impacts - Large Use 7500'!$M$56</f>
        <v>9566.7670333285932</v>
      </c>
      <c r="O20" s="180">
        <f>'Bill Impacts - Large Use 7500'!$S$56</f>
        <v>51.090000000025611</v>
      </c>
      <c r="P20" s="180">
        <f>'Bill Impacts - Large Use 7500'!$Y$56</f>
        <v>314.73999999999069</v>
      </c>
      <c r="Q20" s="180">
        <f>'Bill Impacts - Large Use 7500'!$AE$56</f>
        <v>-21.309999999997672</v>
      </c>
      <c r="R20" s="181">
        <f>'Bill Impacts - Large Use 7500'!$AK$56</f>
        <v>772.27000000001863</v>
      </c>
    </row>
    <row r="21" spans="1:18" x14ac:dyDescent="0.25">
      <c r="A21" s="211"/>
      <c r="B21" s="170" t="s">
        <v>87</v>
      </c>
      <c r="C21" s="171">
        <v>5110000</v>
      </c>
      <c r="D21" s="171">
        <v>10000</v>
      </c>
      <c r="E21" s="180">
        <f>('Bill Impacts - Large Use 10000'!$M$12+'Bill Impacts - Large Use 10000'!$M$19)</f>
        <v>-880.5199999999968</v>
      </c>
      <c r="F21" s="180">
        <f>('Bill Impacts - Large Use 10000'!$S$12+'Bill Impacts - Large Use 10000'!$S$19)</f>
        <v>1326.0900000000001</v>
      </c>
      <c r="G21" s="180">
        <f>('Bill Impacts - Large Use 10000'!$Y$12+'Bill Impacts - Large Use 10000'!$Y$19)</f>
        <v>346.98999999999796</v>
      </c>
      <c r="H21" s="180">
        <f>('Bill Impacts - Large Use 10000'!$AE$12+'Bill Impacts - Large Use 10000'!$AE$19)</f>
        <v>-23.56000000000131</v>
      </c>
      <c r="I21" s="181">
        <f>('Bill Impacts - Large Use 10000'!$AK$12+'Bill Impacts - Large Use 10000'!$AK$19)</f>
        <v>851.27000000000044</v>
      </c>
      <c r="J21" s="213"/>
      <c r="K21" s="184" t="s">
        <v>87</v>
      </c>
      <c r="L21" s="199">
        <v>5110000</v>
      </c>
      <c r="M21" s="199">
        <v>10000</v>
      </c>
      <c r="N21" s="180">
        <f>'Bill Impacts - Large Use 10000'!$M$56</f>
        <v>12940.209377771476</v>
      </c>
      <c r="O21" s="180">
        <f>'Bill Impacts - Large Use 10000'!$S$56</f>
        <v>-209.9100000000326</v>
      </c>
      <c r="P21" s="180">
        <f>'Bill Impacts - Large Use 10000'!$Y$56</f>
        <v>346.98999999999069</v>
      </c>
      <c r="Q21" s="180">
        <f>'Bill Impacts - Large Use 10000'!$AE$56</f>
        <v>-23.559999999939464</v>
      </c>
      <c r="R21" s="181">
        <f>'Bill Impacts - Large Use 10000'!$AK$56</f>
        <v>851.27000000001863</v>
      </c>
    </row>
    <row r="22" spans="1:18" x14ac:dyDescent="0.25">
      <c r="A22" s="211"/>
      <c r="B22" s="170" t="s">
        <v>87</v>
      </c>
      <c r="C22" s="171">
        <v>6387500</v>
      </c>
      <c r="D22" s="171">
        <v>12500</v>
      </c>
      <c r="E22" s="180">
        <f>('Bill Impacts - Large Use 12500'!$M$12+'Bill Impacts - Large Use 12500'!$M$19)</f>
        <v>-962.2699999999968</v>
      </c>
      <c r="F22" s="180">
        <f>('Bill Impacts - Large Use 12500'!$S$12+'Bill Impacts - Large Use 12500'!$S$19)</f>
        <v>1449.0900000000001</v>
      </c>
      <c r="G22" s="180">
        <f>('Bill Impacts - Large Use 12500'!$Y$12+'Bill Impacts - Large Use 12500'!$Y$19)</f>
        <v>379.23999999999796</v>
      </c>
      <c r="H22" s="180">
        <f>('Bill Impacts - Large Use 12500'!$AE$12+'Bill Impacts - Large Use 12500'!$AE$19)</f>
        <v>-25.81000000000131</v>
      </c>
      <c r="I22" s="181">
        <f>('Bill Impacts - Large Use 12500'!$AK$12+'Bill Impacts - Large Use 12500'!$AK$19)</f>
        <v>930.27000000000044</v>
      </c>
      <c r="J22" s="213"/>
      <c r="K22" s="184" t="s">
        <v>87</v>
      </c>
      <c r="L22" s="199">
        <v>6387500</v>
      </c>
      <c r="M22" s="199">
        <v>12500</v>
      </c>
      <c r="N22" s="180">
        <f>'Bill Impacts - Large Use 12500'!$M$56</f>
        <v>16313.651722214301</v>
      </c>
      <c r="O22" s="180">
        <f>'Bill Impacts - Large Use 12500'!$S$56</f>
        <v>-470.9100000000326</v>
      </c>
      <c r="P22" s="180">
        <f>'Bill Impacts - Large Use 12500'!$Y$56</f>
        <v>379.23999999999069</v>
      </c>
      <c r="Q22" s="180">
        <f>'Bill Impacts - Large Use 12500'!$AE$56</f>
        <v>-25.809999999939464</v>
      </c>
      <c r="R22" s="181">
        <f>'Bill Impacts - Large Use 12500'!$AK$56</f>
        <v>930.27000000001863</v>
      </c>
    </row>
    <row r="23" spans="1:18" x14ac:dyDescent="0.25">
      <c r="A23" s="211"/>
      <c r="B23" s="170" t="s">
        <v>90</v>
      </c>
      <c r="C23" s="171">
        <v>7665000</v>
      </c>
      <c r="D23" s="171">
        <v>15000</v>
      </c>
      <c r="E23" s="180">
        <f>('Bill Impacts - Large Use2 15000'!$M$12+'Bill Impacts - Large Use2 15000'!$M$19)</f>
        <v>-36887.71</v>
      </c>
      <c r="F23" s="180">
        <f>('Bill Impacts - Large Use2 15000'!$S$12+'Bill Impacts - Large Use2 15000'!$S$19)</f>
        <v>1025.5299999999993</v>
      </c>
      <c r="G23" s="180">
        <f>('Bill Impacts - Large Use2 15000'!$Y$12+'Bill Impacts - Large Use2 15000'!$Y$19)</f>
        <v>2526.7900000000004</v>
      </c>
      <c r="H23" s="180">
        <f>('Bill Impacts - Large Use2 15000'!$AE$12+'Bill Impacts - Large Use2 15000'!$AE$19)</f>
        <v>-6.4699999999993452</v>
      </c>
      <c r="I23" s="181">
        <f>('Bill Impacts - Large Use2 15000'!$AK$12+'Bill Impacts - Large Use2 15000'!$AK$19)</f>
        <v>240.10999999999967</v>
      </c>
      <c r="J23" s="213"/>
      <c r="K23" s="184" t="s">
        <v>90</v>
      </c>
      <c r="L23" s="199">
        <v>7665000</v>
      </c>
      <c r="M23" s="199">
        <v>15000</v>
      </c>
      <c r="N23" s="180">
        <f>'Bill Impacts - Large Use2 15000'!$M$56</f>
        <v>-15972.095933342818</v>
      </c>
      <c r="O23" s="180">
        <f>'Bill Impacts - Large Use2 15000'!$S$56</f>
        <v>-1462.9700000000885</v>
      </c>
      <c r="P23" s="180">
        <f>'Bill Impacts - Large Use2 15000'!$Y$56</f>
        <v>2526.7900000000373</v>
      </c>
      <c r="Q23" s="180">
        <f>'Bill Impacts - Large Use2 15000'!$AE$56</f>
        <v>-6.4699999999720603</v>
      </c>
      <c r="R23" s="181">
        <f>'Bill Impacts - Large Use2 15000'!$AK$56</f>
        <v>240.10999999998603</v>
      </c>
    </row>
    <row r="24" spans="1:18" x14ac:dyDescent="0.25">
      <c r="A24" s="211"/>
      <c r="B24" s="170" t="s">
        <v>90</v>
      </c>
      <c r="C24" s="171">
        <v>10220000</v>
      </c>
      <c r="D24" s="171">
        <v>20000</v>
      </c>
      <c r="E24" s="180">
        <f>('Bill Impacts - Large Use2 20000'!$M$12+'Bill Impacts - Large Use2 20000'!$M$19)</f>
        <v>-42660.71</v>
      </c>
      <c r="F24" s="180">
        <f>('Bill Impacts - Large Use2 20000'!$S$12+'Bill Impacts - Large Use2 20000'!$S$19)</f>
        <v>1186.0299999999997</v>
      </c>
      <c r="G24" s="180">
        <f>('Bill Impacts - Large Use2 20000'!$Y$12+'Bill Impacts - Large Use2 20000'!$Y$19)</f>
        <v>2922.29</v>
      </c>
      <c r="H24" s="180">
        <f>('Bill Impacts - Large Use2 20000'!$AE$12+'Bill Impacts - Large Use2 20000'!$AE$19)</f>
        <v>-7.4699999999993452</v>
      </c>
      <c r="I24" s="181">
        <f>('Bill Impacts - Large Use2 20000'!$AK$12+'Bill Impacts - Large Use2 20000'!$AK$19)</f>
        <v>277.60999999999967</v>
      </c>
      <c r="J24" s="213"/>
      <c r="K24" s="184" t="s">
        <v>90</v>
      </c>
      <c r="L24" s="199">
        <v>10220000</v>
      </c>
      <c r="M24" s="199">
        <v>20000</v>
      </c>
      <c r="N24" s="180">
        <f>'Bill Impacts - Large Use2 20000'!$M$56</f>
        <v>-16821.211244457169</v>
      </c>
      <c r="O24" s="180">
        <f>'Bill Impacts - Large Use2 20000'!$S$56</f>
        <v>-83.96999999997206</v>
      </c>
      <c r="P24" s="180">
        <f>'Bill Impacts - Large Use2 20000'!$Y$56</f>
        <v>2922.2900000000373</v>
      </c>
      <c r="Q24" s="180">
        <f>'Bill Impacts - Large Use2 20000'!$AE$56</f>
        <v>-7.4699999999720603</v>
      </c>
      <c r="R24" s="181">
        <f>'Bill Impacts - Large Use2 20000'!$AK$56</f>
        <v>277.60999999986961</v>
      </c>
    </row>
    <row r="25" spans="1:18" x14ac:dyDescent="0.25">
      <c r="A25" s="211"/>
      <c r="B25" s="170" t="s">
        <v>88</v>
      </c>
      <c r="C25" s="171">
        <v>250</v>
      </c>
      <c r="E25" s="180">
        <f>('Bill Impacts - USL 250'!$M$12+'Bill Impacts - USL 250'!$M$19)</f>
        <v>-1.7699999999999996</v>
      </c>
      <c r="F25" s="180">
        <f>('Bill Impacts - USL 250'!$S$12+'Bill Impacts - USL 250'!$S$19)</f>
        <v>0.25499999999999989</v>
      </c>
      <c r="G25" s="180">
        <f>('Bill Impacts - USL 250'!$Y$12+'Bill Impacts - USL 250'!$Y$19)</f>
        <v>0.10499999999999998</v>
      </c>
      <c r="H25" s="180">
        <f>('Bill Impacts - USL 250'!$AE$12+'Bill Impacts - USL 250'!$AE$19)</f>
        <v>-2.000000000000135E-2</v>
      </c>
      <c r="I25" s="181">
        <f>('Bill Impacts - USL 250'!$AK$12+'Bill Impacts - USL 250'!$AK$19)</f>
        <v>0.26500000000000101</v>
      </c>
      <c r="J25" s="213"/>
      <c r="K25" s="184" t="s">
        <v>88</v>
      </c>
      <c r="L25" s="199">
        <v>250</v>
      </c>
      <c r="M25" s="199"/>
      <c r="N25" s="180">
        <f>'Bill Impacts - USL 250'!$M$56</f>
        <v>-0.56563686995917806</v>
      </c>
      <c r="O25" s="180">
        <f>'Bill Impacts - USL 250'!$S$56</f>
        <v>0.10499999999999687</v>
      </c>
      <c r="P25" s="180">
        <f>'Bill Impacts - USL 250'!$Y$56</f>
        <v>0.10500000000000398</v>
      </c>
      <c r="Q25" s="180">
        <f>'Bill Impacts - USL 250'!$AE$56</f>
        <v>-2.0000000000003126E-2</v>
      </c>
      <c r="R25" s="181">
        <f>'Bill Impacts - USL 250'!$AK$56</f>
        <v>0.26500000000000057</v>
      </c>
    </row>
    <row r="26" spans="1:18" x14ac:dyDescent="0.25">
      <c r="A26" s="211"/>
      <c r="B26" s="170" t="s">
        <v>88</v>
      </c>
      <c r="C26" s="171">
        <v>500</v>
      </c>
      <c r="E26" s="180">
        <f>('Bill Impacts - USL 500'!$M$12+'Bill Impacts - USL 500'!$M$19)</f>
        <v>-2.2699999999999996</v>
      </c>
      <c r="F26" s="180">
        <f>('Bill Impacts - USL 500'!$S$12+'Bill Impacts - USL 500'!$S$19)</f>
        <v>0.33000000000000007</v>
      </c>
      <c r="G26" s="180">
        <f>('Bill Impacts - USL 500'!$Y$12+'Bill Impacts - USL 500'!$Y$19)</f>
        <v>0.12999999999999989</v>
      </c>
      <c r="H26" s="180">
        <f>('Bill Impacts - USL 500'!$AE$12+'Bill Impacts - USL 500'!$AE$19)</f>
        <v>-2.000000000000135E-2</v>
      </c>
      <c r="I26" s="181">
        <f>('Bill Impacts - USL 500'!$AK$12+'Bill Impacts - USL 500'!$AK$19)</f>
        <v>0.34000000000000075</v>
      </c>
      <c r="J26" s="213"/>
      <c r="K26" s="184" t="s">
        <v>88</v>
      </c>
      <c r="L26" s="199">
        <v>500</v>
      </c>
      <c r="M26" s="199"/>
      <c r="N26" s="180">
        <f>'Bill Impacts - USL 500'!$M$56</f>
        <v>0.17872626008164616</v>
      </c>
      <c r="O26" s="180">
        <f>'Bill Impacts - USL 500'!$S$56</f>
        <v>3.0000000000001137E-2</v>
      </c>
      <c r="P26" s="180">
        <f>'Bill Impacts - USL 500'!$Y$56</f>
        <v>0.12999999999999545</v>
      </c>
      <c r="Q26" s="180">
        <f>'Bill Impacts - USL 500'!$AE$56</f>
        <v>-2.0000000000010232E-2</v>
      </c>
      <c r="R26" s="181">
        <f>'Bill Impacts - USL 500'!$AK$56</f>
        <v>0.34000000000000341</v>
      </c>
    </row>
    <row r="27" spans="1:18" x14ac:dyDescent="0.25">
      <c r="A27" s="211"/>
      <c r="B27" s="170" t="s">
        <v>89</v>
      </c>
      <c r="C27" s="171">
        <v>97008</v>
      </c>
      <c r="D27" s="171">
        <v>216</v>
      </c>
      <c r="E27" s="180">
        <f>('Bill Impacts - Sentinel (2)'!$M$12+'Bill Impacts - Sentinel (2)'!$M$19)</f>
        <v>799.21239999999943</v>
      </c>
      <c r="F27" s="180">
        <f>('Bill Impacts - Sentinel (2)'!$S$12+'Bill Impacts - Sentinel (2)'!$S$19)</f>
        <v>249.07240000000047</v>
      </c>
      <c r="G27" s="180">
        <f>('Bill Impacts - Sentinel (2)'!$Y$12+'Bill Impacts - Sentinel (2)'!$Y$19)</f>
        <v>89.911599999999908</v>
      </c>
      <c r="H27" s="180">
        <f>('Bill Impacts - Sentinel (2)'!$AE$12+'Bill Impacts - Sentinel (2)'!$AE$19)</f>
        <v>-1.9655999999999949</v>
      </c>
      <c r="I27" s="181">
        <f>('Bill Impacts - Sentinel (2)'!$AK$12+'Bill Impacts - Sentinel (2)'!$AK$19)</f>
        <v>158.66399999999976</v>
      </c>
      <c r="J27" s="213"/>
      <c r="K27" s="184" t="s">
        <v>89</v>
      </c>
      <c r="L27" s="199">
        <v>97008</v>
      </c>
      <c r="M27" s="199">
        <v>216</v>
      </c>
      <c r="N27" s="180">
        <f>'Bill Impacts - Sentinel (2)'!$M$56</f>
        <v>1185.8949346279078</v>
      </c>
      <c r="O27" s="180">
        <f>'Bill Impacts - Sentinel (2)'!$S$56</f>
        <v>166.23640000000159</v>
      </c>
      <c r="P27" s="180">
        <f>'Bill Impacts - Sentinel (2)'!$Y$56</f>
        <v>89.911599999999453</v>
      </c>
      <c r="Q27" s="180">
        <f>'Bill Impacts - Sentinel (2)'!$AE$56</f>
        <v>-1.9655999999995402</v>
      </c>
      <c r="R27" s="181">
        <f>'Bill Impacts - Sentinel (2)'!$AK$56</f>
        <v>158.66400000000067</v>
      </c>
    </row>
    <row r="28" spans="1:18" ht="13.8" thickBot="1" x14ac:dyDescent="0.3">
      <c r="A28" s="212"/>
      <c r="B28" s="173" t="s">
        <v>118</v>
      </c>
      <c r="C28" s="174">
        <v>2400000</v>
      </c>
      <c r="D28" s="174">
        <v>6800</v>
      </c>
      <c r="E28" s="182">
        <f>('Bill Impacts - Street Light (2'!$M$12+'Bill Impacts - Street Light (2'!$M$19)</f>
        <v>23204.120000000003</v>
      </c>
      <c r="F28" s="182">
        <f>('Bill Impacts - Street Light (2'!$S$12+'Bill Impacts - Street Light (2'!$S$19)</f>
        <v>5870.7999999999956</v>
      </c>
      <c r="G28" s="182">
        <f>('Bill Impacts - Street Light (2'!$Y$12+'Bill Impacts - Street Light (2'!$Y$19)</f>
        <v>2096.2000000000044</v>
      </c>
      <c r="H28" s="182">
        <f>('Bill Impacts - Street Light (2'!$AE$12+'Bill Impacts - Street Light (2'!$AE$19)</f>
        <v>-32.640000000006694</v>
      </c>
      <c r="I28" s="183">
        <f>('Bill Impacts - Street Light (2'!$AK$12+'Bill Impacts - Street Light (2'!$AK$19)</f>
        <v>3720.1999999999971</v>
      </c>
      <c r="J28" s="213"/>
      <c r="K28" s="173" t="s">
        <v>118</v>
      </c>
      <c r="L28" s="200">
        <v>2400000</v>
      </c>
      <c r="M28" s="200">
        <v>6800</v>
      </c>
      <c r="N28" s="182">
        <f>'Bill Impacts - Street Light (2'!$M$56</f>
        <v>31577.617875555297</v>
      </c>
      <c r="O28" s="182">
        <f>'Bill Impacts - Street Light (2'!$S$56</f>
        <v>7749.640000000014</v>
      </c>
      <c r="P28" s="182">
        <f>'Bill Impacts - Street Light (2'!$Y$56</f>
        <v>2096.2000000000116</v>
      </c>
      <c r="Q28" s="182">
        <f>'Bill Impacts - Street Light (2'!$AE$56</f>
        <v>-32.64000000001397</v>
      </c>
      <c r="R28" s="183">
        <f>'Bill Impacts - Street Light (2'!$AK$56</f>
        <v>3720.1999999999534</v>
      </c>
    </row>
    <row r="29" spans="1:18" ht="13.8" thickBot="1" x14ac:dyDescent="0.3"/>
    <row r="30" spans="1:18" ht="40.200000000000003" thickBot="1" x14ac:dyDescent="0.3">
      <c r="B30" s="176" t="s">
        <v>81</v>
      </c>
      <c r="C30" s="177" t="s">
        <v>82</v>
      </c>
      <c r="D30" s="177" t="s">
        <v>83</v>
      </c>
      <c r="E30" s="178" t="s">
        <v>96</v>
      </c>
      <c r="F30" s="178" t="s">
        <v>97</v>
      </c>
      <c r="G30" s="178" t="s">
        <v>98</v>
      </c>
      <c r="H30" s="178" t="s">
        <v>99</v>
      </c>
      <c r="I30" s="179" t="s">
        <v>100</v>
      </c>
      <c r="J30" s="191"/>
      <c r="K30" s="176" t="s">
        <v>81</v>
      </c>
      <c r="L30" s="177" t="s">
        <v>82</v>
      </c>
      <c r="M30" s="177" t="s">
        <v>83</v>
      </c>
      <c r="N30" s="178" t="s">
        <v>106</v>
      </c>
      <c r="O30" s="178" t="s">
        <v>107</v>
      </c>
      <c r="P30" s="178" t="s">
        <v>108</v>
      </c>
      <c r="Q30" s="178" t="s">
        <v>109</v>
      </c>
      <c r="R30" s="179" t="s">
        <v>110</v>
      </c>
    </row>
    <row r="31" spans="1:18" x14ac:dyDescent="0.25">
      <c r="A31" s="210" t="s">
        <v>115</v>
      </c>
      <c r="B31" s="193" t="s">
        <v>84</v>
      </c>
      <c r="C31" s="194">
        <v>100</v>
      </c>
      <c r="D31" s="194"/>
      <c r="E31" s="201">
        <f>E2/SUM('Bill Impacts - Residential 100'!$H$12+'Bill Impacts - Residential 100'!$H$19)</f>
        <v>5.3691275167785282E-2</v>
      </c>
      <c r="F31" s="201">
        <f>F2/SUM('Bill Impacts - Residential 100'!$K$12+'Bill Impacts - Residential 100'!$K$19)</f>
        <v>3.6479444122756131E-2</v>
      </c>
      <c r="G31" s="201">
        <f>G2/SUM('Bill Impacts - Residential 100'!$Q$12+'Bill Impacts - Residential 100'!$Q$19)</f>
        <v>8.9385474860336402E-3</v>
      </c>
      <c r="H31" s="201">
        <f>H2/SUM('Bill Impacts - Residential 100'!$W$12+'Bill Impacts - Residential 100'!$W$19)</f>
        <v>-5.5370985603552393E-4</v>
      </c>
      <c r="I31" s="202">
        <f>I2/SUM('Bill Impacts - Residential 100'!$AC$12+'Bill Impacts - Residential 100'!$AC$19)</f>
        <v>2.2714681440443269E-2</v>
      </c>
      <c r="J31" s="210" t="s">
        <v>116</v>
      </c>
      <c r="K31" s="193" t="s">
        <v>84</v>
      </c>
      <c r="L31" s="194">
        <v>100</v>
      </c>
      <c r="M31" s="194"/>
      <c r="N31" s="201">
        <f>'Bill Impacts - Residential 100'!$N$50</f>
        <v>1.2814030766756739E-2</v>
      </c>
      <c r="O31" s="201">
        <f>'Bill Impacts - Residential 100'!$T$50</f>
        <v>-3.159857373458844E-4</v>
      </c>
      <c r="P31" s="201">
        <f>'Bill Impacts - Residential 100'!$Z$50</f>
        <v>5.0573700236338122E-3</v>
      </c>
      <c r="Q31" s="201">
        <f>'Bill Impacts - Residential 100'!$AF$50</f>
        <v>-2.547410379704259E-2</v>
      </c>
      <c r="R31" s="204">
        <f>'Bill Impacts - Residential 100'!$AL$50</f>
        <v>-1.2264021373257604E-2</v>
      </c>
    </row>
    <row r="32" spans="1:18" x14ac:dyDescent="0.25">
      <c r="A32" s="211"/>
      <c r="B32" s="170" t="s">
        <v>84</v>
      </c>
      <c r="C32" s="171">
        <v>200</v>
      </c>
      <c r="E32" s="203">
        <f>E3/SUM('Bill Impacts - Residential 200'!$H$12+'Bill Impacts - Residential 200'!$H$19)</f>
        <v>5.3751399776035887E-2</v>
      </c>
      <c r="F32" s="203">
        <f>F3/SUM('Bill Impacts - Residential 200'!$K$12+'Bill Impacts - Residential 200'!$K$19)</f>
        <v>3.6663124335812869E-2</v>
      </c>
      <c r="G32" s="203">
        <f>G3/SUM('Bill Impacts - Residential 200'!$Q$12+'Bill Impacts - Residential 200'!$Q$19)</f>
        <v>8.7134802665300957E-3</v>
      </c>
      <c r="H32" s="203">
        <f>H3/SUM('Bill Impacts - Residential 200'!$W$12+'Bill Impacts - Residential 200'!$W$19)</f>
        <v>-5.0813008130089243E-4</v>
      </c>
      <c r="I32" s="204">
        <f>I3/SUM('Bill Impacts - Residential 200'!$AC$12+'Bill Impacts - Residential 200'!$AC$19)</f>
        <v>2.2877478393492686E-2</v>
      </c>
      <c r="J32" s="211"/>
      <c r="K32" s="170" t="s">
        <v>84</v>
      </c>
      <c r="L32" s="171">
        <v>200</v>
      </c>
      <c r="N32" s="203">
        <f>'Bill Impacts - Residential 200'!$N$50</f>
        <v>1.5565081480411353E-2</v>
      </c>
      <c r="O32" s="203">
        <f>'Bill Impacts - Residential 200'!$T$50</f>
        <v>-1.2684806173272748E-2</v>
      </c>
      <c r="P32" s="203">
        <f>'Bill Impacts - Residential 200'!$Z$50</f>
        <v>3.765727957606393E-3</v>
      </c>
      <c r="Q32" s="203">
        <f>'Bill Impacts - Residential 200'!$AF$50</f>
        <v>-1.7875272764577434E-2</v>
      </c>
      <c r="R32" s="204">
        <f>'Bill Impacts - Residential 200'!$AL$50</f>
        <v>-7.6408959218123339E-3</v>
      </c>
    </row>
    <row r="33" spans="1:18" x14ac:dyDescent="0.25">
      <c r="A33" s="211"/>
      <c r="B33" s="170" t="s">
        <v>84</v>
      </c>
      <c r="C33" s="171">
        <v>500</v>
      </c>
      <c r="E33" s="203">
        <f>E4/SUM('Bill Impacts - Residential 500'!$H$12+'Bill Impacts - Residential 500'!$H$19)</f>
        <v>5.3884149079479166E-2</v>
      </c>
      <c r="F33" s="203">
        <f>F4/SUM('Bill Impacts - Residential 500'!$K$12+'Bill Impacts - Residential 500'!$K$19)</f>
        <v>3.7068598210481432E-2</v>
      </c>
      <c r="G33" s="203">
        <f>G4/SUM('Bill Impacts - Residential 500'!$Q$12+'Bill Impacts - Residential 500'!$Q$19)</f>
        <v>8.2169268693509066E-3</v>
      </c>
      <c r="H33" s="203">
        <f>H4/SUM('Bill Impacts - Residential 500'!$W$12+'Bill Impacts - Residential 500'!$W$19)</f>
        <v>-4.0749796251025118E-4</v>
      </c>
      <c r="I33" s="204">
        <f>I4/SUM('Bill Impacts - Residential 500'!$AC$12+'Bill Impacts - Residential 500'!$AC$19)</f>
        <v>2.3236852833265473E-2</v>
      </c>
      <c r="J33" s="211"/>
      <c r="K33" s="170" t="s">
        <v>84</v>
      </c>
      <c r="L33" s="171">
        <v>500</v>
      </c>
      <c r="N33" s="203">
        <f>'Bill Impacts - Residential 500'!$N$50</f>
        <v>1.8551462154277627E-2</v>
      </c>
      <c r="O33" s="203">
        <f>'Bill Impacts - Residential 500'!$T$50</f>
        <v>-2.6036045697424536E-2</v>
      </c>
      <c r="P33" s="203">
        <f>'Bill Impacts - Residential 500'!$Z$50</f>
        <v>2.3346761834509835E-3</v>
      </c>
      <c r="Q33" s="203">
        <f>'Bill Impacts - Residential 500'!$AF$50</f>
        <v>-9.4334146056381761E-3</v>
      </c>
      <c r="R33" s="204">
        <f>'Bill Impacts - Residential 500'!$AL$50</f>
        <v>-2.5880430596370609E-3</v>
      </c>
    </row>
    <row r="34" spans="1:18" x14ac:dyDescent="0.25">
      <c r="A34" s="211"/>
      <c r="B34" s="170" t="s">
        <v>84</v>
      </c>
      <c r="C34" s="171">
        <v>800</v>
      </c>
      <c r="E34" s="203">
        <f>E5/SUM('Bill Impacts - Residential 800'!$H$12+'Bill Impacts - Residential 800'!$H$19)</f>
        <v>5.3973013493253424E-2</v>
      </c>
      <c r="F34" s="203">
        <f>F5/SUM('Bill Impacts - Residential 800'!$K$12+'Bill Impacts - Residential 800'!$K$19)</f>
        <v>3.7339971550497765E-2</v>
      </c>
      <c r="G34" s="203">
        <f>G5/SUM('Bill Impacts - Residential 800'!$Q$12+'Bill Impacts - Residential 800'!$Q$19)</f>
        <v>7.884813164209881E-3</v>
      </c>
      <c r="H34" s="203">
        <f>H5/SUM('Bill Impacts - Residential 800'!$W$12+'Bill Impacts - Residential 800'!$W$19)</f>
        <v>-3.4013605442182192E-4</v>
      </c>
      <c r="I34" s="204">
        <f>I5/SUM('Bill Impacts - Residential 800'!$AC$12+'Bill Impacts - Residential 800'!$AC$19)</f>
        <v>2.347737325620964E-2</v>
      </c>
      <c r="J34" s="211"/>
      <c r="K34" s="170" t="s">
        <v>84</v>
      </c>
      <c r="L34" s="171">
        <v>800</v>
      </c>
      <c r="N34" s="203">
        <f>'Bill Impacts - Residential 800'!$N$50</f>
        <v>1.9604512443371983E-2</v>
      </c>
      <c r="O34" s="203">
        <f>'Bill Impacts - Residential 800'!$T$50</f>
        <v>-3.0725275793656123E-2</v>
      </c>
      <c r="P34" s="203">
        <f>'Bill Impacts - Residential 800'!$Z$50</f>
        <v>1.8227065109637419E-3</v>
      </c>
      <c r="Q34" s="203">
        <f>'Bill Impacts - Residential 800'!$AF$50</f>
        <v>-6.4074180294461259E-3</v>
      </c>
      <c r="R34" s="204">
        <f>'Bill Impacts - Residential 800'!$AL$50</f>
        <v>-7.9774501044187207E-4</v>
      </c>
    </row>
    <row r="35" spans="1:18" x14ac:dyDescent="0.25">
      <c r="A35" s="211"/>
      <c r="B35" s="170" t="s">
        <v>84</v>
      </c>
      <c r="C35" s="171">
        <v>1000</v>
      </c>
      <c r="E35" s="203">
        <f>E6/SUM('Bill Impacts - Residential 1000'!$H$12+'Bill Impacts - Residential 1000'!$H$19)</f>
        <v>5.4017555705604375E-2</v>
      </c>
      <c r="F35" s="203">
        <f>F6/SUM('Bill Impacts - Residential 1000'!$K$12+'Bill Impacts - Residential 1000'!$K$19)</f>
        <v>3.7475976937860346E-2</v>
      </c>
      <c r="G35" s="203">
        <f>G6/SUM('Bill Impacts - Residential 1000'!$Q$12+'Bill Impacts - Residential 1000'!$Q$19)</f>
        <v>7.7184316146958936E-3</v>
      </c>
      <c r="H35" s="203">
        <f>H6/SUM('Bill Impacts - Residential 1000'!$W$12+'Bill Impacts - Residential 1000'!$W$19)</f>
        <v>-3.0637254901965571E-4</v>
      </c>
      <c r="I35" s="204">
        <f>I6/SUM('Bill Impacts - Residential 1000'!$AC$12+'Bill Impacts - Residential 1000'!$AC$19)</f>
        <v>2.3597916028195012E-2</v>
      </c>
      <c r="J35" s="211"/>
      <c r="K35" s="170" t="s">
        <v>84</v>
      </c>
      <c r="L35" s="171">
        <v>1000</v>
      </c>
      <c r="N35" s="203">
        <f>'Bill Impacts - Residential 1000'!$N$50</f>
        <v>1.9995032041184444E-2</v>
      </c>
      <c r="O35" s="203">
        <f>'Bill Impacts - Residential 1000'!$T$50</f>
        <v>-3.2461797376447193E-2</v>
      </c>
      <c r="P35" s="203">
        <f>'Bill Impacts - Residential 1000'!$Z$50</f>
        <v>1.63185410484199E-3</v>
      </c>
      <c r="Q35" s="203">
        <f>'Bill Impacts - Residential 1000'!$AF$50</f>
        <v>-5.2785934326531536E-3</v>
      </c>
      <c r="R35" s="204">
        <f>'Bill Impacts - Residential 1000'!$AL$50</f>
        <v>-1.3267773349293486E-4</v>
      </c>
    </row>
    <row r="36" spans="1:18" x14ac:dyDescent="0.25">
      <c r="A36" s="211"/>
      <c r="B36" s="170" t="s">
        <v>84</v>
      </c>
      <c r="C36" s="171">
        <v>1500</v>
      </c>
      <c r="E36" s="203">
        <f>E7/SUM('Bill Impacts - Residential 1500'!$H$12+'Bill Impacts - Residential 1500'!$H$19)</f>
        <v>5.4097917230186643E-2</v>
      </c>
      <c r="F36" s="203">
        <f>F7/SUM('Bill Impacts - Residential 1500'!$K$12+'Bill Impacts - Residential 1500'!$K$19)</f>
        <v>3.7721324095457968E-2</v>
      </c>
      <c r="G36" s="203">
        <f>G7/SUM('Bill Impacts - Residential 1500'!$Q$12+'Bill Impacts - Residential 1500'!$Q$19)</f>
        <v>7.4183976261127773E-3</v>
      </c>
      <c r="H36" s="203">
        <f>H7/SUM('Bill Impacts - Residential 1500'!$W$12+'Bill Impacts - Residential 1500'!$W$19)</f>
        <v>-2.4545900834564466E-4</v>
      </c>
      <c r="I36" s="204">
        <f>I7/SUM('Bill Impacts - Residential 1500'!$AC$12+'Bill Impacts - Residential 1500'!$AC$19)</f>
        <v>2.3815369506506322E-2</v>
      </c>
      <c r="J36" s="211"/>
      <c r="K36" s="170" t="s">
        <v>84</v>
      </c>
      <c r="L36" s="171">
        <v>1500</v>
      </c>
      <c r="N36" s="203">
        <f>'Bill Impacts - Residential 1500'!$N$50</f>
        <v>2.055123918200507E-2</v>
      </c>
      <c r="O36" s="203">
        <f>'Bill Impacts - Residential 1500'!$T$50</f>
        <v>-3.4932786573669182E-2</v>
      </c>
      <c r="P36" s="203">
        <f>'Bill Impacts - Residential 1500'!$Z$50</f>
        <v>1.3590960232412867E-3</v>
      </c>
      <c r="Q36" s="203">
        <f>'Bill Impacts - Residential 1500'!$AF$50</f>
        <v>-3.6645787716131453E-3</v>
      </c>
      <c r="R36" s="204">
        <f>'Bill Impacts - Residential 1500'!$AL$50</f>
        <v>8.1563015078504983E-4</v>
      </c>
    </row>
    <row r="37" spans="1:18" x14ac:dyDescent="0.25">
      <c r="A37" s="211"/>
      <c r="B37" s="170" t="s">
        <v>84</v>
      </c>
      <c r="C37" s="171">
        <v>2000</v>
      </c>
      <c r="E37" s="203">
        <f>E8/SUM('Bill Impacts - Residential 2000'!$H$12+'Bill Impacts - Residential 2000'!$H$19)</f>
        <v>5.415162454873651E-2</v>
      </c>
      <c r="F37" s="203">
        <f>F8/SUM('Bill Impacts - Residential 2000'!$K$12+'Bill Impacts - Residential 2000'!$K$19)</f>
        <v>3.7885273972602766E-2</v>
      </c>
      <c r="G37" s="203">
        <f>G8/SUM('Bill Impacts - Residential 2000'!$Q$12+'Bill Impacts - Residential 2000'!$Q$19)</f>
        <v>7.2179830892967183E-3</v>
      </c>
      <c r="H37" s="203">
        <f>H8/SUM('Bill Impacts - Residential 2000'!$W$12+'Bill Impacts - Residential 2000'!$W$19)</f>
        <v>-2.0475020475023675E-4</v>
      </c>
      <c r="I37" s="204">
        <f>I8/SUM('Bill Impacts - Residential 2000'!$AC$12+'Bill Impacts - Residential 2000'!$AC$19)</f>
        <v>2.3960679909891567E-2</v>
      </c>
      <c r="J37" s="211"/>
      <c r="K37" s="170" t="s">
        <v>84</v>
      </c>
      <c r="L37" s="171">
        <v>2000</v>
      </c>
      <c r="N37" s="203">
        <f>'Bill Impacts - Residential 2000'!$N$50</f>
        <v>2.0845924443706716E-2</v>
      </c>
      <c r="O37" s="203">
        <f>'Bill Impacts - Residential 2000'!$T$50</f>
        <v>-3.6240855290728423E-2</v>
      </c>
      <c r="P37" s="203">
        <f>'Bill Impacts - Residential 2000'!$Z$50</f>
        <v>1.2141397717075494E-3</v>
      </c>
      <c r="Q37" s="203">
        <f>'Bill Impacts - Residential 2000'!$AF$50</f>
        <v>-2.8064589154509186E-3</v>
      </c>
      <c r="R37" s="204">
        <f>'Bill Impacts - Residential 2000'!$AL$50</f>
        <v>1.3185651329933711E-3</v>
      </c>
    </row>
    <row r="38" spans="1:18" x14ac:dyDescent="0.25">
      <c r="A38" s="211"/>
      <c r="B38" s="170" t="s">
        <v>85</v>
      </c>
      <c r="C38" s="171">
        <v>1000</v>
      </c>
      <c r="E38" s="203">
        <f>E9/SUM('Bill Impacts - GS &lt; 50 1000'!$H$12+'Bill Impacts - GS &lt; 50 1000'!$H$19)</f>
        <v>0.17770868213346089</v>
      </c>
      <c r="F38" s="203">
        <f>F9/SUM('Bill Impacts - GS &lt; 50 1000'!$K$12+'Bill Impacts - GS &lt; 50 1000'!$K$19)</f>
        <v>3.797725426482533E-2</v>
      </c>
      <c r="G38" s="203">
        <f>G9/SUM('Bill Impacts - GS &lt; 50 1000'!$Q$12+'Bill Impacts - GS &lt; 50 1000'!$Q$19)</f>
        <v>1.1739385638818229E-2</v>
      </c>
      <c r="H38" s="203">
        <f>H9/SUM('Bill Impacts - GS &lt; 50 1000'!$W$12+'Bill Impacts - GS &lt; 50 1000'!$W$19)</f>
        <v>-5.8015857667764715E-4</v>
      </c>
      <c r="I38" s="204">
        <f>I9/SUM('Bill Impacts - GS &lt; 50 1000'!$AC$12+'Bill Impacts - GS &lt; 50 1000'!$AC$19)</f>
        <v>2.1671826625387049E-2</v>
      </c>
      <c r="J38" s="211"/>
      <c r="K38" s="170" t="s">
        <v>85</v>
      </c>
      <c r="L38" s="171">
        <v>1000</v>
      </c>
      <c r="N38" s="203">
        <f>'Bill Impacts - GS &lt; 50 1000'!$N$50</f>
        <v>6.1605338254094803E-2</v>
      </c>
      <c r="O38" s="203">
        <f>'Bill Impacts - GS &lt; 50 1000'!$T$50</f>
        <v>2.6335735265043719E-3</v>
      </c>
      <c r="P38" s="203">
        <f>'Bill Impacts - GS &lt; 50 1000'!$Z$50</f>
        <v>3.3531779166484522E-3</v>
      </c>
      <c r="Q38" s="203">
        <f>'Bill Impacts - GS &lt; 50 1000'!$AF$50</f>
        <v>-1.3757783461185507E-2</v>
      </c>
      <c r="R38" s="204">
        <f>'Bill Impacts - GS &lt; 50 1000'!$AL$50</f>
        <v>1.8750204611634623E-3</v>
      </c>
    </row>
    <row r="39" spans="1:18" x14ac:dyDescent="0.25">
      <c r="A39" s="211"/>
      <c r="B39" s="170" t="s">
        <v>85</v>
      </c>
      <c r="C39" s="171">
        <v>2000</v>
      </c>
      <c r="E39" s="203">
        <f>E10/SUM('Bill Impacts - GS &lt; 50 2000'!$H$12+'Bill Impacts - GS &lt; 50 2000'!$H$19)</f>
        <v>0.1771473913905971</v>
      </c>
      <c r="F39" s="203">
        <f>F10/SUM('Bill Impacts - GS &lt; 50 2000'!$K$12+'Bill Impacts - GS &lt; 50 2000'!$K$19)</f>
        <v>3.8254128749578689E-2</v>
      </c>
      <c r="G39" s="203">
        <f>G10/SUM('Bill Impacts - GS &lt; 50 2000'!$Q$12+'Bill Impacts - GS &lt; 50 2000'!$Q$19)</f>
        <v>1.1361791916896596E-2</v>
      </c>
      <c r="H39" s="203">
        <f>H10/SUM('Bill Impacts - GS &lt; 50 2000'!$W$12+'Bill Impacts - GS &lt; 50 2000'!$W$19)</f>
        <v>-4.8146364949448137E-4</v>
      </c>
      <c r="I39" s="204">
        <f>I10/SUM('Bill Impacts - GS &lt; 50 2000'!$AC$12+'Bill Impacts - GS &lt; 50 2000'!$AC$19)</f>
        <v>2.1194605009633972E-2</v>
      </c>
      <c r="J39" s="211"/>
      <c r="K39" s="170" t="s">
        <v>85</v>
      </c>
      <c r="L39" s="171">
        <v>2000</v>
      </c>
      <c r="N39" s="203">
        <f>'Bill Impacts - GS &lt; 50 2000'!$N$50</f>
        <v>4.5934777979884621E-2</v>
      </c>
      <c r="O39" s="203">
        <f>'Bill Impacts - GS &lt; 50 2000'!$T$50</f>
        <v>5.6728683932926582E-3</v>
      </c>
      <c r="P39" s="203">
        <f>'Bill Impacts - GS &lt; 50 2000'!$Z$50</f>
        <v>2.2308519446963405E-3</v>
      </c>
      <c r="Q39" s="203">
        <f>'Bill Impacts - GS &lt; 50 2000'!$AF$50</f>
        <v>-7.8541988785862243E-3</v>
      </c>
      <c r="R39" s="204">
        <f>'Bill Impacts - GS &lt; 50 2000'!$AL$50</f>
        <v>1.7050655283794491E-3</v>
      </c>
    </row>
    <row r="40" spans="1:18" x14ac:dyDescent="0.25">
      <c r="A40" s="211"/>
      <c r="B40" s="170" t="s">
        <v>85</v>
      </c>
      <c r="C40" s="171">
        <v>5000</v>
      </c>
      <c r="E40" s="203">
        <f>E11/SUM('Bill Impacts - GS &lt; 50 5000'!$H$12+'Bill Impacts - GS &lt; 50 5000'!$H$19)</f>
        <v>0.17622359270436949</v>
      </c>
      <c r="F40" s="203">
        <f>F11/SUM('Bill Impacts - GS &lt; 50 5000'!$K$12+'Bill Impacts - GS &lt; 50 5000'!$K$19)</f>
        <v>3.8710397144132068E-2</v>
      </c>
      <c r="G40" s="203">
        <f>G11/SUM('Bill Impacts - GS &lt; 50 5000'!$Q$12+'Bill Impacts - GS &lt; 50 5000'!$Q$19)</f>
        <v>1.073998496402105E-2</v>
      </c>
      <c r="H40" s="203">
        <f>H11/SUM('Bill Impacts - GS &lt; 50 5000'!$W$12+'Bill Impacts - GS &lt; 50 5000'!$W$19)</f>
        <v>-3.187759005419311E-4</v>
      </c>
      <c r="I40" s="204">
        <f>I11/SUM('Bill Impacts - GS &lt; 50 5000'!$AC$12+'Bill Impacts - GS &lt; 50 5000'!$AC$19)</f>
        <v>2.0408163265306142E-2</v>
      </c>
      <c r="J40" s="211"/>
      <c r="K40" s="170" t="s">
        <v>85</v>
      </c>
      <c r="L40" s="171">
        <v>5000</v>
      </c>
      <c r="N40" s="203">
        <f>'Bill Impacts - GS &lt; 50 5000'!$N$50</f>
        <v>3.4462947351258218E-2</v>
      </c>
      <c r="O40" s="203">
        <f>'Bill Impacts - GS &lt; 50 5000'!$T$50</f>
        <v>7.9562010751156077E-3</v>
      </c>
      <c r="P40" s="203">
        <f>'Bill Impacts - GS &lt; 50 5000'!$Z$50</f>
        <v>1.3921339683820196E-3</v>
      </c>
      <c r="Q40" s="203">
        <f>'Bill Impacts - GS &lt; 50 5000'!$AF$50</f>
        <v>-3.4337906053614332E-3</v>
      </c>
      <c r="R40" s="204">
        <f>'Bill Impacts - GS &lt; 50 5000'!$AL$50</f>
        <v>1.5791272365078934E-3</v>
      </c>
    </row>
    <row r="41" spans="1:18" x14ac:dyDescent="0.25">
      <c r="A41" s="211"/>
      <c r="B41" s="170" t="s">
        <v>85</v>
      </c>
      <c r="C41" s="171">
        <v>10000</v>
      </c>
      <c r="E41" s="203">
        <f>E12/SUM('Bill Impacts - GS &lt; 50 10000'!$H$12+'Bill Impacts - GS &lt; 50 10000'!$H$19)</f>
        <v>0.17557251908396945</v>
      </c>
      <c r="F41" s="203">
        <f>F12/SUM('Bill Impacts - GS &lt; 50 10000'!$K$12+'Bill Impacts - GS &lt; 50 10000'!$K$19)</f>
        <v>3.9032396175253316E-2</v>
      </c>
      <c r="G41" s="203">
        <f>G12/SUM('Bill Impacts - GS &lt; 50 10000'!$Q$12+'Bill Impacts - GS &lt; 50 10000'!$Q$19)</f>
        <v>1.0301490282260833E-2</v>
      </c>
      <c r="H41" s="203">
        <f>H12/SUM('Bill Impacts - GS &lt; 50 10000'!$W$12+'Bill Impacts - GS &lt; 50 10000'!$W$19)</f>
        <v>-2.0392903269662928E-4</v>
      </c>
      <c r="I41" s="204">
        <f>I12/SUM('Bill Impacts - GS &lt; 50 10000'!$AC$12+'Bill Impacts - GS &lt; 50 10000'!$AC$19)</f>
        <v>1.9853141147674749E-2</v>
      </c>
      <c r="J41" s="211"/>
      <c r="K41" s="170" t="s">
        <v>85</v>
      </c>
      <c r="L41" s="171">
        <v>10000</v>
      </c>
      <c r="N41" s="203">
        <f>'Bill Impacts - GS &lt; 50 10000'!$N$50</f>
        <v>3.0206264664280929E-2</v>
      </c>
      <c r="O41" s="203">
        <f>'Bill Impacts - GS &lt; 50 10000'!$T$50</f>
        <v>8.8163787384223508E-3</v>
      </c>
      <c r="P41" s="203">
        <f>'Bill Impacts - GS &lt; 50 10000'!$Z$50</f>
        <v>1.077156470784777E-3</v>
      </c>
      <c r="Q41" s="203">
        <f>'Bill Impacts - GS &lt; 50 10000'!$AF$50</f>
        <v>-1.7718091395459612E-3</v>
      </c>
      <c r="R41" s="204">
        <f>'Bill Impacts - GS &lt; 50 10000'!$AL$50</f>
        <v>1.5320655745533925E-3</v>
      </c>
    </row>
    <row r="42" spans="1:18" x14ac:dyDescent="0.25">
      <c r="A42" s="211"/>
      <c r="B42" s="170" t="s">
        <v>85</v>
      </c>
      <c r="C42" s="171">
        <v>15000</v>
      </c>
      <c r="E42" s="203">
        <f>E13/SUM('Bill Impacts - GS &lt; 50 15000'!$H$12+'Bill Impacts - GS &lt; 50 15000'!$H$19)</f>
        <v>0.17526662967757844</v>
      </c>
      <c r="F42" s="203">
        <f>F13/SUM('Bill Impacts - GS &lt; 50 15000'!$K$12+'Bill Impacts - GS &lt; 50 15000'!$K$19)</f>
        <v>3.9183801930339907E-2</v>
      </c>
      <c r="G42" s="203">
        <f>G13/SUM('Bill Impacts - GS &lt; 50 15000'!$Q$12+'Bill Impacts - GS &lt; 50 15000'!$Q$19)</f>
        <v>1.0095401544596436E-2</v>
      </c>
      <c r="H42" s="203">
        <f>H13/SUM('Bill Impacts - GS &lt; 50 15000'!$W$12+'Bill Impacts - GS &lt; 50 15000'!$W$19)</f>
        <v>-1.4991754535006313E-4</v>
      </c>
      <c r="I42" s="204">
        <f>I13/SUM('Bill Impacts - GS &lt; 50 15000'!$AC$12+'Bill Impacts - GS &lt; 50 15000'!$AC$19)</f>
        <v>1.9592163134746113E-2</v>
      </c>
      <c r="J42" s="211"/>
      <c r="K42" s="170" t="s">
        <v>85</v>
      </c>
      <c r="L42" s="171">
        <v>15000</v>
      </c>
      <c r="N42" s="203">
        <f>'Bill Impacts - GS &lt; 50 15000'!$N$50</f>
        <v>2.8733337505828301E-2</v>
      </c>
      <c r="O42" s="203">
        <f>'Bill Impacts - GS &lt; 50 15000'!$T$50</f>
        <v>9.1156811935917646E-3</v>
      </c>
      <c r="P42" s="203">
        <f>'Bill Impacts - GS &lt; 50 15000'!$Z$50</f>
        <v>9.6768464711864373E-4</v>
      </c>
      <c r="Q42" s="203">
        <f>'Bill Impacts - GS &lt; 50 15000'!$AF$50</f>
        <v>-1.1939351864420735E-3</v>
      </c>
      <c r="R42" s="204">
        <f>'Bill Impacts - GS &lt; 50 15000'!$AL$50</f>
        <v>1.5157388453323187E-3</v>
      </c>
    </row>
    <row r="43" spans="1:18" x14ac:dyDescent="0.25">
      <c r="A43" s="211"/>
      <c r="B43" s="170" t="s">
        <v>86</v>
      </c>
      <c r="C43" s="171">
        <v>43999.999999999993</v>
      </c>
      <c r="D43" s="171">
        <v>100</v>
      </c>
      <c r="E43" s="203">
        <f>E14/SUM('Bill Impacts - GS &gt; 50 100'!$H$12+'Bill Impacts - GS &gt; 50 100'!$H$19)</f>
        <v>0.17180857287725732</v>
      </c>
      <c r="F43" s="203">
        <f>F14/SUM('Bill Impacts - GS &gt; 50 100'!$K$12+'Bill Impacts - GS &gt; 50 100'!$K$19)</f>
        <v>3.5764212488350482E-2</v>
      </c>
      <c r="G43" s="203">
        <f>G14/SUM('Bill Impacts - GS &gt; 50 100'!$Q$12+'Bill Impacts - GS &gt; 50 100'!$Q$19)</f>
        <v>1.1857898034930982E-2</v>
      </c>
      <c r="H43" s="203">
        <f>H14/SUM('Bill Impacts - GS &gt; 50 100'!$W$12+'Bill Impacts - GS &gt; 50 100'!$W$19)</f>
        <v>-5.3989678443827453E-4</v>
      </c>
      <c r="I43" s="204">
        <f>I14/SUM('Bill Impacts - GS &gt; 50 100'!$AC$12+'Bill Impacts - GS &gt; 50 100'!$AC$19)</f>
        <v>2.1448658267266125E-2</v>
      </c>
      <c r="J43" s="211"/>
      <c r="K43" s="170" t="s">
        <v>86</v>
      </c>
      <c r="L43" s="171">
        <v>43999.999999999993</v>
      </c>
      <c r="M43" s="171">
        <v>100</v>
      </c>
      <c r="N43" s="203">
        <f>'Bill Impacts - GS &gt; 50 100'!$N$56</f>
        <v>2.4882461959187013E-2</v>
      </c>
      <c r="O43" s="203">
        <f>'Bill Impacts - GS &gt; 50 100'!$T$56</f>
        <v>8.3285057712790319E-3</v>
      </c>
      <c r="P43" s="203">
        <f>'Bill Impacts - GS &gt; 50 100'!$Z$56</f>
        <v>1.1568930425286256E-3</v>
      </c>
      <c r="Q43" s="203">
        <f>'Bill Impacts - GS &gt; 50 100'!$AF$56</f>
        <v>-6.1222556823505025E-4</v>
      </c>
      <c r="R43" s="204">
        <f>'Bill Impacts - GS &gt; 50 100'!$AL$56</f>
        <v>2.1151172232616662E-3</v>
      </c>
    </row>
    <row r="44" spans="1:18" x14ac:dyDescent="0.25">
      <c r="A44" s="211"/>
      <c r="B44" s="170" t="s">
        <v>86</v>
      </c>
      <c r="C44" s="171">
        <v>109999.99999999999</v>
      </c>
      <c r="D44" s="171">
        <v>250</v>
      </c>
      <c r="E44" s="203">
        <f>E15/SUM('Bill Impacts - GS &gt; 50 250'!$H$12+'Bill Impacts - GS &gt; 50 250'!$H$19)</f>
        <v>0.16595292312710272</v>
      </c>
      <c r="F44" s="203">
        <f>F15/SUM('Bill Impacts - GS &gt; 50 250'!$K$12+'Bill Impacts - GS &gt; 50 250'!$K$19)</f>
        <v>3.4714091818021812E-2</v>
      </c>
      <c r="G44" s="203">
        <f>G15/SUM('Bill Impacts - GS &gt; 50 250'!$Q$12+'Bill Impacts - GS &gt; 50 250'!$Q$19)</f>
        <v>1.1520264350263982E-2</v>
      </c>
      <c r="H44" s="203">
        <f>H15/SUM('Bill Impacts - GS &gt; 50 250'!$W$12+'Bill Impacts - GS &gt; 50 250'!$W$19)</f>
        <v>-5.296085846085959E-4</v>
      </c>
      <c r="I44" s="204">
        <f>I15/SUM('Bill Impacts - GS &gt; 50 250'!$AC$12+'Bill Impacts - GS &gt; 50 250'!$AC$19)</f>
        <v>2.0843960005744497E-2</v>
      </c>
      <c r="J44" s="211"/>
      <c r="K44" s="170" t="s">
        <v>86</v>
      </c>
      <c r="L44" s="171">
        <v>109999.99999999999</v>
      </c>
      <c r="M44" s="171">
        <v>250</v>
      </c>
      <c r="N44" s="203">
        <f>'Bill Impacts - GS &gt; 50 250'!$N$56</f>
        <v>2.0279807339663593E-2</v>
      </c>
      <c r="O44" s="203">
        <f>'Bill Impacts - GS &gt; 50 250'!$T$56</f>
        <v>7.2925426355767171E-3</v>
      </c>
      <c r="P44" s="203">
        <f>'Bill Impacts - GS &gt; 50 250'!$Z$56</f>
        <v>7.4699146408938066E-4</v>
      </c>
      <c r="Q44" s="203">
        <f>'Bill Impacts - GS &gt; 50 250'!$AF$56</f>
        <v>-2.6632864800118372E-4</v>
      </c>
      <c r="R44" s="204">
        <f>'Bill Impacts - GS &gt; 50 250'!$AL$56</f>
        <v>1.3657441015024871E-3</v>
      </c>
    </row>
    <row r="45" spans="1:18" x14ac:dyDescent="0.25">
      <c r="A45" s="211"/>
      <c r="B45" s="170" t="s">
        <v>86</v>
      </c>
      <c r="C45" s="171">
        <v>153999.99999999997</v>
      </c>
      <c r="D45" s="171">
        <v>350</v>
      </c>
      <c r="E45" s="203">
        <f>E16/SUM('Bill Impacts - GS &gt; 50 350'!$H$12+'Bill Impacts - GS &gt; 50 350'!$H$19)</f>
        <v>0.16402407003242425</v>
      </c>
      <c r="F45" s="203">
        <f>F16/SUM('Bill Impacts - GS &gt; 50 350'!$K$12+'Bill Impacts - GS &gt; 50 350'!$K$19)</f>
        <v>3.4365868397308097E-2</v>
      </c>
      <c r="G45" s="203">
        <f>G16/SUM('Bill Impacts - GS &gt; 50 350'!$Q$12+'Bill Impacts - GS &gt; 50 350'!$Q$19)</f>
        <v>1.1408152567534488E-2</v>
      </c>
      <c r="H45" s="203">
        <f>H16/SUM('Bill Impacts - GS &gt; 50 350'!$W$12+'Bill Impacts - GS &gt; 50 350'!$W$19)</f>
        <v>-5.2619085298299321E-4</v>
      </c>
      <c r="I45" s="204">
        <f>I16/SUM('Bill Impacts - GS &gt; 50 350'!$AC$12+'Bill Impacts - GS &gt; 50 350'!$AC$19)</f>
        <v>2.0643082489203352E-2</v>
      </c>
      <c r="J45" s="211"/>
      <c r="K45" s="170" t="s">
        <v>86</v>
      </c>
      <c r="L45" s="171">
        <v>153999.99999999997</v>
      </c>
      <c r="M45" s="171">
        <v>350</v>
      </c>
      <c r="N45" s="203">
        <f>'Bill Impacts - GS &gt; 50 350'!$N$56</f>
        <v>1.9371886667913518E-2</v>
      </c>
      <c r="O45" s="203">
        <f>'Bill Impacts - GS &gt; 50 350'!$T$56</f>
        <v>7.0870836079609568E-3</v>
      </c>
      <c r="P45" s="203">
        <f>'Bill Impacts - GS &gt; 50 350'!$Z$56</f>
        <v>6.6559687470279464E-4</v>
      </c>
      <c r="Q45" s="203">
        <f>'Bill Impacts - GS &gt; 50 350'!$AF$56</f>
        <v>-1.9760980890968539E-4</v>
      </c>
      <c r="R45" s="204">
        <f>'Bill Impacts - GS &gt; 50 350'!$AL$56</f>
        <v>1.2169289699758082E-3</v>
      </c>
    </row>
    <row r="46" spans="1:18" x14ac:dyDescent="0.25">
      <c r="A46" s="211"/>
      <c r="B46" s="170" t="s">
        <v>86</v>
      </c>
      <c r="C46" s="171">
        <v>879999.99999999988</v>
      </c>
      <c r="D46" s="171">
        <v>2000</v>
      </c>
      <c r="E46" s="203">
        <f>E17/SUM('Bill Impacts - GS &gt; 50 2000'!$H$12+'Bill Impacts - GS &gt; 50 2000'!$H$19)</f>
        <v>0.15817338334477024</v>
      </c>
      <c r="F46" s="203">
        <f>F17/SUM('Bill Impacts - GS &gt; 50 2000'!$K$12+'Bill Impacts - GS &gt; 50 2000'!$K$19)</f>
        <v>3.3302526067932083E-2</v>
      </c>
      <c r="G46" s="203">
        <f>G17/SUM('Bill Impacts - GS &gt; 50 2000'!$Q$12+'Bill Impacts - GS &gt; 50 2000'!$Q$19)</f>
        <v>1.106533800961218E-2</v>
      </c>
      <c r="H46" s="203">
        <f>H17/SUM('Bill Impacts - GS &gt; 50 2000'!$W$12+'Bill Impacts - GS &gt; 50 2000'!$W$19)</f>
        <v>-5.1573543689755472E-4</v>
      </c>
      <c r="I46" s="204">
        <f>I17/SUM('Bill Impacts - GS &gt; 50 2000'!$AC$12+'Bill Impacts - GS &gt; 50 2000'!$AC$19)</f>
        <v>2.0028572897614901E-2</v>
      </c>
      <c r="J46" s="211"/>
      <c r="K46" s="170" t="s">
        <v>86</v>
      </c>
      <c r="L46" s="171">
        <v>879999.99999999988</v>
      </c>
      <c r="M46" s="171">
        <v>2000</v>
      </c>
      <c r="N46" s="203">
        <f>'Bill Impacts - GS &gt; 50 2000'!$N$56</f>
        <v>1.7466231383048331E-2</v>
      </c>
      <c r="O46" s="203">
        <f>'Bill Impacts - GS &gt; 50 2000'!$T$56</f>
        <v>6.6546484908829783E-3</v>
      </c>
      <c r="P46" s="203">
        <f>'Bill Impacts - GS &gt; 50 2000'!$Z$56</f>
        <v>4.9417494550148418E-4</v>
      </c>
      <c r="Q46" s="203">
        <f>'Bill Impacts - GS &gt; 50 2000'!$AF$56</f>
        <v>-5.2847205588429619E-5</v>
      </c>
      <c r="R46" s="204">
        <f>'Bill Impacts - GS &gt; 50 2000'!$AL$56</f>
        <v>9.0350303186222699E-4</v>
      </c>
    </row>
    <row r="47" spans="1:18" x14ac:dyDescent="0.25">
      <c r="A47" s="211"/>
      <c r="B47" s="170" t="s">
        <v>86</v>
      </c>
      <c r="C47" s="171">
        <v>1759999.9999999998</v>
      </c>
      <c r="D47" s="171">
        <v>4000</v>
      </c>
      <c r="E47" s="203">
        <f>E18/SUM('Bill Impacts - GS &gt; 50 4000'!$H$12+'Bill Impacts - GS &gt; 50 4000'!$H$19)</f>
        <v>0.15732773230903221</v>
      </c>
      <c r="F47" s="203">
        <f>F18/SUM('Bill Impacts - GS &gt; 50 4000'!$K$12+'Bill Impacts - GS &gt; 50 4000'!$K$19)</f>
        <v>3.314794259969317E-2</v>
      </c>
      <c r="G47" s="203">
        <f>G18/SUM('Bill Impacts - GS &gt; 50 4000'!$Q$12+'Bill Impacts - GS &gt; 50 4000'!$Q$19)</f>
        <v>1.101544256844394E-2</v>
      </c>
      <c r="H47" s="203">
        <f>H18/SUM('Bill Impacts - GS &gt; 50 4000'!$W$12+'Bill Impacts - GS &gt; 50 4000'!$W$19)</f>
        <v>-5.1421309713104151E-4</v>
      </c>
      <c r="I47" s="204">
        <f>I18/SUM('Bill Impacts - GS &gt; 50 4000'!$AC$12+'Bill Impacts - GS &gt; 50 4000'!$AC$19)</f>
        <v>1.9939099540488617E-2</v>
      </c>
      <c r="J47" s="211"/>
      <c r="K47" s="170" t="s">
        <v>86</v>
      </c>
      <c r="L47" s="171">
        <v>1759999.9999999998</v>
      </c>
      <c r="M47" s="171">
        <v>4000</v>
      </c>
      <c r="N47" s="203">
        <f>'Bill Impacts - GS &gt; 50 4000'!$N$56</f>
        <v>1.7261454347549991E-2</v>
      </c>
      <c r="O47" s="203">
        <f>'Bill Impacts - GS &gt; 50 4000'!$T$56</f>
        <v>6.6080836711514754E-3</v>
      </c>
      <c r="P47" s="203">
        <f>'Bill Impacts - GS &gt; 50 4000'!$Z$56</f>
        <v>4.7570736665759412E-4</v>
      </c>
      <c r="Q47" s="203">
        <f>'Bill Impacts - GS &gt; 50 4000'!$AF$56</f>
        <v>-3.7248721689677338E-5</v>
      </c>
      <c r="R47" s="204">
        <f>'Bill Impacts - GS &gt; 50 4000'!$AL$56</f>
        <v>8.6973612447535176E-4</v>
      </c>
    </row>
    <row r="48" spans="1:18" x14ac:dyDescent="0.25">
      <c r="A48" s="211"/>
      <c r="B48" s="170" t="s">
        <v>87</v>
      </c>
      <c r="C48" s="171">
        <v>3321500</v>
      </c>
      <c r="D48" s="171">
        <v>6500</v>
      </c>
      <c r="E48" s="203">
        <f>E19/SUM('Bill Impacts - Large Use 6500'!$H$12+'Bill Impacts - Large Use 6500'!$H$19)</f>
        <v>-2.3687292001445724E-2</v>
      </c>
      <c r="F48" s="203">
        <f>F19/SUM('Bill Impacts - Large Use 6500'!$K$12+'Bill Impacts - Large Use 6500'!$K$19)</f>
        <v>3.6544533791080872E-2</v>
      </c>
      <c r="G48" s="203">
        <f>G19/SUM('Bill Impacts - Large Use 6500'!$Q$12+'Bill Impacts - Large Use 6500'!$Q$19)</f>
        <v>9.2224613253346164E-3</v>
      </c>
      <c r="H48" s="203">
        <f>H19/SUM('Bill Impacts - Large Use 6500'!$W$12+'Bill Impacts - Large Use 6500'!$W$19)</f>
        <v>-6.1791131443758942E-4</v>
      </c>
      <c r="I48" s="204">
        <f>I19/SUM('Bill Impacts - Large Use 6500'!$AC$12+'Bill Impacts - Large Use 6500'!$AC$19)</f>
        <v>2.2437596598871557E-2</v>
      </c>
      <c r="J48" s="211"/>
      <c r="K48" s="170" t="s">
        <v>87</v>
      </c>
      <c r="L48" s="171">
        <v>3321500</v>
      </c>
      <c r="M48" s="171">
        <v>6500</v>
      </c>
      <c r="N48" s="203">
        <f>'Bill Impacts - Large Use 6500'!$N$56</f>
        <v>1.8365079365279039E-2</v>
      </c>
      <c r="O48" s="203">
        <f>'Bill Impacts - Large Use 6500'!$T$56</f>
        <v>3.4123837899268066E-4</v>
      </c>
      <c r="P48" s="203">
        <f>'Bill Impacts - Large Use 6500'!$Z$56</f>
        <v>6.6219214714133962E-4</v>
      </c>
      <c r="Q48" s="203">
        <f>'Bill Impacts - Large Use 6500'!$AF$56</f>
        <v>-4.4746878785179732E-5</v>
      </c>
      <c r="R48" s="204">
        <f>'Bill Impacts - Large Use 6500'!$AL$56</f>
        <v>1.6239173839927871E-3</v>
      </c>
    </row>
    <row r="49" spans="1:18" x14ac:dyDescent="0.25">
      <c r="A49" s="211"/>
      <c r="B49" s="170" t="s">
        <v>87</v>
      </c>
      <c r="C49" s="171">
        <v>3832500</v>
      </c>
      <c r="D49" s="171">
        <v>7500</v>
      </c>
      <c r="E49" s="203">
        <f>E20/SUM('Bill Impacts - Large Use 7500'!$H$12+'Bill Impacts - Large Use 7500'!$H$19)</f>
        <v>-2.3688196115262669E-2</v>
      </c>
      <c r="F49" s="203">
        <f>F20/SUM('Bill Impacts - Large Use 7500'!$K$12+'Bill Impacts - Large Use 7500'!$K$19)</f>
        <v>3.6544314640325141E-2</v>
      </c>
      <c r="G49" s="203">
        <f>G20/SUM('Bill Impacts - Large Use 7500'!$Q$12+'Bill Impacts - Large Use 7500'!$Q$19)</f>
        <v>9.2232880256964394E-3</v>
      </c>
      <c r="H49" s="203">
        <f>H20/SUM('Bill Impacts - Large Use 7500'!$W$12+'Bill Impacts - Large Use 7500'!$W$19)</f>
        <v>-6.1877109331426143E-4</v>
      </c>
      <c r="I49" s="204">
        <f>I20/SUM('Bill Impacts - Large Use 7500'!$AC$12+'Bill Impacts - Large Use 7500'!$AC$19)</f>
        <v>2.2438020659005554E-2</v>
      </c>
      <c r="J49" s="211"/>
      <c r="K49" s="170" t="s">
        <v>87</v>
      </c>
      <c r="L49" s="171">
        <v>3832500</v>
      </c>
      <c r="M49" s="171">
        <v>7500</v>
      </c>
      <c r="N49" s="203">
        <f>'Bill Impacts - Large Use 7500'!$N$56</f>
        <v>1.8659953734812992E-2</v>
      </c>
      <c r="O49" s="203">
        <f>'Bill Impacts - Large Use 7500'!$T$56</f>
        <v>9.7825490423352596E-5</v>
      </c>
      <c r="P49" s="203">
        <f>'Bill Impacts - Large Use 7500'!$Z$56</f>
        <v>6.0259508990477984E-4</v>
      </c>
      <c r="Q49" s="203">
        <f>'Bill Impacts - Large Use 7500'!$AF$56</f>
        <v>-4.0775141135079015E-5</v>
      </c>
      <c r="R49" s="204">
        <f>'Bill Impacts - Large Use 7500'!$AL$56</f>
        <v>1.4777429508316129E-3</v>
      </c>
    </row>
    <row r="50" spans="1:18" x14ac:dyDescent="0.25">
      <c r="A50" s="211"/>
      <c r="B50" s="170" t="s">
        <v>87</v>
      </c>
      <c r="C50" s="171">
        <v>5110000</v>
      </c>
      <c r="D50" s="171">
        <v>10000</v>
      </c>
      <c r="E50" s="203">
        <f>E21/SUM('Bill Impacts - Large Use 10000'!$H$12+'Bill Impacts - Large Use 10000'!$H$19)</f>
        <v>-2.3690162846327835E-2</v>
      </c>
      <c r="F50" s="203">
        <f>F21/SUM('Bill Impacts - Large Use 10000'!$K$12+'Bill Impacts - Large Use 10000'!$K$19)</f>
        <v>3.6543837917307954E-2</v>
      </c>
      <c r="G50" s="203">
        <f>G21/SUM('Bill Impacts - Large Use 10000'!$Q$12+'Bill Impacts - Large Use 10000'!$Q$19)</f>
        <v>9.225086364716667E-3</v>
      </c>
      <c r="H50" s="203">
        <f>H21/SUM('Bill Impacts - Large Use 10000'!$W$12+'Bill Impacts - Large Use 10000'!$W$19)</f>
        <v>-6.2064138387226255E-4</v>
      </c>
      <c r="I50" s="204">
        <f>I21/SUM('Bill Impacts - Large Use 10000'!$AC$12+'Bill Impacts - Large Use 10000'!$AC$19)</f>
        <v>2.2438943126226876E-2</v>
      </c>
      <c r="J50" s="211"/>
      <c r="K50" s="170" t="s">
        <v>87</v>
      </c>
      <c r="L50" s="171">
        <v>5110000</v>
      </c>
      <c r="M50" s="171">
        <v>10000</v>
      </c>
      <c r="N50" s="203">
        <f>'Bill Impacts - Large Use 10000'!$N$56</f>
        <v>1.9148045264243636E-2</v>
      </c>
      <c r="O50" s="203">
        <f>'Bill Impacts - Large Use 10000'!$T$56</f>
        <v>-3.04774757787241E-4</v>
      </c>
      <c r="P50" s="203">
        <f>'Bill Impacts - Large Use 10000'!$Z$56</f>
        <v>5.0395900203659149E-4</v>
      </c>
      <c r="Q50" s="203">
        <f>'Bill Impacts - Large Use 10000'!$AF$56</f>
        <v>-3.4200678574551555E-5</v>
      </c>
      <c r="R50" s="204">
        <f>'Bill Impacts - Large Use 10000'!$AL$56</f>
        <v>1.2357812989492291E-3</v>
      </c>
    </row>
    <row r="51" spans="1:18" x14ac:dyDescent="0.25">
      <c r="A51" s="211"/>
      <c r="B51" s="170" t="s">
        <v>87</v>
      </c>
      <c r="C51" s="171">
        <v>6387500</v>
      </c>
      <c r="D51" s="171">
        <v>12500</v>
      </c>
      <c r="E51" s="203">
        <f>E22/SUM('Bill Impacts - Large Use 12500'!$H$12+'Bill Impacts - Large Use 12500'!$H$19)</f>
        <v>-2.3691795656754364E-2</v>
      </c>
      <c r="F51" s="203">
        <f>F22/SUM('Bill Impacts - Large Use 12500'!$K$12+'Bill Impacts - Large Use 12500'!$K$19)</f>
        <v>3.654344213305627E-2</v>
      </c>
      <c r="G51" s="203">
        <f>G22/SUM('Bill Impacts - Large Use 12500'!$Q$12+'Bill Impacts - Large Use 12500'!$Q$19)</f>
        <v>9.226579380234818E-3</v>
      </c>
      <c r="H51" s="203">
        <f>H22/SUM('Bill Impacts - Large Use 12500'!$W$12+'Bill Impacts - Large Use 12500'!$W$19)</f>
        <v>-6.2219412987202737E-4</v>
      </c>
      <c r="I51" s="204">
        <f>I22/SUM('Bill Impacts - Large Use 12500'!$AC$12+'Bill Impacts - Large Use 12500'!$AC$19)</f>
        <v>2.2439708976317793E-2</v>
      </c>
      <c r="J51" s="211"/>
      <c r="K51" s="170" t="s">
        <v>87</v>
      </c>
      <c r="L51" s="171">
        <v>6387500</v>
      </c>
      <c r="M51" s="171">
        <v>12500</v>
      </c>
      <c r="N51" s="203">
        <f>'Bill Impacts - Large Use 12500'!$N$56</f>
        <v>1.9446337911310067E-2</v>
      </c>
      <c r="O51" s="203">
        <f>'Bill Impacts - Large Use 12500'!$T$56</f>
        <v>-5.5063039956618188E-4</v>
      </c>
      <c r="P51" s="203">
        <f>'Bill Impacts - Large Use 12500'!$Z$56</f>
        <v>4.436858833117133E-4</v>
      </c>
      <c r="Q51" s="203">
        <f>'Bill Impacts - Large Use 12500'!$AF$56</f>
        <v>-3.0182612641564432E-5</v>
      </c>
      <c r="R51" s="204">
        <f>'Bill Impacts - Large Use 12500'!$AL$56</f>
        <v>1.0879049420565627E-3</v>
      </c>
    </row>
    <row r="52" spans="1:18" x14ac:dyDescent="0.25">
      <c r="A52" s="211"/>
      <c r="B52" s="170" t="s">
        <v>90</v>
      </c>
      <c r="C52" s="171">
        <v>7665000</v>
      </c>
      <c r="D52" s="171">
        <v>15000</v>
      </c>
      <c r="E52" s="203">
        <f>E23/SUM('Bill Impacts - Large Use2 15000'!$H$12+'Bill Impacts - Large Use2 15000'!$H$19)</f>
        <v>-0.83713615847070311</v>
      </c>
      <c r="F52" s="203">
        <f>F23/SUM('Bill Impacts - Large Use2 15000'!$K$12+'Bill Impacts - Large Use2 15000'!$K$19)</f>
        <v>0.1429019321503916</v>
      </c>
      <c r="G52" s="203">
        <f>G23/SUM('Bill Impacts - Large Use2 15000'!$Q$12+'Bill Impacts - Large Use2 15000'!$Q$19)</f>
        <v>0.30807035853494097</v>
      </c>
      <c r="H52" s="203">
        <f>H23/SUM('Bill Impacts - Large Use2 15000'!$W$12+'Bill Impacts - Large Use2 15000'!$W$19)</f>
        <v>-6.0305085946392282E-4</v>
      </c>
      <c r="I52" s="204">
        <f>I23/SUM('Bill Impacts - Large Use2 15000'!$AC$12+'Bill Impacts - Large Use2 15000'!$AC$19)</f>
        <v>2.2393495431488143E-2</v>
      </c>
      <c r="J52" s="211"/>
      <c r="K52" s="170" t="s">
        <v>90</v>
      </c>
      <c r="L52" s="171">
        <v>7665000</v>
      </c>
      <c r="M52" s="171">
        <v>15000</v>
      </c>
      <c r="N52" s="203">
        <f>'Bill Impacts - Large Use2 15000'!$N$56</f>
        <v>-1.5939988143845174E-2</v>
      </c>
      <c r="O52" s="203">
        <f>'Bill Impacts - Large Use2 15000'!$T$56</f>
        <v>-1.483678899278701E-3</v>
      </c>
      <c r="P52" s="203">
        <f>'Bill Impacts - Large Use2 15000'!$Z$56</f>
        <v>2.5663653399144223E-3</v>
      </c>
      <c r="Q52" s="203">
        <f>'Bill Impacts - Large Use2 15000'!$AF$56</f>
        <v>-6.5545137960011377E-6</v>
      </c>
      <c r="R52" s="204">
        <f>'Bill Impacts - Large Use2 15000'!$AL$56</f>
        <v>2.4324800976108156E-4</v>
      </c>
    </row>
    <row r="53" spans="1:18" x14ac:dyDescent="0.25">
      <c r="A53" s="211"/>
      <c r="B53" s="170" t="s">
        <v>90</v>
      </c>
      <c r="C53" s="171">
        <v>10220000</v>
      </c>
      <c r="D53" s="171">
        <v>20000</v>
      </c>
      <c r="E53" s="203">
        <f>E24/SUM('Bill Impacts - Large Use2 20000'!$H$12+'Bill Impacts - Large Use2 20000'!$H$19)</f>
        <v>-0.83713829840049592</v>
      </c>
      <c r="F53" s="203">
        <f>F24/SUM('Bill Impacts - Large Use2 20000'!$K$12+'Bill Impacts - Large Use2 20000'!$K$19)</f>
        <v>0.14290447812267301</v>
      </c>
      <c r="G53" s="203">
        <f>G24/SUM('Bill Impacts - Large Use2 20000'!$Q$12+'Bill Impacts - Large Use2 20000'!$Q$19)</f>
        <v>0.30808002538614243</v>
      </c>
      <c r="H53" s="203">
        <f>H24/SUM('Bill Impacts - Large Use2 20000'!$W$12+'Bill Impacts - Large Use2 20000'!$W$19)</f>
        <v>-6.0204162227242466E-4</v>
      </c>
      <c r="I53" s="204">
        <f>I24/SUM('Bill Impacts - Large Use2 20000'!$AC$12+'Bill Impacts - Large Use2 20000'!$AC$19)</f>
        <v>2.2387343542217868E-2</v>
      </c>
      <c r="J53" s="211"/>
      <c r="K53" s="170" t="s">
        <v>90</v>
      </c>
      <c r="L53" s="171">
        <v>10220000</v>
      </c>
      <c r="M53" s="171">
        <v>20000</v>
      </c>
      <c r="N53" s="203">
        <f>'Bill Impacts - Large Use2 20000'!$N$56</f>
        <v>-1.2664375130818889E-2</v>
      </c>
      <c r="O53" s="203">
        <f>'Bill Impacts - Large Use2 20000'!$T$56</f>
        <v>-6.403034578949061E-5</v>
      </c>
      <c r="P53" s="203">
        <f>'Bill Impacts - Large Use2 20000'!$Z$56</f>
        <v>2.2285009052983636E-3</v>
      </c>
      <c r="Q53" s="203">
        <f>'Bill Impacts - Large Use2 20000'!$AF$56</f>
        <v>-5.6838597863858544E-6</v>
      </c>
      <c r="R53" s="204">
        <f>'Bill Impacts - Large Use2 20000'!$AL$56</f>
        <v>2.1123230038770112E-4</v>
      </c>
    </row>
    <row r="54" spans="1:18" x14ac:dyDescent="0.25">
      <c r="A54" s="211"/>
      <c r="B54" s="170" t="s">
        <v>88</v>
      </c>
      <c r="C54" s="171">
        <v>250</v>
      </c>
      <c r="E54" s="203">
        <f>E25/SUM('Bill Impacts - USL 250'!$H$12+'Bill Impacts - USL 250'!$H$19)</f>
        <v>-0.13563218390804593</v>
      </c>
      <c r="F54" s="203">
        <f>F25/SUM('Bill Impacts - USL 250'!$K$12+'Bill Impacts - USL 250'!$K$19)</f>
        <v>2.2606382978723392E-2</v>
      </c>
      <c r="G54" s="203">
        <f>G25/SUM('Bill Impacts - USL 250'!$Q$12+'Bill Impacts - USL 250'!$Q$19)</f>
        <v>9.1027308192457718E-3</v>
      </c>
      <c r="H54" s="203">
        <f>H25/SUM('Bill Impacts - USL 250'!$W$12+'Bill Impacts - USL 250'!$W$19)</f>
        <v>-1.71821305841936E-3</v>
      </c>
      <c r="I54" s="204">
        <f>I25/SUM('Bill Impacts - USL 250'!$AC$12+'Bill Impacts - USL 250'!$AC$19)</f>
        <v>2.2805507745266872E-2</v>
      </c>
      <c r="J54" s="211"/>
      <c r="K54" s="170" t="s">
        <v>88</v>
      </c>
      <c r="L54" s="171">
        <v>250</v>
      </c>
      <c r="N54" s="203">
        <f>'Bill Impacts - USL 250'!$N$56</f>
        <v>-1.3649808224302689E-2</v>
      </c>
      <c r="O54" s="203">
        <f>'Bill Impacts - USL 250'!$T$56</f>
        <v>2.5688988543619107E-3</v>
      </c>
      <c r="P54" s="203">
        <f>'Bill Impacts - USL 250'!$Z$56</f>
        <v>2.5623165223832216E-3</v>
      </c>
      <c r="Q54" s="203">
        <f>'Bill Impacts - USL 250'!$AF$56</f>
        <v>-4.8681292118654836E-4</v>
      </c>
      <c r="R54" s="204">
        <f>'Bill Impacts - USL 250'!$AL$56</f>
        <v>6.4534128104626548E-3</v>
      </c>
    </row>
    <row r="55" spans="1:18" x14ac:dyDescent="0.25">
      <c r="A55" s="211"/>
      <c r="B55" s="170" t="s">
        <v>88</v>
      </c>
      <c r="C55" s="171">
        <v>500</v>
      </c>
      <c r="E55" s="203">
        <f>E26/SUM('Bill Impacts - USL 500'!$H$12+'Bill Impacts - USL 500'!$H$19)</f>
        <v>-0.13592814371257483</v>
      </c>
      <c r="F55" s="203">
        <f>F26/SUM('Bill Impacts - USL 500'!$K$12+'Bill Impacts - USL 500'!$K$19)</f>
        <v>2.2869022869022874E-2</v>
      </c>
      <c r="G55" s="203">
        <f>G26/SUM('Bill Impacts - USL 500'!$Q$12+'Bill Impacts - USL 500'!$Q$19)</f>
        <v>8.8075880758807512E-3</v>
      </c>
      <c r="H55" s="203">
        <f>H26/SUM('Bill Impacts - USL 500'!$W$12+'Bill Impacts - USL 500'!$W$19)</f>
        <v>-1.3431833445266186E-3</v>
      </c>
      <c r="I55" s="204">
        <f>I26/SUM('Bill Impacts - USL 500'!$AC$12+'Bill Impacts - USL 500'!$AC$19)</f>
        <v>2.2864828513786198E-2</v>
      </c>
      <c r="J55" s="211"/>
      <c r="K55" s="170" t="s">
        <v>88</v>
      </c>
      <c r="L55" s="171">
        <v>500</v>
      </c>
      <c r="N55" s="203">
        <f>'Bill Impacts - USL 500'!$N$56</f>
        <v>2.4420038447136227E-3</v>
      </c>
      <c r="O55" s="203">
        <f>'Bill Impacts - USL 500'!$T$56</f>
        <v>4.0890269643951169E-4</v>
      </c>
      <c r="P55" s="203">
        <f>'Bill Impacts - USL 500'!$Z$56</f>
        <v>1.7711874412504611E-3</v>
      </c>
      <c r="Q55" s="203">
        <f>'Bill Impacts - USL 500'!$AF$56</f>
        <v>-2.7200859736557689E-4</v>
      </c>
      <c r="R55" s="204">
        <f>'Bill Impacts - USL 500'!$AL$56</f>
        <v>4.6254043049497257E-3</v>
      </c>
    </row>
    <row r="56" spans="1:18" x14ac:dyDescent="0.25">
      <c r="A56" s="211"/>
      <c r="B56" s="170" t="s">
        <v>89</v>
      </c>
      <c r="C56" s="171">
        <v>97008</v>
      </c>
      <c r="D56" s="171">
        <v>216</v>
      </c>
      <c r="E56" s="203">
        <f>E27/SUM('Bill Impacts - Sentinel (2)'!$H$12+'Bill Impacts - Sentinel (2)'!$H$19)</f>
        <v>0.1331531107062969</v>
      </c>
      <c r="F56" s="203">
        <f>F27/SUM('Bill Impacts - Sentinel (2)'!$K$12+'Bill Impacts - Sentinel (2)'!$K$19)</f>
        <v>3.6620655479745294E-2</v>
      </c>
      <c r="G56" s="203">
        <f>G27/SUM('Bill Impacts - Sentinel (2)'!$Q$12+'Bill Impacts - Sentinel (2)'!$Q$19)</f>
        <v>1.2752530646518951E-2</v>
      </c>
      <c r="H56" s="203">
        <f>H27/SUM('Bill Impacts - Sentinel (2)'!$W$12+'Bill Impacts - Sentinel (2)'!$W$19)</f>
        <v>-2.7527860334593956E-4</v>
      </c>
      <c r="I56" s="204">
        <f>I27/SUM('Bill Impacts - Sentinel (2)'!$AC$12+'Bill Impacts - Sentinel (2)'!$AC$19)</f>
        <v>2.2226714958098356E-2</v>
      </c>
      <c r="J56" s="211"/>
      <c r="K56" s="170" t="s">
        <v>89</v>
      </c>
      <c r="L56" s="171">
        <v>97008</v>
      </c>
      <c r="M56" s="171">
        <v>216</v>
      </c>
      <c r="N56" s="203">
        <f>'Bill Impacts - Sentinel (2)'!$N$56</f>
        <v>6.4848853577319343E-2</v>
      </c>
      <c r="O56" s="203">
        <f>'Bill Impacts - Sentinel (2)'!$T$56</f>
        <v>8.536783086062984E-3</v>
      </c>
      <c r="P56" s="203">
        <f>'Bill Impacts - Sentinel (2)'!$Z$56</f>
        <v>4.5781720005768998E-3</v>
      </c>
      <c r="Q56" s="203">
        <f>'Bill Impacts - Sentinel (2)'!$AF$56</f>
        <v>-9.9629461962912305E-5</v>
      </c>
      <c r="R56" s="204">
        <f>'Bill Impacts - Sentinel (2)'!$AL$56</f>
        <v>8.0429304097398291E-3</v>
      </c>
    </row>
    <row r="57" spans="1:18" ht="13.8" thickBot="1" x14ac:dyDescent="0.3">
      <c r="A57" s="212"/>
      <c r="B57" s="173" t="s">
        <v>118</v>
      </c>
      <c r="C57" s="174">
        <v>2400000</v>
      </c>
      <c r="D57" s="174">
        <v>6800</v>
      </c>
      <c r="E57" s="205">
        <f>E28/SUM('Bill Impacts - Street Light (2'!$H$12+'Bill Impacts - Street Light (2'!$H$19)</f>
        <v>0.17947526419172974</v>
      </c>
      <c r="F57" s="205">
        <f>F28/SUM('Bill Impacts - Street Light (2'!$K$12+'Bill Impacts - Street Light (2'!$K$19)</f>
        <v>3.8498866831745471E-2</v>
      </c>
      <c r="G57" s="205">
        <f>G28/SUM('Bill Impacts - Street Light (2'!$Q$12+'Bill Impacts - Street Light (2'!$Q$19)</f>
        <v>1.3236627608869742E-2</v>
      </c>
      <c r="H57" s="205">
        <f>H28/SUM('Bill Impacts - Street Light (2'!$W$12+'Bill Impacts - Street Light (2'!$W$19)</f>
        <v>-2.0341543489401517E-4</v>
      </c>
      <c r="I57" s="206">
        <f>I28/SUM('Bill Impacts - Street Light (2'!$AC$12+'Bill Impacts - Street Light (2'!$AC$19)</f>
        <v>2.3189340258843932E-2</v>
      </c>
      <c r="J57" s="212"/>
      <c r="K57" s="173" t="s">
        <v>118</v>
      </c>
      <c r="L57" s="174">
        <v>2400000</v>
      </c>
      <c r="M57" s="174">
        <v>6800</v>
      </c>
      <c r="N57" s="205">
        <f>'Bill Impacts - Street Light (2'!$N$56</f>
        <v>7.325832655675299E-2</v>
      </c>
      <c r="O57" s="205">
        <f>'Bill Impacts - Street Light (2'!$T$56</f>
        <v>1.6751545862777498E-2</v>
      </c>
      <c r="P57" s="205">
        <f>'Bill Impacts - Street Light (2'!$Z$56</f>
        <v>4.4564725686305302E-3</v>
      </c>
      <c r="Q57" s="205">
        <f>'Bill Impacts - Street Light (2'!$AF$56</f>
        <v>-6.9084011756034234E-5</v>
      </c>
      <c r="R57" s="206">
        <f>'Bill Impacts - Street Light (2'!$AL$56</f>
        <v>7.8745127693140207E-3</v>
      </c>
    </row>
    <row r="58" spans="1:18" x14ac:dyDescent="0.25">
      <c r="E58" s="175"/>
      <c r="F58" s="175"/>
      <c r="G58" s="175"/>
      <c r="H58" s="175"/>
      <c r="I58" s="175"/>
    </row>
  </sheetData>
  <mergeCells count="4">
    <mergeCell ref="A2:A28"/>
    <mergeCell ref="J2:J28"/>
    <mergeCell ref="A31:A57"/>
    <mergeCell ref="J31:J57"/>
  </mergeCells>
  <pageMargins left="0.7" right="0.7" top="0.75" bottom="0.75" header="0.3" footer="0.3"/>
  <pageSetup paperSize="5" scale="63" orientation="landscape" r:id="rId1"/>
  <headerFooter>
    <oddHeader>&amp;C&amp;"Arial,Bold"SL Updated for Audit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  <pageSetUpPr fitToPage="1"/>
  </sheetPr>
  <dimension ref="A1:AP79"/>
  <sheetViews>
    <sheetView showGridLines="0" topLeftCell="A19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39.14</v>
      </c>
      <c r="K12" s="18">
        <f t="shared" ref="K12:K27" si="1">$F12*J12</f>
        <v>39.14</v>
      </c>
      <c r="L12" s="19"/>
      <c r="M12" s="21">
        <f>K12-H12</f>
        <v>5.93</v>
      </c>
      <c r="N12" s="22">
        <f>IF((H12)=0,"",(M12/H12))</f>
        <v>0.17856067449563384</v>
      </c>
      <c r="O12" s="19"/>
      <c r="P12" s="16">
        <v>40.61</v>
      </c>
      <c r="Q12" s="18">
        <f t="shared" ref="Q12:Q27" si="2">$F12*P12</f>
        <v>40.61</v>
      </c>
      <c r="R12" s="19"/>
      <c r="S12" s="21">
        <f>Q12-K12</f>
        <v>1.4699999999999989</v>
      </c>
      <c r="T12" s="22">
        <f t="shared" ref="T12:T34" si="3">IF((K12)=0,"",(S12/K12))</f>
        <v>3.7557485947879381E-2</v>
      </c>
      <c r="U12" s="19"/>
      <c r="V12" s="16">
        <v>41.11</v>
      </c>
      <c r="W12" s="18">
        <f t="shared" ref="W12:W27" si="4">$F12*V12</f>
        <v>41.11</v>
      </c>
      <c r="X12" s="19"/>
      <c r="Y12" s="21">
        <f>W12-Q12</f>
        <v>0.5</v>
      </c>
      <c r="Z12" s="22">
        <f t="shared" ref="Z12:Z34" si="5">IF((Q12)=0,"",(Y12/Q12))</f>
        <v>1.2312238364934745E-2</v>
      </c>
      <c r="AA12" s="19"/>
      <c r="AB12" s="16">
        <v>41.08</v>
      </c>
      <c r="AC12" s="18">
        <f t="shared" ref="AC12:AC27" si="6">$F12*AB12</f>
        <v>41.08</v>
      </c>
      <c r="AD12" s="19"/>
      <c r="AE12" s="21">
        <f>AC12-W12</f>
        <v>-3.0000000000001137E-2</v>
      </c>
      <c r="AF12" s="22">
        <f t="shared" ref="AF12:AF34" si="7">IF((W12)=0,"",(AE12/W12))</f>
        <v>-7.2974945268793816E-4</v>
      </c>
      <c r="AG12" s="19"/>
      <c r="AH12" s="16">
        <v>42</v>
      </c>
      <c r="AI12" s="18">
        <f t="shared" ref="AI12:AI27" si="8">$F12*AH12</f>
        <v>42</v>
      </c>
      <c r="AJ12" s="19"/>
      <c r="AK12" s="21">
        <f>AI12-AC12</f>
        <v>0.92000000000000171</v>
      </c>
      <c r="AL12" s="22">
        <f t="shared" ref="AL12:AL34" si="9">IF((AC12)=0,"",(AK12/AC12))</f>
        <v>2.2395326192794589E-2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2.44</v>
      </c>
      <c r="K13" s="18">
        <f t="shared" si="1"/>
        <v>2.44</v>
      </c>
      <c r="L13" s="19"/>
      <c r="M13" s="21">
        <f t="shared" ref="M13" si="10">K13-H13</f>
        <v>2.44</v>
      </c>
      <c r="N13" s="22" t="str">
        <f t="shared" ref="N13" si="11">IF((H13)=0,"",(M13/H13))</f>
        <v/>
      </c>
      <c r="O13" s="19"/>
      <c r="P13" s="16">
        <v>2.44</v>
      </c>
      <c r="Q13" s="18">
        <f t="shared" si="2"/>
        <v>2.44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2.44</v>
      </c>
      <c r="W13" s="18">
        <f t="shared" si="4"/>
        <v>2.44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-2.44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ref="N14:N34" si="16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7">Q14-K14</f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8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19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ref="M15:M48" si="21">K15-H15</f>
        <v>-0.04</v>
      </c>
      <c r="N15" s="22">
        <f t="shared" si="16"/>
        <v>-1</v>
      </c>
      <c r="O15" s="19"/>
      <c r="P15" s="16">
        <v>0</v>
      </c>
      <c r="Q15" s="18">
        <f t="shared" si="2"/>
        <v>0</v>
      </c>
      <c r="R15" s="19"/>
      <c r="S15" s="21">
        <f t="shared" si="17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8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9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0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1"/>
        <v>0</v>
      </c>
      <c r="N16" s="22" t="str">
        <f t="shared" si="16"/>
        <v/>
      </c>
      <c r="O16" s="19"/>
      <c r="P16" s="16"/>
      <c r="Q16" s="18">
        <f t="shared" si="2"/>
        <v>0</v>
      </c>
      <c r="R16" s="19"/>
      <c r="S16" s="21">
        <f t="shared" si="17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8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9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0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1"/>
        <v>0</v>
      </c>
      <c r="N17" s="22" t="str">
        <f t="shared" si="16"/>
        <v/>
      </c>
      <c r="O17" s="19"/>
      <c r="P17" s="16"/>
      <c r="Q17" s="18">
        <f t="shared" si="2"/>
        <v>0</v>
      </c>
      <c r="R17" s="19"/>
      <c r="S17" s="21">
        <f t="shared" si="17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8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9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0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1"/>
        <v>0</v>
      </c>
      <c r="N18" s="22" t="str">
        <f t="shared" si="16"/>
        <v/>
      </c>
      <c r="O18" s="19"/>
      <c r="P18" s="16"/>
      <c r="Q18" s="18">
        <f t="shared" si="2"/>
        <v>0</v>
      </c>
      <c r="R18" s="19"/>
      <c r="S18" s="21">
        <f t="shared" si="17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8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9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0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8.6E-3</v>
      </c>
      <c r="H19" s="18">
        <f t="shared" si="0"/>
        <v>17.2</v>
      </c>
      <c r="I19" s="19"/>
      <c r="J19" s="16">
        <v>1.01E-2</v>
      </c>
      <c r="K19" s="18">
        <f t="shared" si="1"/>
        <v>20.2</v>
      </c>
      <c r="L19" s="19"/>
      <c r="M19" s="21">
        <f t="shared" si="21"/>
        <v>3</v>
      </c>
      <c r="N19" s="22">
        <f t="shared" si="16"/>
        <v>0.1744186046511628</v>
      </c>
      <c r="O19" s="19"/>
      <c r="P19" s="16">
        <v>1.0500000000000001E-2</v>
      </c>
      <c r="Q19" s="18">
        <f t="shared" si="2"/>
        <v>21</v>
      </c>
      <c r="R19" s="19"/>
      <c r="S19" s="21">
        <f t="shared" si="17"/>
        <v>0.80000000000000071</v>
      </c>
      <c r="T19" s="22">
        <f t="shared" si="3"/>
        <v>3.9603960396039639E-2</v>
      </c>
      <c r="U19" s="19"/>
      <c r="V19" s="16">
        <v>1.06E-2</v>
      </c>
      <c r="W19" s="18">
        <f t="shared" si="4"/>
        <v>21.2</v>
      </c>
      <c r="X19" s="19"/>
      <c r="Y19" s="21">
        <f t="shared" si="18"/>
        <v>0.19999999999999929</v>
      </c>
      <c r="Z19" s="22">
        <f t="shared" si="5"/>
        <v>9.52380952380949E-3</v>
      </c>
      <c r="AA19" s="19"/>
      <c r="AB19" s="16">
        <v>1.06E-2</v>
      </c>
      <c r="AC19" s="18">
        <f t="shared" si="6"/>
        <v>21.2</v>
      </c>
      <c r="AD19" s="19"/>
      <c r="AE19" s="21">
        <f t="shared" si="19"/>
        <v>0</v>
      </c>
      <c r="AF19" s="22">
        <f t="shared" si="7"/>
        <v>0</v>
      </c>
      <c r="AG19" s="19"/>
      <c r="AH19" s="16">
        <v>1.0800000000000001E-2</v>
      </c>
      <c r="AI19" s="18">
        <f t="shared" si="8"/>
        <v>21.6</v>
      </c>
      <c r="AJ19" s="19"/>
      <c r="AK19" s="21">
        <f t="shared" si="20"/>
        <v>0.40000000000000213</v>
      </c>
      <c r="AL19" s="22">
        <f t="shared" si="9"/>
        <v>1.8867924528301987E-2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21"/>
        <v>2.2999999999999998</v>
      </c>
      <c r="N20" s="22" t="str">
        <f t="shared" si="16"/>
        <v/>
      </c>
      <c r="O20" s="19"/>
      <c r="P20" s="16"/>
      <c r="Q20" s="18">
        <f t="shared" si="2"/>
        <v>0</v>
      </c>
      <c r="R20" s="19"/>
      <c r="S20" s="21">
        <f t="shared" si="17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8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9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0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21"/>
        <v>-0.2</v>
      </c>
      <c r="N21" s="22" t="str">
        <f t="shared" si="16"/>
        <v/>
      </c>
      <c r="O21" s="19"/>
      <c r="P21" s="16"/>
      <c r="Q21" s="18">
        <f t="shared" si="2"/>
        <v>0</v>
      </c>
      <c r="R21" s="19"/>
      <c r="S21" s="21">
        <f t="shared" si="17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8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9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0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22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21"/>
        <v>0.2</v>
      </c>
      <c r="N24" s="22">
        <f t="shared" si="16"/>
        <v>-1</v>
      </c>
      <c r="O24" s="19"/>
      <c r="P24" s="16">
        <v>0</v>
      </c>
      <c r="Q24" s="18">
        <f t="shared" si="2"/>
        <v>0</v>
      </c>
      <c r="R24" s="19"/>
      <c r="S24" s="21">
        <f t="shared" si="17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8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9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0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1"/>
        <v>0</v>
      </c>
      <c r="N25" s="22" t="str">
        <f t="shared" si="16"/>
        <v/>
      </c>
      <c r="O25" s="19"/>
      <c r="P25" s="16"/>
      <c r="Q25" s="18">
        <f t="shared" si="2"/>
        <v>0</v>
      </c>
      <c r="R25" s="19"/>
      <c r="S25" s="21">
        <f t="shared" si="17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8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9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0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1"/>
        <v>0</v>
      </c>
      <c r="N26" s="22" t="str">
        <f t="shared" si="16"/>
        <v/>
      </c>
      <c r="O26" s="19"/>
      <c r="P26" s="16"/>
      <c r="Q26" s="18">
        <f t="shared" si="2"/>
        <v>0</v>
      </c>
      <c r="R26" s="19"/>
      <c r="S26" s="21">
        <f t="shared" si="17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8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9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0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1"/>
        <v>0</v>
      </c>
      <c r="N27" s="22" t="str">
        <f t="shared" si="16"/>
        <v/>
      </c>
      <c r="O27" s="19"/>
      <c r="P27" s="16"/>
      <c r="Q27" s="18">
        <f t="shared" si="2"/>
        <v>0</v>
      </c>
      <c r="R27" s="19"/>
      <c r="S27" s="21">
        <f t="shared" si="17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8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9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0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53.86999999999999</v>
      </c>
      <c r="I28" s="31"/>
      <c r="J28" s="28"/>
      <c r="K28" s="30">
        <f>SUM(K12:K27)</f>
        <v>63.879999999999995</v>
      </c>
      <c r="L28" s="31"/>
      <c r="M28" s="32">
        <f t="shared" si="21"/>
        <v>10.010000000000005</v>
      </c>
      <c r="N28" s="33">
        <f t="shared" si="16"/>
        <v>0.18581770930016719</v>
      </c>
      <c r="O28" s="31"/>
      <c r="P28" s="28"/>
      <c r="Q28" s="30">
        <f>SUM(Q12:Q27)</f>
        <v>64.05</v>
      </c>
      <c r="R28" s="31"/>
      <c r="S28" s="32">
        <f t="shared" si="17"/>
        <v>0.17000000000000171</v>
      </c>
      <c r="T28" s="33">
        <f t="shared" si="3"/>
        <v>2.6612398246712854E-3</v>
      </c>
      <c r="U28" s="31"/>
      <c r="V28" s="28"/>
      <c r="W28" s="30">
        <f>SUM(W12:W27)</f>
        <v>64.75</v>
      </c>
      <c r="X28" s="31"/>
      <c r="Y28" s="32">
        <f t="shared" si="18"/>
        <v>0.70000000000000284</v>
      </c>
      <c r="Z28" s="33">
        <f t="shared" si="5"/>
        <v>1.0928961748633925E-2</v>
      </c>
      <c r="AA28" s="31"/>
      <c r="AB28" s="28"/>
      <c r="AC28" s="30">
        <f>SUM(AC12:AC27)</f>
        <v>62.28</v>
      </c>
      <c r="AD28" s="31"/>
      <c r="AE28" s="32">
        <f t="shared" si="19"/>
        <v>-2.4699999999999989</v>
      </c>
      <c r="AF28" s="33">
        <f t="shared" si="7"/>
        <v>-3.8146718146718127E-2</v>
      </c>
      <c r="AG28" s="31"/>
      <c r="AH28" s="28"/>
      <c r="AI28" s="30">
        <f>SUM(AI12:AI27)</f>
        <v>63.6</v>
      </c>
      <c r="AJ28" s="31"/>
      <c r="AK28" s="32">
        <f t="shared" si="20"/>
        <v>1.3200000000000003</v>
      </c>
      <c r="AL28" s="33">
        <f t="shared" si="9"/>
        <v>2.1194605009633917E-2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-1.6086780734186502E-3</v>
      </c>
      <c r="H29" s="18">
        <f t="shared" ref="H29:H33" si="23">F29*G29</f>
        <v>-3.2173561468373002</v>
      </c>
      <c r="I29" s="19"/>
      <c r="J29" s="16">
        <v>-8.9999999999999998E-4</v>
      </c>
      <c r="K29" s="18">
        <f t="shared" ref="K29:K35" si="24">$F29*J29</f>
        <v>-1.8</v>
      </c>
      <c r="L29" s="19"/>
      <c r="M29" s="21">
        <f t="shared" si="21"/>
        <v>1.4173561468373002</v>
      </c>
      <c r="N29" s="22">
        <f t="shared" si="16"/>
        <v>-0.44053442707316637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7"/>
        <v>1.8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8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19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0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2"/>
        <v>2000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0.2</v>
      </c>
      <c r="L31" s="19"/>
      <c r="M31" s="21">
        <f>K31-H31</f>
        <v>0.2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22"/>
        <v>2000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21"/>
        <v>0</v>
      </c>
      <c r="N32" s="22" t="str">
        <f t="shared" si="16"/>
        <v/>
      </c>
      <c r="O32" s="36"/>
      <c r="P32" s="16"/>
      <c r="Q32" s="18">
        <f t="shared" si="25"/>
        <v>0</v>
      </c>
      <c r="R32" s="36"/>
      <c r="S32" s="21">
        <f t="shared" si="17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8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19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0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2"/>
        <v>2000</v>
      </c>
      <c r="G33" s="141">
        <v>6.0000000000000002E-5</v>
      </c>
      <c r="H33" s="18">
        <f t="shared" si="23"/>
        <v>0.12000000000000001</v>
      </c>
      <c r="I33" s="19"/>
      <c r="J33" s="141">
        <v>6.0000000000000002E-5</v>
      </c>
      <c r="K33" s="18">
        <f t="shared" si="24"/>
        <v>0.12000000000000001</v>
      </c>
      <c r="L33" s="19"/>
      <c r="M33" s="21">
        <f t="shared" si="21"/>
        <v>0</v>
      </c>
      <c r="N33" s="22">
        <f t="shared" si="16"/>
        <v>0</v>
      </c>
      <c r="O33" s="19"/>
      <c r="P33" s="141">
        <v>6.0000000000000002E-5</v>
      </c>
      <c r="Q33" s="18">
        <f t="shared" si="25"/>
        <v>0.12000000000000001</v>
      </c>
      <c r="R33" s="19"/>
      <c r="S33" s="21">
        <f t="shared" si="17"/>
        <v>0</v>
      </c>
      <c r="T33" s="22">
        <f t="shared" si="3"/>
        <v>0</v>
      </c>
      <c r="U33" s="19"/>
      <c r="V33" s="141">
        <v>6.0000000000000002E-5</v>
      </c>
      <c r="W33" s="18">
        <f t="shared" si="26"/>
        <v>0.12000000000000001</v>
      </c>
      <c r="X33" s="19"/>
      <c r="Y33" s="21">
        <f t="shared" si="18"/>
        <v>0</v>
      </c>
      <c r="Z33" s="22">
        <f t="shared" si="5"/>
        <v>0</v>
      </c>
      <c r="AA33" s="19"/>
      <c r="AB33" s="141">
        <v>6.0000000000000002E-5</v>
      </c>
      <c r="AC33" s="18">
        <f t="shared" si="27"/>
        <v>0.12000000000000001</v>
      </c>
      <c r="AD33" s="19"/>
      <c r="AE33" s="21">
        <f t="shared" si="19"/>
        <v>0</v>
      </c>
      <c r="AF33" s="22">
        <f t="shared" si="7"/>
        <v>0</v>
      </c>
      <c r="AG33" s="19"/>
      <c r="AH33" s="141">
        <v>6.0000000000000002E-5</v>
      </c>
      <c r="AI33" s="18">
        <f t="shared" si="28"/>
        <v>0.12000000000000001</v>
      </c>
      <c r="AJ33" s="19"/>
      <c r="AK33" s="21">
        <f t="shared" si="20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75.800000000000182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7.7387000000000032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24"/>
        <v>7.2010000000000174</v>
      </c>
      <c r="L34" s="19"/>
      <c r="M34" s="21">
        <f t="shared" si="21"/>
        <v>-0.53769999999998586</v>
      </c>
      <c r="N34" s="22">
        <f t="shared" si="16"/>
        <v>-6.9481954333413309E-2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25"/>
        <v>7.2010000000000174</v>
      </c>
      <c r="R34" s="19"/>
      <c r="S34" s="21">
        <f t="shared" si="17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26"/>
        <v>7.2010000000000174</v>
      </c>
      <c r="X34" s="19"/>
      <c r="Y34" s="21">
        <f t="shared" si="18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27"/>
        <v>7.2010000000000174</v>
      </c>
      <c r="AD34" s="19"/>
      <c r="AE34" s="21">
        <f t="shared" si="19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28"/>
        <v>7.2010000000000174</v>
      </c>
      <c r="AJ34" s="19"/>
      <c r="AK34" s="21">
        <f t="shared" si="20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ref="H35" si="29">F35*G35</f>
        <v>0.78800000000000003</v>
      </c>
      <c r="I35" s="19"/>
      <c r="J35" s="38">
        <v>0.78800000000000003</v>
      </c>
      <c r="K35" s="18">
        <f t="shared" si="24"/>
        <v>0.78800000000000003</v>
      </c>
      <c r="L35" s="19"/>
      <c r="M35" s="21">
        <f t="shared" si="21"/>
        <v>0</v>
      </c>
      <c r="N35" s="22"/>
      <c r="O35" s="19"/>
      <c r="P35" s="38">
        <v>0.78800000000000003</v>
      </c>
      <c r="Q35" s="18">
        <f t="shared" si="25"/>
        <v>0.78800000000000003</v>
      </c>
      <c r="R35" s="19"/>
      <c r="S35" s="21">
        <f t="shared" si="17"/>
        <v>0</v>
      </c>
      <c r="T35" s="22"/>
      <c r="U35" s="19"/>
      <c r="V35" s="38">
        <v>0.78800000000000003</v>
      </c>
      <c r="W35" s="18">
        <f t="shared" si="26"/>
        <v>0.78800000000000003</v>
      </c>
      <c r="X35" s="19"/>
      <c r="Y35" s="21">
        <f t="shared" si="18"/>
        <v>0</v>
      </c>
      <c r="Z35" s="22"/>
      <c r="AA35" s="19"/>
      <c r="AB35" s="38">
        <v>0.78800000000000003</v>
      </c>
      <c r="AC35" s="18">
        <f t="shared" si="27"/>
        <v>0.78800000000000003</v>
      </c>
      <c r="AD35" s="19"/>
      <c r="AE35" s="21">
        <f t="shared" si="19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0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59.299343853162696</v>
      </c>
      <c r="I36" s="31"/>
      <c r="J36" s="42"/>
      <c r="K36" s="44">
        <f>SUM(K29:K35)+K28</f>
        <v>70.38900000000001</v>
      </c>
      <c r="L36" s="31"/>
      <c r="M36" s="32">
        <f t="shared" si="21"/>
        <v>11.089656146837314</v>
      </c>
      <c r="N36" s="33">
        <f t="shared" ref="N36:N46" si="30">IF((H36)=0,"",(M36/H36))</f>
        <v>0.1870114477876445</v>
      </c>
      <c r="O36" s="31"/>
      <c r="P36" s="42"/>
      <c r="Q36" s="44">
        <f>SUM(Q29:Q35)+Q28</f>
        <v>72.15900000000002</v>
      </c>
      <c r="R36" s="31"/>
      <c r="S36" s="32">
        <f t="shared" si="17"/>
        <v>1.7700000000000102</v>
      </c>
      <c r="T36" s="33">
        <f t="shared" ref="T36:T46" si="31">IF((K36)=0,"",(S36/K36))</f>
        <v>2.5145974513063264E-2</v>
      </c>
      <c r="U36" s="31"/>
      <c r="V36" s="42"/>
      <c r="W36" s="44">
        <f>SUM(W29:W35)+W28</f>
        <v>72.859000000000023</v>
      </c>
      <c r="X36" s="31"/>
      <c r="Y36" s="32">
        <f t="shared" si="18"/>
        <v>0.70000000000000284</v>
      </c>
      <c r="Z36" s="33">
        <f t="shared" ref="Z36:Z46" si="32">IF((Q36)=0,"",(Y36/Q36))</f>
        <v>9.7007996230546803E-3</v>
      </c>
      <c r="AA36" s="31"/>
      <c r="AB36" s="42"/>
      <c r="AC36" s="44">
        <f>SUM(AC29:AC35)+AC28</f>
        <v>70.389000000000024</v>
      </c>
      <c r="AD36" s="31"/>
      <c r="AE36" s="32">
        <f t="shared" si="19"/>
        <v>-2.4699999999999989</v>
      </c>
      <c r="AF36" s="33">
        <f t="shared" ref="AF36:AF46" si="33">IF((W36)=0,"",(AE36/W36))</f>
        <v>-3.3901096638713102E-2</v>
      </c>
      <c r="AG36" s="31"/>
      <c r="AH36" s="42"/>
      <c r="AI36" s="44">
        <f>SUM(AI29:AI35)+AI28</f>
        <v>70.921000000000021</v>
      </c>
      <c r="AJ36" s="31"/>
      <c r="AK36" s="32">
        <f t="shared" si="20"/>
        <v>0.53199999999999648</v>
      </c>
      <c r="AL36" s="33">
        <f t="shared" ref="AL36:AL46" si="34">IF((AC36)=0,"",(AK36/AC36))</f>
        <v>7.5579991191805007E-3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2075.8000000000002</v>
      </c>
      <c r="G37" s="20">
        <v>6.3E-3</v>
      </c>
      <c r="H37" s="207">
        <f>($G$7*(1+0.0407))*G37</f>
        <v>13.112820000000001</v>
      </c>
      <c r="I37" s="19"/>
      <c r="J37" s="20">
        <v>6.9922506891320563E-3</v>
      </c>
      <c r="K37" s="18">
        <f>$F37*J37</f>
        <v>14.514513980500324</v>
      </c>
      <c r="L37" s="19"/>
      <c r="M37" s="21">
        <f t="shared" si="21"/>
        <v>1.4016939805003226</v>
      </c>
      <c r="N37" s="22">
        <f t="shared" si="30"/>
        <v>0.10689493034300192</v>
      </c>
      <c r="O37" s="19"/>
      <c r="P37" s="20">
        <v>6.9922506891320563E-3</v>
      </c>
      <c r="Q37" s="18">
        <f>$F37*P37</f>
        <v>14.514513980500324</v>
      </c>
      <c r="R37" s="19"/>
      <c r="S37" s="21">
        <f t="shared" si="17"/>
        <v>0</v>
      </c>
      <c r="T37" s="22">
        <f t="shared" si="31"/>
        <v>0</v>
      </c>
      <c r="U37" s="19"/>
      <c r="V37" s="20">
        <v>6.9922506891320563E-3</v>
      </c>
      <c r="W37" s="18">
        <f>$F37*V37</f>
        <v>14.514513980500324</v>
      </c>
      <c r="X37" s="19"/>
      <c r="Y37" s="21">
        <f t="shared" si="18"/>
        <v>0</v>
      </c>
      <c r="Z37" s="22">
        <f t="shared" si="32"/>
        <v>0</v>
      </c>
      <c r="AA37" s="19"/>
      <c r="AB37" s="20">
        <v>6.9922506891320563E-3</v>
      </c>
      <c r="AC37" s="18">
        <f>$F37*AB37</f>
        <v>14.514513980500324</v>
      </c>
      <c r="AD37" s="19"/>
      <c r="AE37" s="21">
        <f t="shared" si="19"/>
        <v>0</v>
      </c>
      <c r="AF37" s="22">
        <f t="shared" si="33"/>
        <v>0</v>
      </c>
      <c r="AG37" s="19"/>
      <c r="AH37" s="20">
        <v>6.9922506891320563E-3</v>
      </c>
      <c r="AI37" s="18">
        <f>$F37*AH37</f>
        <v>14.514513980500324</v>
      </c>
      <c r="AJ37" s="19"/>
      <c r="AK37" s="21">
        <f t="shared" si="20"/>
        <v>0</v>
      </c>
      <c r="AL37" s="22">
        <f t="shared" si="34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2075.8000000000002</v>
      </c>
      <c r="G38" s="20">
        <v>4.7000000000000002E-3</v>
      </c>
      <c r="H38" s="207">
        <f>($G$7*(1+0.0407))*G38</f>
        <v>9.7825800000000012</v>
      </c>
      <c r="I38" s="19"/>
      <c r="J38" s="20">
        <v>5.3116364159938641E-3</v>
      </c>
      <c r="K38" s="18">
        <f>$F38*J38</f>
        <v>11.025894872320064</v>
      </c>
      <c r="L38" s="19"/>
      <c r="M38" s="21">
        <f t="shared" si="21"/>
        <v>1.2433148723200631</v>
      </c>
      <c r="N38" s="22">
        <f t="shared" si="30"/>
        <v>0.12709478198185581</v>
      </c>
      <c r="O38" s="19"/>
      <c r="P38" s="20">
        <v>5.3116364159938641E-3</v>
      </c>
      <c r="Q38" s="18">
        <f>$F38*P38</f>
        <v>11.025894872320064</v>
      </c>
      <c r="R38" s="19"/>
      <c r="S38" s="21">
        <f t="shared" si="17"/>
        <v>0</v>
      </c>
      <c r="T38" s="22">
        <f t="shared" si="31"/>
        <v>0</v>
      </c>
      <c r="U38" s="19"/>
      <c r="V38" s="20">
        <v>5.3116364159938641E-3</v>
      </c>
      <c r="W38" s="18">
        <f>$F38*V38</f>
        <v>11.025894872320064</v>
      </c>
      <c r="X38" s="19"/>
      <c r="Y38" s="21">
        <f t="shared" si="18"/>
        <v>0</v>
      </c>
      <c r="Z38" s="22">
        <f t="shared" si="32"/>
        <v>0</v>
      </c>
      <c r="AA38" s="19"/>
      <c r="AB38" s="20">
        <v>5.3116364159938641E-3</v>
      </c>
      <c r="AC38" s="18">
        <f>$F38*AB38</f>
        <v>11.025894872320064</v>
      </c>
      <c r="AD38" s="19"/>
      <c r="AE38" s="21">
        <f t="shared" si="19"/>
        <v>0</v>
      </c>
      <c r="AF38" s="22">
        <f t="shared" si="33"/>
        <v>0</v>
      </c>
      <c r="AG38" s="19"/>
      <c r="AH38" s="20">
        <v>5.3116364159938641E-3</v>
      </c>
      <c r="AI38" s="18">
        <f>$F38*AH38</f>
        <v>11.025894872320064</v>
      </c>
      <c r="AJ38" s="19"/>
      <c r="AK38" s="21">
        <f t="shared" si="20"/>
        <v>0</v>
      </c>
      <c r="AL38" s="22">
        <f t="shared" si="34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82.194743853162691</v>
      </c>
      <c r="I39" s="49"/>
      <c r="J39" s="48"/>
      <c r="K39" s="44">
        <f>SUM(K36:K38)</f>
        <v>95.929408852820401</v>
      </c>
      <c r="L39" s="49"/>
      <c r="M39" s="32">
        <f t="shared" si="21"/>
        <v>13.73466499965771</v>
      </c>
      <c r="N39" s="33">
        <f t="shared" si="30"/>
        <v>0.16709906687213585</v>
      </c>
      <c r="O39" s="49"/>
      <c r="P39" s="48"/>
      <c r="Q39" s="44">
        <f>SUM(Q36:Q38)</f>
        <v>97.699408852820412</v>
      </c>
      <c r="R39" s="49"/>
      <c r="S39" s="32">
        <f t="shared" si="17"/>
        <v>1.7700000000000102</v>
      </c>
      <c r="T39" s="33">
        <f t="shared" si="31"/>
        <v>1.845106752107303E-2</v>
      </c>
      <c r="U39" s="49"/>
      <c r="V39" s="48"/>
      <c r="W39" s="44">
        <f>SUM(W36:W38)</f>
        <v>98.399408852820414</v>
      </c>
      <c r="X39" s="49"/>
      <c r="Y39" s="32">
        <f t="shared" si="18"/>
        <v>0.70000000000000284</v>
      </c>
      <c r="Z39" s="33">
        <f t="shared" si="32"/>
        <v>7.16483352580485E-3</v>
      </c>
      <c r="AA39" s="49"/>
      <c r="AB39" s="48"/>
      <c r="AC39" s="44">
        <f>SUM(AC36:AC38)</f>
        <v>95.929408852820416</v>
      </c>
      <c r="AD39" s="49"/>
      <c r="AE39" s="32">
        <f t="shared" si="19"/>
        <v>-2.4699999999999989</v>
      </c>
      <c r="AF39" s="33">
        <f t="shared" si="33"/>
        <v>-2.5101776817526088E-2</v>
      </c>
      <c r="AG39" s="49"/>
      <c r="AH39" s="48"/>
      <c r="AI39" s="44">
        <f>SUM(AI36:AI38)</f>
        <v>96.461408852820412</v>
      </c>
      <c r="AJ39" s="49"/>
      <c r="AK39" s="32">
        <f t="shared" si="20"/>
        <v>0.53199999999999648</v>
      </c>
      <c r="AL39" s="33">
        <f t="shared" si="34"/>
        <v>5.545744588254649E-3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2075.8000000000002</v>
      </c>
      <c r="G40" s="51">
        <v>4.4000000000000003E-3</v>
      </c>
      <c r="H40" s="209">
        <f>($G$7*(1+0.0407))*G40</f>
        <v>9.1581600000000005</v>
      </c>
      <c r="I40" s="19"/>
      <c r="J40" s="51">
        <v>4.4000000000000003E-3</v>
      </c>
      <c r="K40" s="162">
        <f t="shared" ref="K40:K48" si="35">$F40*J40</f>
        <v>9.1335200000000007</v>
      </c>
      <c r="L40" s="19"/>
      <c r="M40" s="21">
        <f t="shared" si="21"/>
        <v>-2.4639999999999773E-2</v>
      </c>
      <c r="N40" s="163">
        <f t="shared" si="30"/>
        <v>-2.690496781012755E-3</v>
      </c>
      <c r="O40" s="19"/>
      <c r="P40" s="51">
        <v>4.4000000000000003E-3</v>
      </c>
      <c r="Q40" s="162">
        <f t="shared" ref="Q40:Q48" si="36">$F40*P40</f>
        <v>9.1335200000000007</v>
      </c>
      <c r="R40" s="19"/>
      <c r="S40" s="21">
        <f t="shared" si="17"/>
        <v>0</v>
      </c>
      <c r="T40" s="163">
        <f t="shared" si="31"/>
        <v>0</v>
      </c>
      <c r="U40" s="19"/>
      <c r="V40" s="51">
        <v>4.4000000000000003E-3</v>
      </c>
      <c r="W40" s="162">
        <f t="shared" ref="W40:W48" si="37">$F40*V40</f>
        <v>9.1335200000000007</v>
      </c>
      <c r="X40" s="19"/>
      <c r="Y40" s="21">
        <f t="shared" si="18"/>
        <v>0</v>
      </c>
      <c r="Z40" s="163">
        <f t="shared" si="32"/>
        <v>0</v>
      </c>
      <c r="AA40" s="19"/>
      <c r="AB40" s="51">
        <v>4.4000000000000003E-3</v>
      </c>
      <c r="AC40" s="162">
        <f t="shared" ref="AC40:AC48" si="38">$F40*AB40</f>
        <v>9.1335200000000007</v>
      </c>
      <c r="AD40" s="19"/>
      <c r="AE40" s="21">
        <f t="shared" si="19"/>
        <v>0</v>
      </c>
      <c r="AF40" s="163">
        <f t="shared" si="33"/>
        <v>0</v>
      </c>
      <c r="AG40" s="19"/>
      <c r="AH40" s="51">
        <v>4.4000000000000003E-3</v>
      </c>
      <c r="AI40" s="162">
        <f t="shared" ref="AI40:AI48" si="39">$F40*AH40</f>
        <v>9.1335200000000007</v>
      </c>
      <c r="AJ40" s="19"/>
      <c r="AK40" s="21">
        <f t="shared" si="20"/>
        <v>0</v>
      </c>
      <c r="AL40" s="163">
        <f t="shared" si="34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2075.8000000000002</v>
      </c>
      <c r="G41" s="51">
        <v>1.2999999999999999E-3</v>
      </c>
      <c r="H41" s="209">
        <f>($G$7*(1+0.0407))*G41</f>
        <v>2.7058200000000001</v>
      </c>
      <c r="I41" s="19"/>
      <c r="J41" s="51">
        <v>1.2999999999999999E-3</v>
      </c>
      <c r="K41" s="162">
        <f t="shared" si="35"/>
        <v>2.6985399999999999</v>
      </c>
      <c r="L41" s="19"/>
      <c r="M41" s="21">
        <f t="shared" si="21"/>
        <v>-7.2800000000001752E-3</v>
      </c>
      <c r="N41" s="163">
        <f t="shared" si="30"/>
        <v>-2.6904967810128444E-3</v>
      </c>
      <c r="O41" s="19"/>
      <c r="P41" s="51">
        <v>1.2999999999999999E-3</v>
      </c>
      <c r="Q41" s="162">
        <f t="shared" si="36"/>
        <v>2.6985399999999999</v>
      </c>
      <c r="R41" s="19"/>
      <c r="S41" s="21">
        <f t="shared" si="17"/>
        <v>0</v>
      </c>
      <c r="T41" s="163">
        <f t="shared" si="31"/>
        <v>0</v>
      </c>
      <c r="U41" s="19"/>
      <c r="V41" s="51">
        <v>1.2999999999999999E-3</v>
      </c>
      <c r="W41" s="162">
        <f t="shared" si="37"/>
        <v>2.6985399999999999</v>
      </c>
      <c r="X41" s="19"/>
      <c r="Y41" s="21">
        <f t="shared" si="18"/>
        <v>0</v>
      </c>
      <c r="Z41" s="163">
        <f t="shared" si="32"/>
        <v>0</v>
      </c>
      <c r="AA41" s="19"/>
      <c r="AB41" s="51">
        <v>1.2999999999999999E-3</v>
      </c>
      <c r="AC41" s="162">
        <f t="shared" si="38"/>
        <v>2.6985399999999999</v>
      </c>
      <c r="AD41" s="19"/>
      <c r="AE41" s="21">
        <f t="shared" si="19"/>
        <v>0</v>
      </c>
      <c r="AF41" s="163">
        <f t="shared" si="33"/>
        <v>0</v>
      </c>
      <c r="AG41" s="19"/>
      <c r="AH41" s="51">
        <v>1.2999999999999999E-3</v>
      </c>
      <c r="AI41" s="162">
        <f t="shared" si="39"/>
        <v>2.6985399999999999</v>
      </c>
      <c r="AJ41" s="19"/>
      <c r="AK41" s="21">
        <f t="shared" si="20"/>
        <v>0</v>
      </c>
      <c r="AL41" s="163">
        <f t="shared" si="34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0">F42*G42</f>
        <v>0.25</v>
      </c>
      <c r="I42" s="19"/>
      <c r="J42" s="51">
        <v>0.25</v>
      </c>
      <c r="K42" s="162">
        <f t="shared" si="35"/>
        <v>0.25</v>
      </c>
      <c r="L42" s="19"/>
      <c r="M42" s="21">
        <f t="shared" si="21"/>
        <v>0</v>
      </c>
      <c r="N42" s="163">
        <f t="shared" si="30"/>
        <v>0</v>
      </c>
      <c r="O42" s="19"/>
      <c r="P42" s="51">
        <v>0.25</v>
      </c>
      <c r="Q42" s="162">
        <f t="shared" si="36"/>
        <v>0.25</v>
      </c>
      <c r="R42" s="19"/>
      <c r="S42" s="21">
        <f t="shared" si="17"/>
        <v>0</v>
      </c>
      <c r="T42" s="163">
        <f t="shared" si="31"/>
        <v>0</v>
      </c>
      <c r="U42" s="19"/>
      <c r="V42" s="51">
        <v>0.25</v>
      </c>
      <c r="W42" s="162">
        <f t="shared" si="37"/>
        <v>0.25</v>
      </c>
      <c r="X42" s="19"/>
      <c r="Y42" s="21">
        <f t="shared" si="18"/>
        <v>0</v>
      </c>
      <c r="Z42" s="163">
        <f t="shared" si="32"/>
        <v>0</v>
      </c>
      <c r="AA42" s="19"/>
      <c r="AB42" s="51">
        <v>0.25</v>
      </c>
      <c r="AC42" s="162">
        <f t="shared" si="38"/>
        <v>0.25</v>
      </c>
      <c r="AD42" s="19"/>
      <c r="AE42" s="21">
        <f t="shared" si="19"/>
        <v>0</v>
      </c>
      <c r="AF42" s="163">
        <f t="shared" si="33"/>
        <v>0</v>
      </c>
      <c r="AG42" s="19"/>
      <c r="AH42" s="51">
        <v>0.25</v>
      </c>
      <c r="AI42" s="162">
        <f t="shared" si="39"/>
        <v>0.25</v>
      </c>
      <c r="AJ42" s="19"/>
      <c r="AK42" s="21">
        <f t="shared" si="20"/>
        <v>0</v>
      </c>
      <c r="AL42" s="163">
        <f t="shared" si="34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40"/>
        <v>14</v>
      </c>
      <c r="I43" s="19"/>
      <c r="J43" s="51">
        <v>7.0000000000000001E-3</v>
      </c>
      <c r="K43" s="162">
        <f t="shared" si="35"/>
        <v>14</v>
      </c>
      <c r="L43" s="19"/>
      <c r="M43" s="21">
        <f t="shared" si="21"/>
        <v>0</v>
      </c>
      <c r="N43" s="163">
        <f t="shared" si="30"/>
        <v>0</v>
      </c>
      <c r="O43" s="19"/>
      <c r="P43" s="51">
        <v>7.0000000000000001E-3</v>
      </c>
      <c r="Q43" s="162">
        <f t="shared" si="36"/>
        <v>14</v>
      </c>
      <c r="R43" s="19"/>
      <c r="S43" s="21">
        <f t="shared" si="17"/>
        <v>0</v>
      </c>
      <c r="T43" s="163">
        <f t="shared" si="31"/>
        <v>0</v>
      </c>
      <c r="U43" s="19"/>
      <c r="V43" s="51">
        <v>7.0000000000000001E-3</v>
      </c>
      <c r="W43" s="162">
        <f t="shared" si="37"/>
        <v>14</v>
      </c>
      <c r="X43" s="19"/>
      <c r="Y43" s="21">
        <f t="shared" si="18"/>
        <v>0</v>
      </c>
      <c r="Z43" s="163">
        <f t="shared" si="32"/>
        <v>0</v>
      </c>
      <c r="AA43" s="19"/>
      <c r="AB43" s="51">
        <v>7.0000000000000001E-3</v>
      </c>
      <c r="AC43" s="162">
        <f t="shared" si="38"/>
        <v>14</v>
      </c>
      <c r="AD43" s="19"/>
      <c r="AE43" s="21">
        <f t="shared" si="19"/>
        <v>0</v>
      </c>
      <c r="AF43" s="163">
        <f t="shared" si="33"/>
        <v>0</v>
      </c>
      <c r="AG43" s="19"/>
      <c r="AH43" s="51">
        <v>7.0000000000000001E-3</v>
      </c>
      <c r="AI43" s="162">
        <f t="shared" si="39"/>
        <v>14</v>
      </c>
      <c r="AJ43" s="19"/>
      <c r="AK43" s="21">
        <f t="shared" si="20"/>
        <v>0</v>
      </c>
      <c r="AL43" s="163">
        <f t="shared" si="34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7.6999999999999999E-2</v>
      </c>
      <c r="H44" s="162">
        <f t="shared" si="40"/>
        <v>98.56</v>
      </c>
      <c r="I44" s="19"/>
      <c r="J44" s="55">
        <v>7.6999999999999999E-2</v>
      </c>
      <c r="K44" s="162">
        <f t="shared" si="35"/>
        <v>98.56</v>
      </c>
      <c r="L44" s="19"/>
      <c r="M44" s="21">
        <f t="shared" si="21"/>
        <v>0</v>
      </c>
      <c r="N44" s="163">
        <f t="shared" si="30"/>
        <v>0</v>
      </c>
      <c r="O44" s="19"/>
      <c r="P44" s="55">
        <v>7.6999999999999999E-2</v>
      </c>
      <c r="Q44" s="162">
        <f t="shared" si="36"/>
        <v>98.56</v>
      </c>
      <c r="R44" s="19"/>
      <c r="S44" s="21">
        <f t="shared" si="17"/>
        <v>0</v>
      </c>
      <c r="T44" s="163">
        <f t="shared" si="31"/>
        <v>0</v>
      </c>
      <c r="U44" s="19"/>
      <c r="V44" s="55">
        <v>7.6999999999999999E-2</v>
      </c>
      <c r="W44" s="162">
        <f t="shared" si="37"/>
        <v>98.56</v>
      </c>
      <c r="X44" s="19"/>
      <c r="Y44" s="21">
        <f t="shared" si="18"/>
        <v>0</v>
      </c>
      <c r="Z44" s="163">
        <f t="shared" si="32"/>
        <v>0</v>
      </c>
      <c r="AA44" s="19"/>
      <c r="AB44" s="55">
        <v>7.6999999999999999E-2</v>
      </c>
      <c r="AC44" s="162">
        <f t="shared" si="38"/>
        <v>98.56</v>
      </c>
      <c r="AD44" s="19"/>
      <c r="AE44" s="21">
        <f t="shared" si="19"/>
        <v>0</v>
      </c>
      <c r="AF44" s="163">
        <f t="shared" si="33"/>
        <v>0</v>
      </c>
      <c r="AG44" s="19"/>
      <c r="AH44" s="55">
        <v>7.6999999999999999E-2</v>
      </c>
      <c r="AI44" s="162">
        <f t="shared" si="39"/>
        <v>98.56</v>
      </c>
      <c r="AJ44" s="19"/>
      <c r="AK44" s="21">
        <f t="shared" si="20"/>
        <v>0</v>
      </c>
      <c r="AL44" s="163">
        <f t="shared" si="34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0.114</v>
      </c>
      <c r="H45" s="162">
        <f t="shared" si="40"/>
        <v>41.04</v>
      </c>
      <c r="I45" s="19"/>
      <c r="J45" s="55">
        <v>0.114</v>
      </c>
      <c r="K45" s="162">
        <f t="shared" si="35"/>
        <v>41.04</v>
      </c>
      <c r="L45" s="19"/>
      <c r="M45" s="21">
        <f t="shared" si="21"/>
        <v>0</v>
      </c>
      <c r="N45" s="163">
        <f>IF((H45)=0,"",(M45/H45))</f>
        <v>0</v>
      </c>
      <c r="O45" s="19"/>
      <c r="P45" s="55">
        <v>0.114</v>
      </c>
      <c r="Q45" s="162">
        <f t="shared" si="36"/>
        <v>41.04</v>
      </c>
      <c r="R45" s="19"/>
      <c r="S45" s="21">
        <f t="shared" si="17"/>
        <v>0</v>
      </c>
      <c r="T45" s="163">
        <f t="shared" si="31"/>
        <v>0</v>
      </c>
      <c r="U45" s="19"/>
      <c r="V45" s="55">
        <v>0.114</v>
      </c>
      <c r="W45" s="162">
        <f t="shared" si="37"/>
        <v>41.04</v>
      </c>
      <c r="X45" s="19"/>
      <c r="Y45" s="21">
        <f t="shared" si="18"/>
        <v>0</v>
      </c>
      <c r="Z45" s="163">
        <f t="shared" si="32"/>
        <v>0</v>
      </c>
      <c r="AA45" s="19"/>
      <c r="AB45" s="55">
        <v>0.114</v>
      </c>
      <c r="AC45" s="162">
        <f t="shared" si="38"/>
        <v>41.04</v>
      </c>
      <c r="AD45" s="19"/>
      <c r="AE45" s="21">
        <f t="shared" si="19"/>
        <v>0</v>
      </c>
      <c r="AF45" s="163">
        <f t="shared" si="33"/>
        <v>0</v>
      </c>
      <c r="AG45" s="19"/>
      <c r="AH45" s="55">
        <v>0.114</v>
      </c>
      <c r="AI45" s="162">
        <f t="shared" si="39"/>
        <v>41.04</v>
      </c>
      <c r="AJ45" s="19"/>
      <c r="AK45" s="21">
        <f t="shared" si="20"/>
        <v>0</v>
      </c>
      <c r="AL45" s="163">
        <f t="shared" si="34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0.14000000000000001</v>
      </c>
      <c r="H46" s="162">
        <f t="shared" si="40"/>
        <v>50.400000000000006</v>
      </c>
      <c r="I46" s="19"/>
      <c r="J46" s="55">
        <v>0.14000000000000001</v>
      </c>
      <c r="K46" s="162">
        <f t="shared" si="35"/>
        <v>50.400000000000006</v>
      </c>
      <c r="L46" s="19"/>
      <c r="M46" s="21">
        <f t="shared" si="21"/>
        <v>0</v>
      </c>
      <c r="N46" s="163">
        <f t="shared" si="30"/>
        <v>0</v>
      </c>
      <c r="O46" s="19"/>
      <c r="P46" s="55">
        <v>0.14000000000000001</v>
      </c>
      <c r="Q46" s="162">
        <f t="shared" si="36"/>
        <v>50.400000000000006</v>
      </c>
      <c r="R46" s="19"/>
      <c r="S46" s="21">
        <f t="shared" si="17"/>
        <v>0</v>
      </c>
      <c r="T46" s="163">
        <f t="shared" si="31"/>
        <v>0</v>
      </c>
      <c r="U46" s="19"/>
      <c r="V46" s="55">
        <v>0.14000000000000001</v>
      </c>
      <c r="W46" s="162">
        <f t="shared" si="37"/>
        <v>50.400000000000006</v>
      </c>
      <c r="X46" s="19"/>
      <c r="Y46" s="21">
        <f t="shared" si="18"/>
        <v>0</v>
      </c>
      <c r="Z46" s="163">
        <f t="shared" si="32"/>
        <v>0</v>
      </c>
      <c r="AA46" s="19"/>
      <c r="AB46" s="55">
        <v>0.14000000000000001</v>
      </c>
      <c r="AC46" s="162">
        <f t="shared" si="38"/>
        <v>50.400000000000006</v>
      </c>
      <c r="AD46" s="19"/>
      <c r="AE46" s="21">
        <f t="shared" si="19"/>
        <v>0</v>
      </c>
      <c r="AF46" s="163">
        <f t="shared" si="33"/>
        <v>0</v>
      </c>
      <c r="AG46" s="19"/>
      <c r="AH46" s="55">
        <v>0.14000000000000001</v>
      </c>
      <c r="AI46" s="162">
        <f t="shared" si="39"/>
        <v>50.400000000000006</v>
      </c>
      <c r="AJ46" s="19"/>
      <c r="AK46" s="21">
        <f t="shared" si="20"/>
        <v>0</v>
      </c>
      <c r="AL46" s="163">
        <f t="shared" si="34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8.7999999999999995E-2</v>
      </c>
      <c r="H47" s="162">
        <f t="shared" si="40"/>
        <v>66</v>
      </c>
      <c r="I47" s="60"/>
      <c r="J47" s="55">
        <v>8.7999999999999995E-2</v>
      </c>
      <c r="K47" s="162">
        <f t="shared" si="35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6"/>
        <v>66</v>
      </c>
      <c r="R47" s="60"/>
      <c r="S47" s="61">
        <f t="shared" si="17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7"/>
        <v>66</v>
      </c>
      <c r="X47" s="60"/>
      <c r="Y47" s="61">
        <f t="shared" si="18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8"/>
        <v>66</v>
      </c>
      <c r="AD47" s="60"/>
      <c r="AE47" s="61">
        <f t="shared" si="19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9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1250</v>
      </c>
      <c r="G48" s="55">
        <v>0.10299999999999999</v>
      </c>
      <c r="H48" s="162">
        <f t="shared" si="40"/>
        <v>128.75</v>
      </c>
      <c r="I48" s="60"/>
      <c r="J48" s="55">
        <v>0.10299999999999999</v>
      </c>
      <c r="K48" s="162">
        <f t="shared" si="35"/>
        <v>128.75</v>
      </c>
      <c r="L48" s="60"/>
      <c r="M48" s="61">
        <f t="shared" si="21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6"/>
        <v>128.75</v>
      </c>
      <c r="R48" s="60"/>
      <c r="S48" s="61">
        <f t="shared" si="17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7"/>
        <v>128.75</v>
      </c>
      <c r="X48" s="60"/>
      <c r="Y48" s="61">
        <f t="shared" si="18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8"/>
        <v>128.75</v>
      </c>
      <c r="AD48" s="60"/>
      <c r="AE48" s="61">
        <f t="shared" si="19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9"/>
        <v>128.75</v>
      </c>
      <c r="AJ48" s="60"/>
      <c r="AK48" s="61">
        <f t="shared" si="20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7"/>
        <v>0</v>
      </c>
      <c r="T49" s="71"/>
      <c r="U49" s="69"/>
      <c r="V49" s="66"/>
      <c r="W49" s="68"/>
      <c r="X49" s="69"/>
      <c r="Y49" s="70">
        <f t="shared" si="18"/>
        <v>0</v>
      </c>
      <c r="Z49" s="71"/>
      <c r="AA49" s="69"/>
      <c r="AB49" s="66"/>
      <c r="AC49" s="68"/>
      <c r="AD49" s="69"/>
      <c r="AE49" s="70">
        <f t="shared" si="19"/>
        <v>0</v>
      </c>
      <c r="AF49" s="71"/>
      <c r="AG49" s="69"/>
      <c r="AH49" s="66"/>
      <c r="AI49" s="68"/>
      <c r="AJ49" s="69"/>
      <c r="AK49" s="70">
        <f t="shared" si="20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298.30872385316269</v>
      </c>
      <c r="I50" s="76"/>
      <c r="J50" s="73"/>
      <c r="K50" s="75">
        <f>SUM(K40:K46,K39)</f>
        <v>312.01146885282043</v>
      </c>
      <c r="L50" s="76"/>
      <c r="M50" s="77">
        <f>K50-H50</f>
        <v>13.702744999657739</v>
      </c>
      <c r="N50" s="78">
        <f>IF((H50)=0,"",(M50/H50))</f>
        <v>4.5934777979884621E-2</v>
      </c>
      <c r="O50" s="76"/>
      <c r="P50" s="73"/>
      <c r="Q50" s="75">
        <f>SUM(Q40:Q46,Q39)</f>
        <v>313.78146885282041</v>
      </c>
      <c r="R50" s="76"/>
      <c r="S50" s="77">
        <f t="shared" si="17"/>
        <v>1.7699999999999818</v>
      </c>
      <c r="T50" s="78">
        <f>IF((K50)=0,"",(S50/K50))</f>
        <v>5.6728683932926582E-3</v>
      </c>
      <c r="U50" s="76"/>
      <c r="V50" s="73"/>
      <c r="W50" s="75">
        <f>SUM(W40:W46,W39)</f>
        <v>314.4814688528204</v>
      </c>
      <c r="X50" s="76"/>
      <c r="Y50" s="77">
        <f t="shared" si="18"/>
        <v>0.69999999999998863</v>
      </c>
      <c r="Z50" s="78">
        <f>IF((Q50)=0,"",(Y50/Q50))</f>
        <v>2.2308519446963405E-3</v>
      </c>
      <c r="AA50" s="76"/>
      <c r="AB50" s="73"/>
      <c r="AC50" s="75">
        <f>SUM(AC40:AC46,AC39)</f>
        <v>312.01146885282043</v>
      </c>
      <c r="AD50" s="76"/>
      <c r="AE50" s="77">
        <f t="shared" si="19"/>
        <v>-2.4699999999999704</v>
      </c>
      <c r="AF50" s="78">
        <f>IF((W50)=0,"",(AE50/W50))</f>
        <v>-7.8541988785862243E-3</v>
      </c>
      <c r="AG50" s="76"/>
      <c r="AH50" s="73"/>
      <c r="AI50" s="75">
        <f>SUM(AI40:AI46,AI39)</f>
        <v>312.54346885282041</v>
      </c>
      <c r="AJ50" s="76"/>
      <c r="AK50" s="77">
        <f t="shared" si="20"/>
        <v>0.53199999999998226</v>
      </c>
      <c r="AL50" s="78">
        <f>IF((AC50)=0,"",(AK50/AC50))</f>
        <v>1.7050655283794491E-3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38.780134100911148</v>
      </c>
      <c r="I51" s="83"/>
      <c r="J51" s="80">
        <v>0.13</v>
      </c>
      <c r="K51" s="84">
        <f>K50*J51</f>
        <v>40.561490950866656</v>
      </c>
      <c r="L51" s="83"/>
      <c r="M51" s="85">
        <f>K51-H51</f>
        <v>1.7813568499555075</v>
      </c>
      <c r="N51" s="86">
        <f>IF((H51)=0,"",(M51/H51))</f>
        <v>4.5934777979884656E-2</v>
      </c>
      <c r="O51" s="83"/>
      <c r="P51" s="80">
        <v>0.13</v>
      </c>
      <c r="Q51" s="84">
        <f>Q50*P51</f>
        <v>40.791590950866656</v>
      </c>
      <c r="R51" s="83"/>
      <c r="S51" s="85">
        <f t="shared" si="17"/>
        <v>0.23010000000000019</v>
      </c>
      <c r="T51" s="86">
        <f>IF((K51)=0,"",(S51/K51))</f>
        <v>5.6728683932927215E-3</v>
      </c>
      <c r="U51" s="83"/>
      <c r="V51" s="80">
        <v>0.13</v>
      </c>
      <c r="W51" s="84">
        <f>W50*V51</f>
        <v>40.88259095086665</v>
      </c>
      <c r="X51" s="83"/>
      <c r="Y51" s="85">
        <f t="shared" si="18"/>
        <v>9.0999999999993975E-2</v>
      </c>
      <c r="Z51" s="86">
        <f>IF((Q51)=0,"",(Y51/Q51))</f>
        <v>2.2308519446962291E-3</v>
      </c>
      <c r="AA51" s="83"/>
      <c r="AB51" s="80">
        <v>0.13</v>
      </c>
      <c r="AC51" s="84">
        <f>AC50*AB51</f>
        <v>40.561490950866656</v>
      </c>
      <c r="AD51" s="83"/>
      <c r="AE51" s="85">
        <f t="shared" si="19"/>
        <v>-0.32109999999999417</v>
      </c>
      <c r="AF51" s="86">
        <f>IF((W51)=0,"",(AE51/W51))</f>
        <v>-7.8541988785861758E-3</v>
      </c>
      <c r="AG51" s="83"/>
      <c r="AH51" s="80">
        <v>0.13</v>
      </c>
      <c r="AI51" s="84">
        <f>AI50*AH51</f>
        <v>40.630650950866652</v>
      </c>
      <c r="AJ51" s="83"/>
      <c r="AK51" s="85">
        <f t="shared" si="20"/>
        <v>6.9159999999996558E-2</v>
      </c>
      <c r="AL51" s="86">
        <f>IF((AC51)=0,"",(AK51/AC51))</f>
        <v>1.7050655283794209E-3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337.08885795407383</v>
      </c>
      <c r="I52" s="83"/>
      <c r="J52" s="88"/>
      <c r="K52" s="84">
        <f>K50+K51</f>
        <v>352.57295980368707</v>
      </c>
      <c r="L52" s="83"/>
      <c r="M52" s="85">
        <f>K52-H52</f>
        <v>15.484101849613239</v>
      </c>
      <c r="N52" s="86">
        <f>IF((H52)=0,"",(M52/H52))</f>
        <v>4.59347779798846E-2</v>
      </c>
      <c r="O52" s="83"/>
      <c r="P52" s="88"/>
      <c r="Q52" s="84">
        <f>Q50+Q51</f>
        <v>354.57305980368704</v>
      </c>
      <c r="R52" s="83"/>
      <c r="S52" s="85">
        <f t="shared" si="17"/>
        <v>2.0000999999999749</v>
      </c>
      <c r="T52" s="86">
        <f>IF((K52)=0,"",(S52/K52))</f>
        <v>5.672868393292646E-3</v>
      </c>
      <c r="U52" s="83"/>
      <c r="V52" s="88"/>
      <c r="W52" s="84">
        <f>W50+W51</f>
        <v>355.36405980368704</v>
      </c>
      <c r="X52" s="83"/>
      <c r="Y52" s="85">
        <f t="shared" si="18"/>
        <v>0.79099999999999682</v>
      </c>
      <c r="Z52" s="86">
        <f>IF((Q52)=0,"",(Y52/Q52))</f>
        <v>2.2308519446963678E-3</v>
      </c>
      <c r="AA52" s="83"/>
      <c r="AB52" s="88"/>
      <c r="AC52" s="84">
        <f>AC50+AC51</f>
        <v>352.57295980368707</v>
      </c>
      <c r="AD52" s="83"/>
      <c r="AE52" s="85">
        <f t="shared" si="19"/>
        <v>-2.7910999999999717</v>
      </c>
      <c r="AF52" s="86">
        <f>IF((W52)=0,"",(AE52/W52))</f>
        <v>-7.8541988785862382E-3</v>
      </c>
      <c r="AG52" s="83"/>
      <c r="AH52" s="88"/>
      <c r="AI52" s="84">
        <f>AI50+AI51</f>
        <v>353.17411980368706</v>
      </c>
      <c r="AJ52" s="83"/>
      <c r="AK52" s="85">
        <f t="shared" si="20"/>
        <v>0.60115999999999303</v>
      </c>
      <c r="AL52" s="86">
        <f>IF((AC52)=0,"",(AK52/AC52))</f>
        <v>1.7050655283794862E-3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-33.71</v>
      </c>
      <c r="I53" s="83"/>
      <c r="J53" s="88"/>
      <c r="K53" s="90">
        <f>ROUND(-K52*10%,2)</f>
        <v>-35.26</v>
      </c>
      <c r="L53" s="83"/>
      <c r="M53" s="91">
        <f>K53-H53</f>
        <v>-1.5499999999999972</v>
      </c>
      <c r="N53" s="92">
        <f>IF((H53)=0,"",(M53/H53))</f>
        <v>4.5980421239988051E-2</v>
      </c>
      <c r="O53" s="83"/>
      <c r="P53" s="88"/>
      <c r="Q53" s="90">
        <f>ROUND(-Q52*10%,2)</f>
        <v>-35.46</v>
      </c>
      <c r="R53" s="83"/>
      <c r="S53" s="91">
        <f t="shared" si="17"/>
        <v>-0.20000000000000284</v>
      </c>
      <c r="T53" s="92">
        <f>IF((K53)=0,"",(S53/K53))</f>
        <v>5.6721497447533428E-3</v>
      </c>
      <c r="U53" s="83"/>
      <c r="V53" s="88"/>
      <c r="W53" s="90">
        <f>ROUND(-W52*10%,2)</f>
        <v>-35.54</v>
      </c>
      <c r="X53" s="83"/>
      <c r="Y53" s="91">
        <f t="shared" si="18"/>
        <v>-7.9999999999998295E-2</v>
      </c>
      <c r="Z53" s="92">
        <f>IF((Q53)=0,"",(Y53/Q53))</f>
        <v>2.2560631697687056E-3</v>
      </c>
      <c r="AA53" s="83"/>
      <c r="AB53" s="88"/>
      <c r="AC53" s="90">
        <f>ROUND(-AC52*10%,2)</f>
        <v>-35.26</v>
      </c>
      <c r="AD53" s="83"/>
      <c r="AE53" s="91">
        <f t="shared" si="19"/>
        <v>0.28000000000000114</v>
      </c>
      <c r="AF53" s="92">
        <f>IF((W53)=0,"",(AE53/W53))</f>
        <v>-7.878446820483994E-3</v>
      </c>
      <c r="AG53" s="83"/>
      <c r="AH53" s="88"/>
      <c r="AI53" s="90">
        <f>ROUND(-AI52*10%,2)</f>
        <v>-35.32</v>
      </c>
      <c r="AJ53" s="83"/>
      <c r="AK53" s="91">
        <f t="shared" si="20"/>
        <v>-6.0000000000002274E-2</v>
      </c>
      <c r="AL53" s="92">
        <f>IF((AC53)=0,"",(AK53/AC53))</f>
        <v>1.7016449234260431E-3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303.37885795407385</v>
      </c>
      <c r="I54" s="96"/>
      <c r="J54" s="93"/>
      <c r="K54" s="97">
        <f>K52+K53</f>
        <v>317.31295980368708</v>
      </c>
      <c r="L54" s="96"/>
      <c r="M54" s="98">
        <f>K54-H54</f>
        <v>13.934101849613228</v>
      </c>
      <c r="N54" s="99">
        <f>IF((H54)=0,"",(M54/H54))</f>
        <v>4.5929706320282218E-2</v>
      </c>
      <c r="O54" s="96"/>
      <c r="P54" s="93"/>
      <c r="Q54" s="97">
        <f>Q52+Q53</f>
        <v>319.11305980368707</v>
      </c>
      <c r="R54" s="96"/>
      <c r="S54" s="98">
        <f t="shared" si="17"/>
        <v>1.8000999999999863</v>
      </c>
      <c r="T54" s="99">
        <f>IF((K54)=0,"",(S54/K54))</f>
        <v>5.6729482499348885E-3</v>
      </c>
      <c r="U54" s="96"/>
      <c r="V54" s="93"/>
      <c r="W54" s="97">
        <f>W52+W53</f>
        <v>319.82405980368702</v>
      </c>
      <c r="X54" s="96"/>
      <c r="Y54" s="98">
        <f t="shared" si="18"/>
        <v>0.71099999999995589</v>
      </c>
      <c r="Z54" s="99">
        <f>IF((Q54)=0,"",(Y54/Q54))</f>
        <v>2.228050460978786E-3</v>
      </c>
      <c r="AA54" s="96"/>
      <c r="AB54" s="93"/>
      <c r="AC54" s="97">
        <f>AC52+AC53</f>
        <v>317.31295980368708</v>
      </c>
      <c r="AD54" s="96"/>
      <c r="AE54" s="98">
        <f t="shared" si="19"/>
        <v>-2.5110999999999422</v>
      </c>
      <c r="AF54" s="99">
        <f>IF((W54)=0,"",(AE54/W54))</f>
        <v>-7.8515043600575086E-3</v>
      </c>
      <c r="AG54" s="96"/>
      <c r="AH54" s="93"/>
      <c r="AI54" s="97">
        <f>AI52+AI53</f>
        <v>317.85411980368707</v>
      </c>
      <c r="AJ54" s="96"/>
      <c r="AK54" s="98">
        <f t="shared" si="20"/>
        <v>0.54115999999999076</v>
      </c>
      <c r="AL54" s="99">
        <f>IF((AC54)=0,"",(AK54/AC54))</f>
        <v>1.7054456279844094E-3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7"/>
        <v>0</v>
      </c>
      <c r="T55" s="71"/>
      <c r="U55" s="104"/>
      <c r="V55" s="66"/>
      <c r="W55" s="68"/>
      <c r="X55" s="104"/>
      <c r="Y55" s="105">
        <f t="shared" si="18"/>
        <v>0</v>
      </c>
      <c r="Z55" s="71"/>
      <c r="AA55" s="104"/>
      <c r="AB55" s="66"/>
      <c r="AC55" s="68"/>
      <c r="AD55" s="104"/>
      <c r="AE55" s="105">
        <f t="shared" si="19"/>
        <v>0</v>
      </c>
      <c r="AF55" s="71"/>
      <c r="AG55" s="104"/>
      <c r="AH55" s="66"/>
      <c r="AI55" s="68"/>
      <c r="AJ55" s="104"/>
      <c r="AK55" s="105">
        <f t="shared" si="20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303.05872385316269</v>
      </c>
      <c r="I56" s="110"/>
      <c r="J56" s="107"/>
      <c r="K56" s="109">
        <f>SUM(K47:K48,K39,K40:K43)</f>
        <v>316.76146885282037</v>
      </c>
      <c r="L56" s="110"/>
      <c r="M56" s="111">
        <f>K56-H56</f>
        <v>13.702744999657682</v>
      </c>
      <c r="N56" s="78">
        <f>IF((H56)=0,"",(M56/H56))</f>
        <v>4.5214817859184624E-2</v>
      </c>
      <c r="O56" s="110"/>
      <c r="P56" s="107"/>
      <c r="Q56" s="109">
        <f>SUM(Q47:Q48,Q39,Q40:Q43)</f>
        <v>318.53146885282035</v>
      </c>
      <c r="R56" s="110"/>
      <c r="S56" s="111">
        <f t="shared" si="17"/>
        <v>1.7699999999999818</v>
      </c>
      <c r="T56" s="78">
        <f>IF((K56)=0,"",(S56/K56))</f>
        <v>5.587800834521298E-3</v>
      </c>
      <c r="U56" s="110"/>
      <c r="V56" s="107"/>
      <c r="W56" s="109">
        <f>SUM(W47:W48,W39,W40:W43)</f>
        <v>319.2314688528204</v>
      </c>
      <c r="X56" s="110"/>
      <c r="Y56" s="111">
        <f t="shared" si="18"/>
        <v>0.70000000000004547</v>
      </c>
      <c r="Z56" s="78">
        <f>IF((Q56)=0,"",(Y56/Q56))</f>
        <v>2.1975850691332644E-3</v>
      </c>
      <c r="AA56" s="110"/>
      <c r="AB56" s="107"/>
      <c r="AC56" s="109">
        <f>SUM(AC47:AC48,AC39,AC40:AC43)</f>
        <v>316.76146885282037</v>
      </c>
      <c r="AD56" s="110"/>
      <c r="AE56" s="111">
        <f t="shared" si="19"/>
        <v>-2.4700000000000273</v>
      </c>
      <c r="AF56" s="78">
        <f>IF((W56)=0,"",(AE56/W56))</f>
        <v>-7.7373324405521082E-3</v>
      </c>
      <c r="AG56" s="110"/>
      <c r="AH56" s="107"/>
      <c r="AI56" s="109">
        <f>SUM(AI47:AI48,AI39,AI40:AI43)</f>
        <v>317.29346885282035</v>
      </c>
      <c r="AJ56" s="110"/>
      <c r="AK56" s="111">
        <f t="shared" si="20"/>
        <v>0.53199999999998226</v>
      </c>
      <c r="AL56" s="78">
        <f>IF((AC56)=0,"",(AK56/AC56))</f>
        <v>1.6794971999803739E-3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39.397634100911148</v>
      </c>
      <c r="I57" s="115"/>
      <c r="J57" s="113">
        <v>0.13</v>
      </c>
      <c r="K57" s="116">
        <f>K56*J57</f>
        <v>41.178990950866648</v>
      </c>
      <c r="L57" s="115"/>
      <c r="M57" s="117">
        <f>K57-H57</f>
        <v>1.7813568499555004</v>
      </c>
      <c r="N57" s="86">
        <f>IF((H57)=0,"",(M57/H57))</f>
        <v>4.5214817859184672E-2</v>
      </c>
      <c r="O57" s="115"/>
      <c r="P57" s="113">
        <v>0.13</v>
      </c>
      <c r="Q57" s="116">
        <f>Q56*P57</f>
        <v>41.409090950866648</v>
      </c>
      <c r="R57" s="115"/>
      <c r="S57" s="117">
        <f t="shared" si="17"/>
        <v>0.23010000000000019</v>
      </c>
      <c r="T57" s="86">
        <f>IF((K57)=0,"",(S57/K57))</f>
        <v>5.5878008345213604E-3</v>
      </c>
      <c r="U57" s="115"/>
      <c r="V57" s="113">
        <v>0.13</v>
      </c>
      <c r="W57" s="116">
        <f>W56*V57</f>
        <v>41.500090950866657</v>
      </c>
      <c r="X57" s="115"/>
      <c r="Y57" s="117">
        <f t="shared" si="18"/>
        <v>9.1000000000008185E-2</v>
      </c>
      <c r="Z57" s="86">
        <f>IF((Q57)=0,"",(Y57/Q57))</f>
        <v>2.197585069133319E-3</v>
      </c>
      <c r="AA57" s="115"/>
      <c r="AB57" s="113">
        <v>0.13</v>
      </c>
      <c r="AC57" s="116">
        <f>AC56*AB57</f>
        <v>41.178990950866648</v>
      </c>
      <c r="AD57" s="115"/>
      <c r="AE57" s="117">
        <f t="shared" si="19"/>
        <v>-0.32110000000000838</v>
      </c>
      <c r="AF57" s="86">
        <f>IF((W57)=0,"",(AE57/W57))</f>
        <v>-7.7373324405522245E-3</v>
      </c>
      <c r="AG57" s="115"/>
      <c r="AH57" s="113">
        <v>0.13</v>
      </c>
      <c r="AI57" s="116">
        <f>AI56*AH57</f>
        <v>41.248150950866645</v>
      </c>
      <c r="AJ57" s="115"/>
      <c r="AK57" s="117">
        <f t="shared" si="20"/>
        <v>6.9159999999996558E-2</v>
      </c>
      <c r="AL57" s="86">
        <f>IF((AC57)=0,"",(AK57/AC57))</f>
        <v>1.6794971999803464E-3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342.45635795407384</v>
      </c>
      <c r="I58" s="115"/>
      <c r="J58" s="119"/>
      <c r="K58" s="116">
        <f>K56+K57</f>
        <v>357.94045980368702</v>
      </c>
      <c r="L58" s="115"/>
      <c r="M58" s="117">
        <f>K58-H58</f>
        <v>15.484101849613182</v>
      </c>
      <c r="N58" s="86">
        <f>IF((H58)=0,"",(M58/H58))</f>
        <v>4.5214817859184631E-2</v>
      </c>
      <c r="O58" s="115"/>
      <c r="P58" s="119"/>
      <c r="Q58" s="116">
        <f>Q56+Q57</f>
        <v>359.94055980368699</v>
      </c>
      <c r="R58" s="115"/>
      <c r="S58" s="117">
        <f t="shared" si="17"/>
        <v>2.0000999999999749</v>
      </c>
      <c r="T58" s="86">
        <f>IF((K58)=0,"",(S58/K58))</f>
        <v>5.5878008345212849E-3</v>
      </c>
      <c r="U58" s="115"/>
      <c r="V58" s="119"/>
      <c r="W58" s="116">
        <f>W56+W57</f>
        <v>360.73155980368705</v>
      </c>
      <c r="X58" s="115"/>
      <c r="Y58" s="117">
        <f t="shared" si="18"/>
        <v>0.79100000000005366</v>
      </c>
      <c r="Z58" s="86">
        <f>IF((Q58)=0,"",(Y58/Q58))</f>
        <v>2.1975850691332709E-3</v>
      </c>
      <c r="AA58" s="115"/>
      <c r="AB58" s="119"/>
      <c r="AC58" s="116">
        <f>AC56+AC57</f>
        <v>357.94045980368702</v>
      </c>
      <c r="AD58" s="115"/>
      <c r="AE58" s="117">
        <f t="shared" si="19"/>
        <v>-2.7911000000000286</v>
      </c>
      <c r="AF58" s="86">
        <f>IF((W58)=0,"",(AE58/W58))</f>
        <v>-7.7373324405521022E-3</v>
      </c>
      <c r="AG58" s="115"/>
      <c r="AH58" s="119"/>
      <c r="AI58" s="116">
        <f>AI56+AI57</f>
        <v>358.54161980368701</v>
      </c>
      <c r="AJ58" s="115"/>
      <c r="AK58" s="117">
        <f t="shared" si="20"/>
        <v>0.60115999999999303</v>
      </c>
      <c r="AL58" s="86">
        <f>IF((AC58)=0,"",(AK58/AC58))</f>
        <v>1.6794971999804106E-3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-34.25</v>
      </c>
      <c r="I59" s="115"/>
      <c r="J59" s="119"/>
      <c r="K59" s="122">
        <f>ROUND(-K58*10%,2)</f>
        <v>-35.79</v>
      </c>
      <c r="L59" s="115"/>
      <c r="M59" s="123">
        <f>K59-H59</f>
        <v>-1.5399999999999991</v>
      </c>
      <c r="N59" s="92">
        <f>IF((H59)=0,"",(M59/H59))</f>
        <v>4.4963503649635014E-2</v>
      </c>
      <c r="O59" s="115"/>
      <c r="P59" s="119"/>
      <c r="Q59" s="122">
        <f>ROUND(-Q58*10%,2)</f>
        <v>-35.99</v>
      </c>
      <c r="R59" s="115"/>
      <c r="S59" s="123">
        <f t="shared" si="17"/>
        <v>-0.20000000000000284</v>
      </c>
      <c r="T59" s="92">
        <f>IF((K59)=0,"",(S59/K59))</f>
        <v>5.5881531153954417E-3</v>
      </c>
      <c r="U59" s="115"/>
      <c r="V59" s="119"/>
      <c r="W59" s="122">
        <f>ROUND(-W58*10%,2)</f>
        <v>-36.07</v>
      </c>
      <c r="X59" s="115"/>
      <c r="Y59" s="123">
        <f t="shared" si="18"/>
        <v>-7.9999999999998295E-2</v>
      </c>
      <c r="Z59" s="92">
        <f>IF((Q59)=0,"",(Y59/Q59))</f>
        <v>2.2228396776881993E-3</v>
      </c>
      <c r="AA59" s="115"/>
      <c r="AB59" s="119"/>
      <c r="AC59" s="122">
        <f>ROUND(-AC58*10%,2)</f>
        <v>-35.79</v>
      </c>
      <c r="AD59" s="115"/>
      <c r="AE59" s="123">
        <f t="shared" si="19"/>
        <v>0.28000000000000114</v>
      </c>
      <c r="AF59" s="92">
        <f>IF((W59)=0,"",(AE59/W59))</f>
        <v>-7.7626836706404531E-3</v>
      </c>
      <c r="AG59" s="115"/>
      <c r="AH59" s="119"/>
      <c r="AI59" s="122">
        <f>ROUND(-AI58*10%,2)</f>
        <v>-35.85</v>
      </c>
      <c r="AJ59" s="115"/>
      <c r="AK59" s="123">
        <f t="shared" si="20"/>
        <v>-6.0000000000002274E-2</v>
      </c>
      <c r="AL59" s="92">
        <f>IF((AC59)=0,"",(AK59/AC59))</f>
        <v>1.6764459346186721E-3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308.20635795407384</v>
      </c>
      <c r="I60" s="127"/>
      <c r="J60" s="124"/>
      <c r="K60" s="128">
        <f>SUM(K58:K59)</f>
        <v>322.150459803687</v>
      </c>
      <c r="L60" s="127"/>
      <c r="M60" s="129">
        <f>K60-H60</f>
        <v>13.944101849613162</v>
      </c>
      <c r="N60" s="130">
        <f>IF((H60)=0,"",(M60/H60))</f>
        <v>4.5242745614258187E-2</v>
      </c>
      <c r="O60" s="127"/>
      <c r="P60" s="124"/>
      <c r="Q60" s="128">
        <f>SUM(Q58:Q59)</f>
        <v>323.95055980368699</v>
      </c>
      <c r="R60" s="127"/>
      <c r="S60" s="129">
        <f t="shared" si="17"/>
        <v>1.8000999999999863</v>
      </c>
      <c r="T60" s="130">
        <f>IF((K60)=0,"",(S60/K60))</f>
        <v>5.5877616971179754E-3</v>
      </c>
      <c r="U60" s="127"/>
      <c r="V60" s="124"/>
      <c r="W60" s="128">
        <f>SUM(W58:W59)</f>
        <v>324.66155980368706</v>
      </c>
      <c r="X60" s="127"/>
      <c r="Y60" s="129">
        <f t="shared" si="18"/>
        <v>0.71100000000006958</v>
      </c>
      <c r="Z60" s="130">
        <f>IF((Q60)=0,"",(Y60/Q60))</f>
        <v>2.1947793528461052E-3</v>
      </c>
      <c r="AA60" s="127"/>
      <c r="AB60" s="124"/>
      <c r="AC60" s="128">
        <f>SUM(AC58:AC59)</f>
        <v>322.150459803687</v>
      </c>
      <c r="AD60" s="127"/>
      <c r="AE60" s="129">
        <f t="shared" si="19"/>
        <v>-2.5111000000000558</v>
      </c>
      <c r="AF60" s="130">
        <f>IF((W60)=0,"",(AE60/W60))</f>
        <v>-7.7345159110257505E-3</v>
      </c>
      <c r="AG60" s="127"/>
      <c r="AH60" s="124"/>
      <c r="AI60" s="128">
        <f>SUM(AI58:AI59)</f>
        <v>322.69161980368699</v>
      </c>
      <c r="AJ60" s="127"/>
      <c r="AK60" s="129">
        <f t="shared" si="20"/>
        <v>0.54115999999999076</v>
      </c>
      <c r="AL60" s="130">
        <f>IF((AC60)=0,"",(AK60/AC60))</f>
        <v>1.6798361868853593E-3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29:E35 D55:E55 D61:E61 D12:E27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AP79"/>
  <sheetViews>
    <sheetView showGridLines="0" topLeftCell="A19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39.14</v>
      </c>
      <c r="K12" s="18">
        <f t="shared" ref="K12:K27" si="1">$F12*J12</f>
        <v>39.14</v>
      </c>
      <c r="L12" s="19"/>
      <c r="M12" s="21">
        <f>K12-H12</f>
        <v>5.93</v>
      </c>
      <c r="N12" s="22">
        <f>IF((H12)=0,"",(M12/H12))</f>
        <v>0.17856067449563384</v>
      </c>
      <c r="O12" s="19"/>
      <c r="P12" s="16">
        <v>40.61</v>
      </c>
      <c r="Q12" s="18">
        <f t="shared" ref="Q12:Q27" si="2">$F12*P12</f>
        <v>40.61</v>
      </c>
      <c r="R12" s="19"/>
      <c r="S12" s="21">
        <f>Q12-K12</f>
        <v>1.4699999999999989</v>
      </c>
      <c r="T12" s="22">
        <f t="shared" ref="T12:T34" si="3">IF((K12)=0,"",(S12/K12))</f>
        <v>3.7557485947879381E-2</v>
      </c>
      <c r="U12" s="19"/>
      <c r="V12" s="16">
        <v>41.11</v>
      </c>
      <c r="W12" s="18">
        <f t="shared" ref="W12:W27" si="4">$F12*V12</f>
        <v>41.11</v>
      </c>
      <c r="X12" s="19"/>
      <c r="Y12" s="21">
        <f>W12-Q12</f>
        <v>0.5</v>
      </c>
      <c r="Z12" s="22">
        <f t="shared" ref="Z12:Z34" si="5">IF((Q12)=0,"",(Y12/Q12))</f>
        <v>1.2312238364934745E-2</v>
      </c>
      <c r="AA12" s="19"/>
      <c r="AB12" s="16">
        <v>41.08</v>
      </c>
      <c r="AC12" s="18">
        <f t="shared" ref="AC12:AC27" si="6">$F12*AB12</f>
        <v>41.08</v>
      </c>
      <c r="AD12" s="19"/>
      <c r="AE12" s="21">
        <f>AC12-W12</f>
        <v>-3.0000000000001137E-2</v>
      </c>
      <c r="AF12" s="22">
        <f t="shared" ref="AF12:AF34" si="7">IF((W12)=0,"",(AE12/W12))</f>
        <v>-7.2974945268793816E-4</v>
      </c>
      <c r="AG12" s="19"/>
      <c r="AH12" s="16">
        <v>42</v>
      </c>
      <c r="AI12" s="18">
        <f t="shared" ref="AI12:AI27" si="8">$F12*AH12</f>
        <v>42</v>
      </c>
      <c r="AJ12" s="19"/>
      <c r="AK12" s="21">
        <f>AI12-AC12</f>
        <v>0.92000000000000171</v>
      </c>
      <c r="AL12" s="22">
        <f t="shared" ref="AL12:AL34" si="9">IF((AC12)=0,"",(AK12/AC12))</f>
        <v>2.2395326192794589E-2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2.44</v>
      </c>
      <c r="K13" s="18">
        <f t="shared" si="1"/>
        <v>2.44</v>
      </c>
      <c r="L13" s="19"/>
      <c r="M13" s="21">
        <f t="shared" ref="M13" si="10">K13-H13</f>
        <v>2.44</v>
      </c>
      <c r="N13" s="22" t="str">
        <f t="shared" ref="N13" si="11">IF((H13)=0,"",(M13/H13))</f>
        <v/>
      </c>
      <c r="O13" s="19"/>
      <c r="P13" s="16">
        <v>2.44</v>
      </c>
      <c r="Q13" s="18">
        <f t="shared" si="2"/>
        <v>2.44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2.44</v>
      </c>
      <c r="W13" s="18">
        <f t="shared" si="4"/>
        <v>2.44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-2.44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ref="N14:N34" si="16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7">Q14-K14</f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8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19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0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ref="M15:M43" si="21">K15-H15</f>
        <v>-0.04</v>
      </c>
      <c r="N15" s="22">
        <f t="shared" si="16"/>
        <v>-1</v>
      </c>
      <c r="O15" s="19"/>
      <c r="P15" s="16">
        <v>0</v>
      </c>
      <c r="Q15" s="18">
        <f t="shared" si="2"/>
        <v>0</v>
      </c>
      <c r="R15" s="19"/>
      <c r="S15" s="21">
        <f t="shared" si="17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8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9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0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1"/>
        <v>0</v>
      </c>
      <c r="N16" s="22" t="str">
        <f t="shared" si="16"/>
        <v/>
      </c>
      <c r="O16" s="19"/>
      <c r="P16" s="16"/>
      <c r="Q16" s="18">
        <f t="shared" si="2"/>
        <v>0</v>
      </c>
      <c r="R16" s="19"/>
      <c r="S16" s="21">
        <f t="shared" si="17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8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9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0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1"/>
        <v>0</v>
      </c>
      <c r="N17" s="22" t="str">
        <f t="shared" si="16"/>
        <v/>
      </c>
      <c r="O17" s="19"/>
      <c r="P17" s="16"/>
      <c r="Q17" s="18">
        <f t="shared" si="2"/>
        <v>0</v>
      </c>
      <c r="R17" s="19"/>
      <c r="S17" s="21">
        <f t="shared" si="17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8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9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0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1"/>
        <v>0</v>
      </c>
      <c r="N18" s="22" t="str">
        <f t="shared" si="16"/>
        <v/>
      </c>
      <c r="O18" s="19"/>
      <c r="P18" s="16"/>
      <c r="Q18" s="18">
        <f t="shared" si="2"/>
        <v>0</v>
      </c>
      <c r="R18" s="19"/>
      <c r="S18" s="21">
        <f t="shared" si="17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8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9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0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8.6E-3</v>
      </c>
      <c r="H19" s="18">
        <f t="shared" si="0"/>
        <v>43</v>
      </c>
      <c r="I19" s="19"/>
      <c r="J19" s="16">
        <v>1.01E-2</v>
      </c>
      <c r="K19" s="18">
        <f t="shared" si="1"/>
        <v>50.5</v>
      </c>
      <c r="L19" s="19"/>
      <c r="M19" s="21">
        <f t="shared" si="21"/>
        <v>7.5</v>
      </c>
      <c r="N19" s="22">
        <f t="shared" si="16"/>
        <v>0.1744186046511628</v>
      </c>
      <c r="O19" s="19"/>
      <c r="P19" s="16">
        <v>1.0500000000000001E-2</v>
      </c>
      <c r="Q19" s="18">
        <f t="shared" si="2"/>
        <v>52.5</v>
      </c>
      <c r="R19" s="19"/>
      <c r="S19" s="21">
        <f t="shared" si="17"/>
        <v>2</v>
      </c>
      <c r="T19" s="22">
        <f t="shared" si="3"/>
        <v>3.9603960396039604E-2</v>
      </c>
      <c r="U19" s="19"/>
      <c r="V19" s="16">
        <v>1.06E-2</v>
      </c>
      <c r="W19" s="18">
        <f t="shared" si="4"/>
        <v>53</v>
      </c>
      <c r="X19" s="19"/>
      <c r="Y19" s="21">
        <f t="shared" si="18"/>
        <v>0.5</v>
      </c>
      <c r="Z19" s="22">
        <f t="shared" si="5"/>
        <v>9.5238095238095247E-3</v>
      </c>
      <c r="AA19" s="19"/>
      <c r="AB19" s="16">
        <v>1.06E-2</v>
      </c>
      <c r="AC19" s="18">
        <f t="shared" si="6"/>
        <v>53</v>
      </c>
      <c r="AD19" s="19"/>
      <c r="AE19" s="21">
        <f t="shared" si="19"/>
        <v>0</v>
      </c>
      <c r="AF19" s="22">
        <f t="shared" si="7"/>
        <v>0</v>
      </c>
      <c r="AG19" s="19"/>
      <c r="AH19" s="16">
        <v>1.0800000000000001E-2</v>
      </c>
      <c r="AI19" s="18">
        <f t="shared" si="8"/>
        <v>54</v>
      </c>
      <c r="AJ19" s="19"/>
      <c r="AK19" s="21">
        <f t="shared" si="20"/>
        <v>1</v>
      </c>
      <c r="AL19" s="22">
        <f t="shared" si="9"/>
        <v>1.8867924528301886E-2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21"/>
        <v>2.2999999999999998</v>
      </c>
      <c r="N20" s="22" t="str">
        <f t="shared" si="16"/>
        <v/>
      </c>
      <c r="O20" s="19"/>
      <c r="P20" s="16"/>
      <c r="Q20" s="18">
        <f t="shared" si="2"/>
        <v>0</v>
      </c>
      <c r="R20" s="19"/>
      <c r="S20" s="21">
        <f t="shared" si="17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8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9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0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-0.5</v>
      </c>
      <c r="L21" s="19"/>
      <c r="M21" s="21">
        <f t="shared" si="21"/>
        <v>-0.5</v>
      </c>
      <c r="N21" s="22" t="str">
        <f t="shared" si="16"/>
        <v/>
      </c>
      <c r="O21" s="19"/>
      <c r="P21" s="16"/>
      <c r="Q21" s="18">
        <f t="shared" si="2"/>
        <v>0</v>
      </c>
      <c r="R21" s="19"/>
      <c r="S21" s="21">
        <f t="shared" si="17"/>
        <v>0.5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8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9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0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22">$G$7</f>
        <v>5000</v>
      </c>
      <c r="G24" s="16">
        <v>-1E-4</v>
      </c>
      <c r="H24" s="18">
        <f t="shared" si="0"/>
        <v>-0.5</v>
      </c>
      <c r="I24" s="19"/>
      <c r="J24" s="16">
        <v>0</v>
      </c>
      <c r="K24" s="18">
        <f t="shared" si="1"/>
        <v>0</v>
      </c>
      <c r="L24" s="19"/>
      <c r="M24" s="21">
        <f t="shared" si="21"/>
        <v>0.5</v>
      </c>
      <c r="N24" s="22">
        <f t="shared" si="16"/>
        <v>-1</v>
      </c>
      <c r="O24" s="19"/>
      <c r="P24" s="16">
        <v>0</v>
      </c>
      <c r="Q24" s="18">
        <f t="shared" si="2"/>
        <v>0</v>
      </c>
      <c r="R24" s="19"/>
      <c r="S24" s="21">
        <f t="shared" si="17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8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9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0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1"/>
        <v>0</v>
      </c>
      <c r="N25" s="22" t="str">
        <f t="shared" si="16"/>
        <v/>
      </c>
      <c r="O25" s="19"/>
      <c r="P25" s="16"/>
      <c r="Q25" s="18">
        <f t="shared" si="2"/>
        <v>0</v>
      </c>
      <c r="R25" s="19"/>
      <c r="S25" s="21">
        <f t="shared" si="17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8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9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0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1"/>
        <v>0</v>
      </c>
      <c r="N26" s="22" t="str">
        <f t="shared" si="16"/>
        <v/>
      </c>
      <c r="O26" s="19"/>
      <c r="P26" s="16"/>
      <c r="Q26" s="18">
        <f t="shared" si="2"/>
        <v>0</v>
      </c>
      <c r="R26" s="19"/>
      <c r="S26" s="21">
        <f t="shared" si="17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8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9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0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1"/>
        <v>0</v>
      </c>
      <c r="N27" s="22" t="str">
        <f t="shared" si="16"/>
        <v/>
      </c>
      <c r="O27" s="19"/>
      <c r="P27" s="16"/>
      <c r="Q27" s="18">
        <f t="shared" si="2"/>
        <v>0</v>
      </c>
      <c r="R27" s="19"/>
      <c r="S27" s="21">
        <f t="shared" si="17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8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9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0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79.37</v>
      </c>
      <c r="I28" s="31"/>
      <c r="J28" s="28"/>
      <c r="K28" s="30">
        <f>SUM(K12:K27)</f>
        <v>93.88</v>
      </c>
      <c r="L28" s="31"/>
      <c r="M28" s="32">
        <f t="shared" si="21"/>
        <v>14.509999999999991</v>
      </c>
      <c r="N28" s="33">
        <f t="shared" si="16"/>
        <v>0.18281466549073944</v>
      </c>
      <c r="O28" s="31"/>
      <c r="P28" s="28"/>
      <c r="Q28" s="30">
        <f>SUM(Q12:Q27)</f>
        <v>95.55</v>
      </c>
      <c r="R28" s="31"/>
      <c r="S28" s="32">
        <f t="shared" si="17"/>
        <v>1.6700000000000017</v>
      </c>
      <c r="T28" s="33">
        <f t="shared" si="3"/>
        <v>1.7788666382616124E-2</v>
      </c>
      <c r="U28" s="31"/>
      <c r="V28" s="28"/>
      <c r="W28" s="30">
        <f>SUM(W12:W27)</f>
        <v>96.55</v>
      </c>
      <c r="X28" s="31"/>
      <c r="Y28" s="32">
        <f t="shared" si="18"/>
        <v>1</v>
      </c>
      <c r="Z28" s="33">
        <f t="shared" si="5"/>
        <v>1.0465724751439037E-2</v>
      </c>
      <c r="AA28" s="31"/>
      <c r="AB28" s="28"/>
      <c r="AC28" s="30">
        <f>SUM(AC12:AC27)</f>
        <v>94.08</v>
      </c>
      <c r="AD28" s="31"/>
      <c r="AE28" s="32">
        <f t="shared" si="19"/>
        <v>-2.4699999999999989</v>
      </c>
      <c r="AF28" s="33">
        <f t="shared" si="7"/>
        <v>-2.5582599689280155E-2</v>
      </c>
      <c r="AG28" s="31"/>
      <c r="AH28" s="28"/>
      <c r="AI28" s="30">
        <f>SUM(AI12:AI27)</f>
        <v>96</v>
      </c>
      <c r="AJ28" s="31"/>
      <c r="AK28" s="32">
        <f t="shared" si="20"/>
        <v>1.9200000000000017</v>
      </c>
      <c r="AL28" s="33">
        <f t="shared" si="9"/>
        <v>2.0408163265306142E-2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5000</v>
      </c>
      <c r="G29" s="16">
        <v>-1.6086780734186502E-3</v>
      </c>
      <c r="H29" s="18">
        <f t="shared" ref="H29:H33" si="23">F29*G29</f>
        <v>-8.0433903670932505</v>
      </c>
      <c r="I29" s="19"/>
      <c r="J29" s="16">
        <v>-8.9999999999999998E-4</v>
      </c>
      <c r="K29" s="18">
        <f t="shared" ref="K29:K35" si="24">$F29*J29</f>
        <v>-4.5</v>
      </c>
      <c r="L29" s="19"/>
      <c r="M29" s="21">
        <f t="shared" si="21"/>
        <v>3.5433903670932505</v>
      </c>
      <c r="N29" s="22">
        <f t="shared" si="16"/>
        <v>-0.44053442707316637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7"/>
        <v>4.5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8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19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0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2"/>
        <v>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0.5</v>
      </c>
      <c r="L31" s="19"/>
      <c r="M31" s="21">
        <f>K31-H31</f>
        <v>0.5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22"/>
        <v>5000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21"/>
        <v>0</v>
      </c>
      <c r="N32" s="22" t="str">
        <f t="shared" si="16"/>
        <v/>
      </c>
      <c r="O32" s="36"/>
      <c r="P32" s="16"/>
      <c r="Q32" s="18">
        <f t="shared" si="25"/>
        <v>0</v>
      </c>
      <c r="R32" s="36"/>
      <c r="S32" s="21">
        <f t="shared" si="17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8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19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0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2"/>
        <v>5000</v>
      </c>
      <c r="G33" s="141">
        <v>6.0000000000000002E-5</v>
      </c>
      <c r="H33" s="18">
        <f t="shared" si="23"/>
        <v>0.3</v>
      </c>
      <c r="I33" s="19"/>
      <c r="J33" s="141">
        <v>6.0000000000000002E-5</v>
      </c>
      <c r="K33" s="18">
        <f t="shared" si="24"/>
        <v>0.3</v>
      </c>
      <c r="L33" s="19"/>
      <c r="M33" s="21">
        <f t="shared" si="21"/>
        <v>0</v>
      </c>
      <c r="N33" s="22">
        <f t="shared" si="16"/>
        <v>0</v>
      </c>
      <c r="O33" s="19"/>
      <c r="P33" s="141">
        <v>6.0000000000000002E-5</v>
      </c>
      <c r="Q33" s="18">
        <f t="shared" si="25"/>
        <v>0.3</v>
      </c>
      <c r="R33" s="19"/>
      <c r="S33" s="21">
        <f t="shared" si="17"/>
        <v>0</v>
      </c>
      <c r="T33" s="22">
        <f t="shared" si="3"/>
        <v>0</v>
      </c>
      <c r="U33" s="19"/>
      <c r="V33" s="141">
        <v>6.0000000000000002E-5</v>
      </c>
      <c r="W33" s="18">
        <f t="shared" si="26"/>
        <v>0.3</v>
      </c>
      <c r="X33" s="19"/>
      <c r="Y33" s="21">
        <f t="shared" si="18"/>
        <v>0</v>
      </c>
      <c r="Z33" s="22">
        <f t="shared" si="5"/>
        <v>0</v>
      </c>
      <c r="AA33" s="19"/>
      <c r="AB33" s="141">
        <v>6.0000000000000002E-5</v>
      </c>
      <c r="AC33" s="18">
        <f t="shared" si="27"/>
        <v>0.3</v>
      </c>
      <c r="AD33" s="19"/>
      <c r="AE33" s="21">
        <f t="shared" si="19"/>
        <v>0</v>
      </c>
      <c r="AF33" s="22">
        <f t="shared" si="7"/>
        <v>0</v>
      </c>
      <c r="AG33" s="19"/>
      <c r="AH33" s="141">
        <v>6.0000000000000002E-5</v>
      </c>
      <c r="AI33" s="18">
        <f t="shared" si="28"/>
        <v>0.3</v>
      </c>
      <c r="AJ33" s="19"/>
      <c r="AK33" s="21">
        <f t="shared" si="20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189.5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19.346749999999965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24"/>
        <v>18.002500000000001</v>
      </c>
      <c r="L34" s="19"/>
      <c r="M34" s="21">
        <f t="shared" si="21"/>
        <v>-1.3442499999999633</v>
      </c>
      <c r="N34" s="22">
        <f t="shared" si="16"/>
        <v>-6.9481954333413407E-2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25"/>
        <v>18.002500000000001</v>
      </c>
      <c r="R34" s="19"/>
      <c r="S34" s="21">
        <f t="shared" si="17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26"/>
        <v>18.002500000000001</v>
      </c>
      <c r="X34" s="19"/>
      <c r="Y34" s="21">
        <f t="shared" si="18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27"/>
        <v>18.002500000000001</v>
      </c>
      <c r="AD34" s="19"/>
      <c r="AE34" s="21">
        <f t="shared" si="19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28"/>
        <v>18.002500000000001</v>
      </c>
      <c r="AJ34" s="19"/>
      <c r="AK34" s="21">
        <f t="shared" si="20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ref="H35" si="29">F35*G35</f>
        <v>0.78800000000000003</v>
      </c>
      <c r="I35" s="19"/>
      <c r="J35" s="38">
        <v>0.78800000000000003</v>
      </c>
      <c r="K35" s="18">
        <f t="shared" si="24"/>
        <v>0.78800000000000003</v>
      </c>
      <c r="L35" s="19"/>
      <c r="M35" s="21">
        <f t="shared" si="21"/>
        <v>0</v>
      </c>
      <c r="N35" s="22"/>
      <c r="O35" s="19"/>
      <c r="P35" s="38">
        <v>0.78800000000000003</v>
      </c>
      <c r="Q35" s="18">
        <f t="shared" si="25"/>
        <v>0.78800000000000003</v>
      </c>
      <c r="R35" s="19"/>
      <c r="S35" s="21">
        <f t="shared" si="17"/>
        <v>0</v>
      </c>
      <c r="T35" s="22"/>
      <c r="U35" s="19"/>
      <c r="V35" s="38">
        <v>0.78800000000000003</v>
      </c>
      <c r="W35" s="18">
        <f t="shared" si="26"/>
        <v>0.78800000000000003</v>
      </c>
      <c r="X35" s="19"/>
      <c r="Y35" s="21">
        <f t="shared" si="18"/>
        <v>0</v>
      </c>
      <c r="Z35" s="22"/>
      <c r="AA35" s="19"/>
      <c r="AB35" s="38">
        <v>0.78800000000000003</v>
      </c>
      <c r="AC35" s="18">
        <f t="shared" si="27"/>
        <v>0.78800000000000003</v>
      </c>
      <c r="AD35" s="19"/>
      <c r="AE35" s="21">
        <f t="shared" si="19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0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91.761359632906718</v>
      </c>
      <c r="I36" s="31"/>
      <c r="J36" s="42"/>
      <c r="K36" s="44">
        <f>SUM(K29:K35)+K28</f>
        <v>108.9705</v>
      </c>
      <c r="L36" s="31"/>
      <c r="M36" s="32">
        <f t="shared" si="21"/>
        <v>17.209140367093283</v>
      </c>
      <c r="N36" s="33">
        <f t="shared" ref="N36:N46" si="30">IF((H36)=0,"",(M36/H36))</f>
        <v>0.1875423428329617</v>
      </c>
      <c r="O36" s="31"/>
      <c r="P36" s="42"/>
      <c r="Q36" s="44">
        <f>SUM(Q29:Q35)+Q28</f>
        <v>114.6405</v>
      </c>
      <c r="R36" s="31"/>
      <c r="S36" s="32">
        <f t="shared" si="17"/>
        <v>5.6700000000000017</v>
      </c>
      <c r="T36" s="33">
        <f t="shared" ref="T36:T46" si="31">IF((K36)=0,"",(S36/K36))</f>
        <v>5.2032430795490539E-2</v>
      </c>
      <c r="U36" s="31"/>
      <c r="V36" s="42"/>
      <c r="W36" s="44">
        <f>SUM(W29:W35)+W28</f>
        <v>115.6405</v>
      </c>
      <c r="X36" s="31"/>
      <c r="Y36" s="32">
        <f t="shared" si="18"/>
        <v>1</v>
      </c>
      <c r="Z36" s="33">
        <f t="shared" ref="Z36:Z46" si="32">IF((Q36)=0,"",(Y36/Q36))</f>
        <v>8.7229207827949108E-3</v>
      </c>
      <c r="AA36" s="31"/>
      <c r="AB36" s="42"/>
      <c r="AC36" s="44">
        <f>SUM(AC29:AC35)+AC28</f>
        <v>113.1705</v>
      </c>
      <c r="AD36" s="31"/>
      <c r="AE36" s="32">
        <f t="shared" si="19"/>
        <v>-2.4699999999999989</v>
      </c>
      <c r="AF36" s="33">
        <f t="shared" ref="AF36:AF46" si="33">IF((W36)=0,"",(AE36/W36))</f>
        <v>-2.1359298861558008E-2</v>
      </c>
      <c r="AG36" s="31"/>
      <c r="AH36" s="42"/>
      <c r="AI36" s="44">
        <f>SUM(AI29:AI35)+AI28</f>
        <v>114.30250000000001</v>
      </c>
      <c r="AJ36" s="31"/>
      <c r="AK36" s="32">
        <f t="shared" si="20"/>
        <v>1.132000000000005</v>
      </c>
      <c r="AL36" s="33">
        <f t="shared" ref="AL36:AL46" si="34">IF((AC36)=0,"",(AK36/AC36))</f>
        <v>1.0002606686371492E-2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5189.5</v>
      </c>
      <c r="G37" s="20">
        <v>6.3E-3</v>
      </c>
      <c r="H37" s="207">
        <f>($G$7*(1+0.0407))*G37</f>
        <v>32.782049999999998</v>
      </c>
      <c r="I37" s="19"/>
      <c r="J37" s="20">
        <v>6.9922506891320563E-3</v>
      </c>
      <c r="K37" s="18">
        <f>$F37*J37</f>
        <v>36.286284951250806</v>
      </c>
      <c r="L37" s="19"/>
      <c r="M37" s="21">
        <f t="shared" si="21"/>
        <v>3.5042349512508082</v>
      </c>
      <c r="N37" s="22">
        <f t="shared" si="30"/>
        <v>0.10689493034300199</v>
      </c>
      <c r="O37" s="19"/>
      <c r="P37" s="20">
        <v>6.9922506891320563E-3</v>
      </c>
      <c r="Q37" s="18">
        <f>$F37*P37</f>
        <v>36.286284951250806</v>
      </c>
      <c r="R37" s="19"/>
      <c r="S37" s="21">
        <f t="shared" si="17"/>
        <v>0</v>
      </c>
      <c r="T37" s="22">
        <f t="shared" si="31"/>
        <v>0</v>
      </c>
      <c r="U37" s="19"/>
      <c r="V37" s="20">
        <v>6.9922506891320563E-3</v>
      </c>
      <c r="W37" s="18">
        <f>$F37*V37</f>
        <v>36.286284951250806</v>
      </c>
      <c r="X37" s="19"/>
      <c r="Y37" s="21">
        <f t="shared" si="18"/>
        <v>0</v>
      </c>
      <c r="Z37" s="22">
        <f t="shared" si="32"/>
        <v>0</v>
      </c>
      <c r="AA37" s="19"/>
      <c r="AB37" s="20">
        <v>6.9922506891320563E-3</v>
      </c>
      <c r="AC37" s="18">
        <f>$F37*AB37</f>
        <v>36.286284951250806</v>
      </c>
      <c r="AD37" s="19"/>
      <c r="AE37" s="21">
        <f t="shared" si="19"/>
        <v>0</v>
      </c>
      <c r="AF37" s="22">
        <f t="shared" si="33"/>
        <v>0</v>
      </c>
      <c r="AG37" s="19"/>
      <c r="AH37" s="20">
        <v>6.9922506891320563E-3</v>
      </c>
      <c r="AI37" s="18">
        <f>$F37*AH37</f>
        <v>36.286284951250806</v>
      </c>
      <c r="AJ37" s="19"/>
      <c r="AK37" s="21">
        <f t="shared" si="20"/>
        <v>0</v>
      </c>
      <c r="AL37" s="22">
        <f t="shared" si="34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5189.5</v>
      </c>
      <c r="G38" s="20">
        <v>4.7000000000000002E-3</v>
      </c>
      <c r="H38" s="207">
        <f>($G$7*(1+0.0407))*G38</f>
        <v>24.45645</v>
      </c>
      <c r="I38" s="19"/>
      <c r="J38" s="20">
        <v>5.3116364159938641E-3</v>
      </c>
      <c r="K38" s="18">
        <f>$F38*J38</f>
        <v>27.564737180800158</v>
      </c>
      <c r="L38" s="19"/>
      <c r="M38" s="21">
        <f t="shared" si="21"/>
        <v>3.1082871808001578</v>
      </c>
      <c r="N38" s="22">
        <f t="shared" si="30"/>
        <v>0.12709478198185581</v>
      </c>
      <c r="O38" s="19"/>
      <c r="P38" s="20">
        <v>5.3116364159938641E-3</v>
      </c>
      <c r="Q38" s="18">
        <f>$F38*P38</f>
        <v>27.564737180800158</v>
      </c>
      <c r="R38" s="19"/>
      <c r="S38" s="21">
        <f t="shared" si="17"/>
        <v>0</v>
      </c>
      <c r="T38" s="22">
        <f t="shared" si="31"/>
        <v>0</v>
      </c>
      <c r="U38" s="19"/>
      <c r="V38" s="20">
        <v>5.3116364159938641E-3</v>
      </c>
      <c r="W38" s="18">
        <f>$F38*V38</f>
        <v>27.564737180800158</v>
      </c>
      <c r="X38" s="19"/>
      <c r="Y38" s="21">
        <f t="shared" si="18"/>
        <v>0</v>
      </c>
      <c r="Z38" s="22">
        <f t="shared" si="32"/>
        <v>0</v>
      </c>
      <c r="AA38" s="19"/>
      <c r="AB38" s="20">
        <v>5.3116364159938641E-3</v>
      </c>
      <c r="AC38" s="18">
        <f>$F38*AB38</f>
        <v>27.564737180800158</v>
      </c>
      <c r="AD38" s="19"/>
      <c r="AE38" s="21">
        <f t="shared" si="19"/>
        <v>0</v>
      </c>
      <c r="AF38" s="22">
        <f t="shared" si="33"/>
        <v>0</v>
      </c>
      <c r="AG38" s="19"/>
      <c r="AH38" s="20">
        <v>5.3116364159938641E-3</v>
      </c>
      <c r="AI38" s="18">
        <f>$F38*AH38</f>
        <v>27.564737180800158</v>
      </c>
      <c r="AJ38" s="19"/>
      <c r="AK38" s="21">
        <f t="shared" si="20"/>
        <v>0</v>
      </c>
      <c r="AL38" s="22">
        <f t="shared" si="34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148.99985963290672</v>
      </c>
      <c r="I39" s="49"/>
      <c r="J39" s="48"/>
      <c r="K39" s="44">
        <f>SUM(K36:K38)</f>
        <v>172.82152213205097</v>
      </c>
      <c r="L39" s="49"/>
      <c r="M39" s="32">
        <f t="shared" si="21"/>
        <v>23.821662499144253</v>
      </c>
      <c r="N39" s="33">
        <f t="shared" si="30"/>
        <v>0.15987708013842467</v>
      </c>
      <c r="O39" s="49"/>
      <c r="P39" s="48"/>
      <c r="Q39" s="44">
        <f>SUM(Q36:Q38)</f>
        <v>178.49152213205096</v>
      </c>
      <c r="R39" s="49"/>
      <c r="S39" s="32">
        <f t="shared" si="17"/>
        <v>5.6699999999999875</v>
      </c>
      <c r="T39" s="33">
        <f t="shared" si="31"/>
        <v>3.2808413732565114E-2</v>
      </c>
      <c r="U39" s="49"/>
      <c r="V39" s="48"/>
      <c r="W39" s="44">
        <f>SUM(W36:W38)</f>
        <v>179.49152213205096</v>
      </c>
      <c r="X39" s="49"/>
      <c r="Y39" s="32">
        <f t="shared" si="18"/>
        <v>1</v>
      </c>
      <c r="Z39" s="33">
        <f t="shared" si="32"/>
        <v>5.6025069877558868E-3</v>
      </c>
      <c r="AA39" s="49"/>
      <c r="AB39" s="48"/>
      <c r="AC39" s="44">
        <f>SUM(AC36:AC38)</f>
        <v>177.02152213205099</v>
      </c>
      <c r="AD39" s="49"/>
      <c r="AE39" s="32">
        <f t="shared" si="19"/>
        <v>-2.4699999999999704</v>
      </c>
      <c r="AF39" s="33">
        <f t="shared" si="33"/>
        <v>-1.3761095625356637E-2</v>
      </c>
      <c r="AG39" s="49"/>
      <c r="AH39" s="48"/>
      <c r="AI39" s="44">
        <f>SUM(AI36:AI38)</f>
        <v>178.15352213205099</v>
      </c>
      <c r="AJ39" s="49"/>
      <c r="AK39" s="32">
        <f t="shared" si="20"/>
        <v>1.132000000000005</v>
      </c>
      <c r="AL39" s="33">
        <f t="shared" si="34"/>
        <v>6.3947026687273551E-3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5189.5</v>
      </c>
      <c r="G40" s="51">
        <v>4.4000000000000003E-3</v>
      </c>
      <c r="H40" s="209">
        <f>($G$7*(1+0.0407))*G40</f>
        <v>22.895400000000002</v>
      </c>
      <c r="I40" s="19"/>
      <c r="J40" s="51">
        <v>4.4000000000000003E-3</v>
      </c>
      <c r="K40" s="162">
        <f t="shared" ref="K40:K48" si="35">$F40*J40</f>
        <v>22.8338</v>
      </c>
      <c r="L40" s="19"/>
      <c r="M40" s="21">
        <f t="shared" si="21"/>
        <v>-6.1600000000002098E-2</v>
      </c>
      <c r="N40" s="163">
        <f t="shared" si="30"/>
        <v>-2.6904967810128712E-3</v>
      </c>
      <c r="O40" s="19"/>
      <c r="P40" s="51">
        <v>4.4000000000000003E-3</v>
      </c>
      <c r="Q40" s="162">
        <f t="shared" ref="Q40:Q48" si="36">$F40*P40</f>
        <v>22.8338</v>
      </c>
      <c r="R40" s="19"/>
      <c r="S40" s="21">
        <f t="shared" si="17"/>
        <v>0</v>
      </c>
      <c r="T40" s="163">
        <f t="shared" si="31"/>
        <v>0</v>
      </c>
      <c r="U40" s="19"/>
      <c r="V40" s="51">
        <v>4.4000000000000003E-3</v>
      </c>
      <c r="W40" s="162">
        <f t="shared" ref="W40:W48" si="37">$F40*V40</f>
        <v>22.8338</v>
      </c>
      <c r="X40" s="19"/>
      <c r="Y40" s="21">
        <f t="shared" si="18"/>
        <v>0</v>
      </c>
      <c r="Z40" s="163">
        <f t="shared" si="32"/>
        <v>0</v>
      </c>
      <c r="AA40" s="19"/>
      <c r="AB40" s="51">
        <v>4.4000000000000003E-3</v>
      </c>
      <c r="AC40" s="162">
        <f t="shared" ref="AC40:AC48" si="38">$F40*AB40</f>
        <v>22.8338</v>
      </c>
      <c r="AD40" s="19"/>
      <c r="AE40" s="21">
        <f t="shared" si="19"/>
        <v>0</v>
      </c>
      <c r="AF40" s="163">
        <f t="shared" si="33"/>
        <v>0</v>
      </c>
      <c r="AG40" s="19"/>
      <c r="AH40" s="51">
        <v>4.4000000000000003E-3</v>
      </c>
      <c r="AI40" s="162">
        <f t="shared" ref="AI40:AI48" si="39">$F40*AH40</f>
        <v>22.8338</v>
      </c>
      <c r="AJ40" s="19"/>
      <c r="AK40" s="21">
        <f t="shared" si="20"/>
        <v>0</v>
      </c>
      <c r="AL40" s="163">
        <f t="shared" si="34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5189.5</v>
      </c>
      <c r="G41" s="51">
        <v>1.2999999999999999E-3</v>
      </c>
      <c r="H41" s="209">
        <f>($G$7*(1+0.0407))*G41</f>
        <v>6.7645499999999998</v>
      </c>
      <c r="I41" s="19"/>
      <c r="J41" s="51">
        <v>1.2999999999999999E-3</v>
      </c>
      <c r="K41" s="162">
        <f t="shared" si="35"/>
        <v>6.7463499999999996</v>
      </c>
      <c r="L41" s="19"/>
      <c r="M41" s="21">
        <f t="shared" si="21"/>
        <v>-1.8200000000000216E-2</v>
      </c>
      <c r="N41" s="163">
        <f t="shared" si="30"/>
        <v>-2.6904967810128118E-3</v>
      </c>
      <c r="O41" s="19"/>
      <c r="P41" s="51">
        <v>1.2999999999999999E-3</v>
      </c>
      <c r="Q41" s="162">
        <f t="shared" si="36"/>
        <v>6.7463499999999996</v>
      </c>
      <c r="R41" s="19"/>
      <c r="S41" s="21">
        <f t="shared" si="17"/>
        <v>0</v>
      </c>
      <c r="T41" s="163">
        <f t="shared" si="31"/>
        <v>0</v>
      </c>
      <c r="U41" s="19"/>
      <c r="V41" s="51">
        <v>1.2999999999999999E-3</v>
      </c>
      <c r="W41" s="162">
        <f t="shared" si="37"/>
        <v>6.7463499999999996</v>
      </c>
      <c r="X41" s="19"/>
      <c r="Y41" s="21">
        <f t="shared" si="18"/>
        <v>0</v>
      </c>
      <c r="Z41" s="163">
        <f t="shared" si="32"/>
        <v>0</v>
      </c>
      <c r="AA41" s="19"/>
      <c r="AB41" s="51">
        <v>1.2999999999999999E-3</v>
      </c>
      <c r="AC41" s="162">
        <f t="shared" si="38"/>
        <v>6.7463499999999996</v>
      </c>
      <c r="AD41" s="19"/>
      <c r="AE41" s="21">
        <f t="shared" si="19"/>
        <v>0</v>
      </c>
      <c r="AF41" s="163">
        <f t="shared" si="33"/>
        <v>0</v>
      </c>
      <c r="AG41" s="19"/>
      <c r="AH41" s="51">
        <v>1.2999999999999999E-3</v>
      </c>
      <c r="AI41" s="162">
        <f t="shared" si="39"/>
        <v>6.7463499999999996</v>
      </c>
      <c r="AJ41" s="19"/>
      <c r="AK41" s="21">
        <f t="shared" si="20"/>
        <v>0</v>
      </c>
      <c r="AL41" s="163">
        <f t="shared" si="34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0">F42*G42</f>
        <v>0.25</v>
      </c>
      <c r="I42" s="19"/>
      <c r="J42" s="51">
        <v>0.25</v>
      </c>
      <c r="K42" s="162">
        <f t="shared" si="35"/>
        <v>0.25</v>
      </c>
      <c r="L42" s="19"/>
      <c r="M42" s="21">
        <f t="shared" si="21"/>
        <v>0</v>
      </c>
      <c r="N42" s="163">
        <f t="shared" si="30"/>
        <v>0</v>
      </c>
      <c r="O42" s="19"/>
      <c r="P42" s="51">
        <v>0.25</v>
      </c>
      <c r="Q42" s="162">
        <f t="shared" si="36"/>
        <v>0.25</v>
      </c>
      <c r="R42" s="19"/>
      <c r="S42" s="21">
        <f t="shared" si="17"/>
        <v>0</v>
      </c>
      <c r="T42" s="163">
        <f t="shared" si="31"/>
        <v>0</v>
      </c>
      <c r="U42" s="19"/>
      <c r="V42" s="51">
        <v>0.25</v>
      </c>
      <c r="W42" s="162">
        <f t="shared" si="37"/>
        <v>0.25</v>
      </c>
      <c r="X42" s="19"/>
      <c r="Y42" s="21">
        <f t="shared" si="18"/>
        <v>0</v>
      </c>
      <c r="Z42" s="163">
        <f t="shared" si="32"/>
        <v>0</v>
      </c>
      <c r="AA42" s="19"/>
      <c r="AB42" s="51">
        <v>0.25</v>
      </c>
      <c r="AC42" s="162">
        <f t="shared" si="38"/>
        <v>0.25</v>
      </c>
      <c r="AD42" s="19"/>
      <c r="AE42" s="21">
        <f t="shared" si="19"/>
        <v>0</v>
      </c>
      <c r="AF42" s="163">
        <f t="shared" si="33"/>
        <v>0</v>
      </c>
      <c r="AG42" s="19"/>
      <c r="AH42" s="51">
        <v>0.25</v>
      </c>
      <c r="AI42" s="162">
        <f t="shared" si="39"/>
        <v>0.25</v>
      </c>
      <c r="AJ42" s="19"/>
      <c r="AK42" s="21">
        <f t="shared" si="20"/>
        <v>0</v>
      </c>
      <c r="AL42" s="163">
        <f t="shared" si="34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5000</v>
      </c>
      <c r="G43" s="51">
        <v>7.0000000000000001E-3</v>
      </c>
      <c r="H43" s="162">
        <f t="shared" si="40"/>
        <v>35</v>
      </c>
      <c r="I43" s="19"/>
      <c r="J43" s="51">
        <v>7.0000000000000001E-3</v>
      </c>
      <c r="K43" s="162">
        <f t="shared" si="35"/>
        <v>35</v>
      </c>
      <c r="L43" s="19"/>
      <c r="M43" s="21">
        <f t="shared" si="21"/>
        <v>0</v>
      </c>
      <c r="N43" s="163">
        <f t="shared" si="30"/>
        <v>0</v>
      </c>
      <c r="O43" s="19"/>
      <c r="P43" s="51">
        <v>7.0000000000000001E-3</v>
      </c>
      <c r="Q43" s="162">
        <f t="shared" si="36"/>
        <v>35</v>
      </c>
      <c r="R43" s="19"/>
      <c r="S43" s="21">
        <f t="shared" si="17"/>
        <v>0</v>
      </c>
      <c r="T43" s="163">
        <f t="shared" si="31"/>
        <v>0</v>
      </c>
      <c r="U43" s="19"/>
      <c r="V43" s="51">
        <v>7.0000000000000001E-3</v>
      </c>
      <c r="W43" s="162">
        <f t="shared" si="37"/>
        <v>35</v>
      </c>
      <c r="X43" s="19"/>
      <c r="Y43" s="21">
        <f t="shared" si="18"/>
        <v>0</v>
      </c>
      <c r="Z43" s="163">
        <f t="shared" si="32"/>
        <v>0</v>
      </c>
      <c r="AA43" s="19"/>
      <c r="AB43" s="51">
        <v>7.0000000000000001E-3</v>
      </c>
      <c r="AC43" s="162">
        <f t="shared" si="38"/>
        <v>35</v>
      </c>
      <c r="AD43" s="19"/>
      <c r="AE43" s="21">
        <f t="shared" si="19"/>
        <v>0</v>
      </c>
      <c r="AF43" s="163">
        <f t="shared" si="33"/>
        <v>0</v>
      </c>
      <c r="AG43" s="19"/>
      <c r="AH43" s="51">
        <v>7.0000000000000001E-3</v>
      </c>
      <c r="AI43" s="162">
        <f t="shared" si="39"/>
        <v>35</v>
      </c>
      <c r="AJ43" s="19"/>
      <c r="AK43" s="21">
        <f t="shared" si="20"/>
        <v>0</v>
      </c>
      <c r="AL43" s="163">
        <f t="shared" si="34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3200</v>
      </c>
      <c r="G44" s="55">
        <v>7.6999999999999999E-2</v>
      </c>
      <c r="H44" s="162">
        <f t="shared" si="40"/>
        <v>246.4</v>
      </c>
      <c r="I44" s="19"/>
      <c r="J44" s="55">
        <v>7.6999999999999999E-2</v>
      </c>
      <c r="K44" s="162">
        <f t="shared" si="35"/>
        <v>246.4</v>
      </c>
      <c r="L44" s="19"/>
      <c r="M44" s="21">
        <f t="shared" ref="M44:M48" si="41">K44-H44</f>
        <v>0</v>
      </c>
      <c r="N44" s="163">
        <f t="shared" si="30"/>
        <v>0</v>
      </c>
      <c r="O44" s="19"/>
      <c r="P44" s="55">
        <v>7.6999999999999999E-2</v>
      </c>
      <c r="Q44" s="162">
        <f t="shared" si="36"/>
        <v>246.4</v>
      </c>
      <c r="R44" s="19"/>
      <c r="S44" s="21">
        <f t="shared" si="17"/>
        <v>0</v>
      </c>
      <c r="T44" s="163">
        <f t="shared" si="31"/>
        <v>0</v>
      </c>
      <c r="U44" s="19"/>
      <c r="V44" s="55">
        <v>7.6999999999999999E-2</v>
      </c>
      <c r="W44" s="162">
        <f t="shared" si="37"/>
        <v>246.4</v>
      </c>
      <c r="X44" s="19"/>
      <c r="Y44" s="21">
        <f t="shared" si="18"/>
        <v>0</v>
      </c>
      <c r="Z44" s="163">
        <f t="shared" si="32"/>
        <v>0</v>
      </c>
      <c r="AA44" s="19"/>
      <c r="AB44" s="55">
        <v>7.6999999999999999E-2</v>
      </c>
      <c r="AC44" s="162">
        <f t="shared" si="38"/>
        <v>246.4</v>
      </c>
      <c r="AD44" s="19"/>
      <c r="AE44" s="21">
        <f t="shared" si="19"/>
        <v>0</v>
      </c>
      <c r="AF44" s="163">
        <f t="shared" si="33"/>
        <v>0</v>
      </c>
      <c r="AG44" s="19"/>
      <c r="AH44" s="55">
        <v>7.6999999999999999E-2</v>
      </c>
      <c r="AI44" s="162">
        <f t="shared" si="39"/>
        <v>246.4</v>
      </c>
      <c r="AJ44" s="19"/>
      <c r="AK44" s="21">
        <f t="shared" si="20"/>
        <v>0</v>
      </c>
      <c r="AL44" s="163">
        <f t="shared" si="34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900</v>
      </c>
      <c r="G45" s="55">
        <v>0.114</v>
      </c>
      <c r="H45" s="162">
        <f t="shared" si="40"/>
        <v>102.60000000000001</v>
      </c>
      <c r="I45" s="19"/>
      <c r="J45" s="55">
        <v>0.114</v>
      </c>
      <c r="K45" s="162">
        <f t="shared" si="35"/>
        <v>102.60000000000001</v>
      </c>
      <c r="L45" s="19"/>
      <c r="M45" s="21">
        <f t="shared" si="41"/>
        <v>0</v>
      </c>
      <c r="N45" s="163">
        <f>IF((H45)=0,"",(M45/H45))</f>
        <v>0</v>
      </c>
      <c r="O45" s="19"/>
      <c r="P45" s="55">
        <v>0.114</v>
      </c>
      <c r="Q45" s="162">
        <f t="shared" si="36"/>
        <v>102.60000000000001</v>
      </c>
      <c r="R45" s="19"/>
      <c r="S45" s="21">
        <f t="shared" si="17"/>
        <v>0</v>
      </c>
      <c r="T45" s="163">
        <f t="shared" si="31"/>
        <v>0</v>
      </c>
      <c r="U45" s="19"/>
      <c r="V45" s="55">
        <v>0.114</v>
      </c>
      <c r="W45" s="162">
        <f t="shared" si="37"/>
        <v>102.60000000000001</v>
      </c>
      <c r="X45" s="19"/>
      <c r="Y45" s="21">
        <f t="shared" si="18"/>
        <v>0</v>
      </c>
      <c r="Z45" s="163">
        <f t="shared" si="32"/>
        <v>0</v>
      </c>
      <c r="AA45" s="19"/>
      <c r="AB45" s="55">
        <v>0.114</v>
      </c>
      <c r="AC45" s="162">
        <f t="shared" si="38"/>
        <v>102.60000000000001</v>
      </c>
      <c r="AD45" s="19"/>
      <c r="AE45" s="21">
        <f t="shared" si="19"/>
        <v>0</v>
      </c>
      <c r="AF45" s="163">
        <f t="shared" si="33"/>
        <v>0</v>
      </c>
      <c r="AG45" s="19"/>
      <c r="AH45" s="55">
        <v>0.114</v>
      </c>
      <c r="AI45" s="162">
        <f t="shared" si="39"/>
        <v>102.60000000000001</v>
      </c>
      <c r="AJ45" s="19"/>
      <c r="AK45" s="21">
        <f t="shared" si="20"/>
        <v>0</v>
      </c>
      <c r="AL45" s="163">
        <f t="shared" si="34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900</v>
      </c>
      <c r="G46" s="55">
        <v>0.14000000000000001</v>
      </c>
      <c r="H46" s="162">
        <f t="shared" si="40"/>
        <v>126.00000000000001</v>
      </c>
      <c r="I46" s="19"/>
      <c r="J46" s="55">
        <v>0.14000000000000001</v>
      </c>
      <c r="K46" s="162">
        <f t="shared" si="35"/>
        <v>126.00000000000001</v>
      </c>
      <c r="L46" s="19"/>
      <c r="M46" s="21">
        <f t="shared" si="41"/>
        <v>0</v>
      </c>
      <c r="N46" s="163">
        <f t="shared" si="30"/>
        <v>0</v>
      </c>
      <c r="O46" s="19"/>
      <c r="P46" s="55">
        <v>0.14000000000000001</v>
      </c>
      <c r="Q46" s="162">
        <f t="shared" si="36"/>
        <v>126.00000000000001</v>
      </c>
      <c r="R46" s="19"/>
      <c r="S46" s="21">
        <f t="shared" si="17"/>
        <v>0</v>
      </c>
      <c r="T46" s="163">
        <f t="shared" si="31"/>
        <v>0</v>
      </c>
      <c r="U46" s="19"/>
      <c r="V46" s="55">
        <v>0.14000000000000001</v>
      </c>
      <c r="W46" s="162">
        <f t="shared" si="37"/>
        <v>126.00000000000001</v>
      </c>
      <c r="X46" s="19"/>
      <c r="Y46" s="21">
        <f t="shared" si="18"/>
        <v>0</v>
      </c>
      <c r="Z46" s="163">
        <f t="shared" si="32"/>
        <v>0</v>
      </c>
      <c r="AA46" s="19"/>
      <c r="AB46" s="55">
        <v>0.14000000000000001</v>
      </c>
      <c r="AC46" s="162">
        <f t="shared" si="38"/>
        <v>126.00000000000001</v>
      </c>
      <c r="AD46" s="19"/>
      <c r="AE46" s="21">
        <f t="shared" si="19"/>
        <v>0</v>
      </c>
      <c r="AF46" s="163">
        <f t="shared" si="33"/>
        <v>0</v>
      </c>
      <c r="AG46" s="19"/>
      <c r="AH46" s="55">
        <v>0.14000000000000001</v>
      </c>
      <c r="AI46" s="162">
        <f t="shared" si="39"/>
        <v>126.00000000000001</v>
      </c>
      <c r="AJ46" s="19"/>
      <c r="AK46" s="21">
        <f t="shared" si="20"/>
        <v>0</v>
      </c>
      <c r="AL46" s="163">
        <f t="shared" si="34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8.7999999999999995E-2</v>
      </c>
      <c r="H47" s="162">
        <f t="shared" si="40"/>
        <v>66</v>
      </c>
      <c r="I47" s="60"/>
      <c r="J47" s="55">
        <v>8.7999999999999995E-2</v>
      </c>
      <c r="K47" s="162">
        <f t="shared" si="35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6"/>
        <v>66</v>
      </c>
      <c r="R47" s="60"/>
      <c r="S47" s="61">
        <f t="shared" si="17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7"/>
        <v>66</v>
      </c>
      <c r="X47" s="60"/>
      <c r="Y47" s="61">
        <f t="shared" si="18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8"/>
        <v>66</v>
      </c>
      <c r="AD47" s="60"/>
      <c r="AE47" s="61">
        <f t="shared" si="19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9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4250</v>
      </c>
      <c r="G48" s="55">
        <v>0.10299999999999999</v>
      </c>
      <c r="H48" s="162">
        <f t="shared" si="40"/>
        <v>437.75</v>
      </c>
      <c r="I48" s="60"/>
      <c r="J48" s="55">
        <v>0.10299999999999999</v>
      </c>
      <c r="K48" s="162">
        <f t="shared" si="35"/>
        <v>437.75</v>
      </c>
      <c r="L48" s="60"/>
      <c r="M48" s="61">
        <f t="shared" si="41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6"/>
        <v>437.75</v>
      </c>
      <c r="R48" s="60"/>
      <c r="S48" s="61">
        <f t="shared" si="17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7"/>
        <v>437.75</v>
      </c>
      <c r="X48" s="60"/>
      <c r="Y48" s="61">
        <f t="shared" si="18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8"/>
        <v>437.75</v>
      </c>
      <c r="AD48" s="60"/>
      <c r="AE48" s="61">
        <f t="shared" si="19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9"/>
        <v>437.75</v>
      </c>
      <c r="AJ48" s="60"/>
      <c r="AK48" s="61">
        <f t="shared" si="20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7"/>
        <v>0</v>
      </c>
      <c r="T49" s="71"/>
      <c r="U49" s="69"/>
      <c r="V49" s="66"/>
      <c r="W49" s="68"/>
      <c r="X49" s="69"/>
      <c r="Y49" s="70">
        <f t="shared" si="18"/>
        <v>0</v>
      </c>
      <c r="Z49" s="71"/>
      <c r="AA49" s="69"/>
      <c r="AB49" s="66"/>
      <c r="AC49" s="68"/>
      <c r="AD49" s="69"/>
      <c r="AE49" s="70">
        <f t="shared" si="19"/>
        <v>0</v>
      </c>
      <c r="AF49" s="71"/>
      <c r="AG49" s="69"/>
      <c r="AH49" s="66"/>
      <c r="AI49" s="68"/>
      <c r="AJ49" s="69"/>
      <c r="AK49" s="70">
        <f t="shared" si="20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688.90980963290679</v>
      </c>
      <c r="I50" s="76"/>
      <c r="J50" s="73"/>
      <c r="K50" s="75">
        <f>SUM(K40:K46,K39)</f>
        <v>712.65167213205098</v>
      </c>
      <c r="L50" s="76"/>
      <c r="M50" s="77">
        <f>K50-H50</f>
        <v>23.74186249914419</v>
      </c>
      <c r="N50" s="78">
        <f>IF((H50)=0,"",(M50/H50))</f>
        <v>3.4462947351258218E-2</v>
      </c>
      <c r="O50" s="76"/>
      <c r="P50" s="73"/>
      <c r="Q50" s="75">
        <f>SUM(Q40:Q46,Q39)</f>
        <v>718.32167213205094</v>
      </c>
      <c r="R50" s="76"/>
      <c r="S50" s="77">
        <f t="shared" si="17"/>
        <v>5.6699999999999591</v>
      </c>
      <c r="T50" s="78">
        <f>IF((K50)=0,"",(S50/K50))</f>
        <v>7.9562010751156077E-3</v>
      </c>
      <c r="U50" s="76"/>
      <c r="V50" s="73"/>
      <c r="W50" s="75">
        <f>SUM(W40:W46,W39)</f>
        <v>719.32167213205094</v>
      </c>
      <c r="X50" s="76"/>
      <c r="Y50" s="77">
        <f t="shared" si="18"/>
        <v>1</v>
      </c>
      <c r="Z50" s="78">
        <f>IF((Q50)=0,"",(Y50/Q50))</f>
        <v>1.3921339683820196E-3</v>
      </c>
      <c r="AA50" s="76"/>
      <c r="AB50" s="73"/>
      <c r="AC50" s="75">
        <f>SUM(AC40:AC46,AC39)</f>
        <v>716.85167213205102</v>
      </c>
      <c r="AD50" s="76"/>
      <c r="AE50" s="77">
        <f t="shared" si="19"/>
        <v>-2.4699999999999136</v>
      </c>
      <c r="AF50" s="78">
        <f>IF((W50)=0,"",(AE50/W50))</f>
        <v>-3.4337906053614332E-3</v>
      </c>
      <c r="AG50" s="76"/>
      <c r="AH50" s="73"/>
      <c r="AI50" s="75">
        <f>SUM(AI40:AI46,AI39)</f>
        <v>717.98367213205097</v>
      </c>
      <c r="AJ50" s="76"/>
      <c r="AK50" s="77">
        <f t="shared" si="20"/>
        <v>1.1319999999999482</v>
      </c>
      <c r="AL50" s="78">
        <f>IF((AC50)=0,"",(AK50/AC50))</f>
        <v>1.5791272365078934E-3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89.55827525227788</v>
      </c>
      <c r="I51" s="83"/>
      <c r="J51" s="80">
        <v>0.13</v>
      </c>
      <c r="K51" s="84">
        <f>K50*J51</f>
        <v>92.644717377166629</v>
      </c>
      <c r="L51" s="83"/>
      <c r="M51" s="85">
        <f>K51-H51</f>
        <v>3.0864421248887481</v>
      </c>
      <c r="N51" s="86">
        <f>IF((H51)=0,"",(M51/H51))</f>
        <v>3.4462947351258259E-2</v>
      </c>
      <c r="O51" s="83"/>
      <c r="P51" s="80">
        <v>0.13</v>
      </c>
      <c r="Q51" s="84">
        <f>Q50*P51</f>
        <v>93.381817377166627</v>
      </c>
      <c r="R51" s="83"/>
      <c r="S51" s="85">
        <f t="shared" si="17"/>
        <v>0.73709999999999809</v>
      </c>
      <c r="T51" s="86">
        <f>IF((K51)=0,"",(S51/K51))</f>
        <v>7.9562010751156442E-3</v>
      </c>
      <c r="U51" s="83"/>
      <c r="V51" s="80">
        <v>0.13</v>
      </c>
      <c r="W51" s="84">
        <f>W50*V51</f>
        <v>93.511817377166622</v>
      </c>
      <c r="X51" s="83"/>
      <c r="Y51" s="85">
        <f t="shared" si="18"/>
        <v>0.12999999999999545</v>
      </c>
      <c r="Z51" s="86">
        <f>IF((Q51)=0,"",(Y51/Q51))</f>
        <v>1.3921339683819708E-3</v>
      </c>
      <c r="AA51" s="83"/>
      <c r="AB51" s="80">
        <v>0.13</v>
      </c>
      <c r="AC51" s="84">
        <f>AC50*AB51</f>
        <v>93.190717377166635</v>
      </c>
      <c r="AD51" s="83"/>
      <c r="AE51" s="85">
        <f t="shared" si="19"/>
        <v>-0.32109999999998706</v>
      </c>
      <c r="AF51" s="86">
        <f>IF((W51)=0,"",(AE51/W51))</f>
        <v>-3.433790605361415E-3</v>
      </c>
      <c r="AG51" s="83"/>
      <c r="AH51" s="80">
        <v>0.13</v>
      </c>
      <c r="AI51" s="84">
        <f>AI50*AH51</f>
        <v>93.337877377166635</v>
      </c>
      <c r="AJ51" s="83"/>
      <c r="AK51" s="85">
        <f t="shared" si="20"/>
        <v>0.14715999999999951</v>
      </c>
      <c r="AL51" s="86">
        <f>IF((AC51)=0,"",(AK51/AC51))</f>
        <v>1.5791272365079604E-3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778.46808488518468</v>
      </c>
      <c r="I52" s="83"/>
      <c r="J52" s="88"/>
      <c r="K52" s="84">
        <f>K50+K51</f>
        <v>805.29638950921765</v>
      </c>
      <c r="L52" s="83"/>
      <c r="M52" s="85">
        <f>K52-H52</f>
        <v>26.828304624032967</v>
      </c>
      <c r="N52" s="86">
        <f>IF((H52)=0,"",(M52/H52))</f>
        <v>3.4462947351258259E-2</v>
      </c>
      <c r="O52" s="83"/>
      <c r="P52" s="88"/>
      <c r="Q52" s="84">
        <f>Q50+Q51</f>
        <v>811.70348950921755</v>
      </c>
      <c r="R52" s="83"/>
      <c r="S52" s="85">
        <f t="shared" si="17"/>
        <v>6.4070999999999003</v>
      </c>
      <c r="T52" s="86">
        <f>IF((K52)=0,"",(S52/K52))</f>
        <v>7.9562010751155401E-3</v>
      </c>
      <c r="U52" s="83"/>
      <c r="V52" s="88"/>
      <c r="W52" s="84">
        <f>W50+W51</f>
        <v>812.83348950921754</v>
      </c>
      <c r="X52" s="83"/>
      <c r="Y52" s="85">
        <f t="shared" si="18"/>
        <v>1.1299999999999955</v>
      </c>
      <c r="Z52" s="86">
        <f>IF((Q52)=0,"",(Y52/Q52))</f>
        <v>1.3921339683820139E-3</v>
      </c>
      <c r="AA52" s="83"/>
      <c r="AB52" s="88"/>
      <c r="AC52" s="84">
        <f>AC50+AC51</f>
        <v>810.04238950921763</v>
      </c>
      <c r="AD52" s="83"/>
      <c r="AE52" s="85">
        <f t="shared" si="19"/>
        <v>-2.7910999999999149</v>
      </c>
      <c r="AF52" s="86">
        <f>IF((W52)=0,"",(AE52/W52))</f>
        <v>-3.4337906053614488E-3</v>
      </c>
      <c r="AG52" s="83"/>
      <c r="AH52" s="88"/>
      <c r="AI52" s="84">
        <f>AI50+AI51</f>
        <v>811.32154950921756</v>
      </c>
      <c r="AJ52" s="83"/>
      <c r="AK52" s="85">
        <f t="shared" si="20"/>
        <v>1.2791599999999335</v>
      </c>
      <c r="AL52" s="86">
        <f>IF((AC52)=0,"",(AK52/AC52))</f>
        <v>1.5791272365078836E-3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-77.849999999999994</v>
      </c>
      <c r="I53" s="83"/>
      <c r="J53" s="88"/>
      <c r="K53" s="90">
        <f>ROUND(-K52*10%,2)</f>
        <v>-80.53</v>
      </c>
      <c r="L53" s="83"/>
      <c r="M53" s="91">
        <f>K53-H53</f>
        <v>-2.6800000000000068</v>
      </c>
      <c r="N53" s="92">
        <f>IF((H53)=0,"",(M53/H53))</f>
        <v>3.4425176621708506E-2</v>
      </c>
      <c r="O53" s="83"/>
      <c r="P53" s="88"/>
      <c r="Q53" s="90">
        <f>ROUND(-Q52*10%,2)</f>
        <v>-81.17</v>
      </c>
      <c r="R53" s="83"/>
      <c r="S53" s="91">
        <f t="shared" si="17"/>
        <v>-0.64000000000000057</v>
      </c>
      <c r="T53" s="92">
        <f>IF((K53)=0,"",(S53/K53))</f>
        <v>7.9473488141065512E-3</v>
      </c>
      <c r="U53" s="83"/>
      <c r="V53" s="88"/>
      <c r="W53" s="90">
        <f>ROUND(-W52*10%,2)</f>
        <v>-81.28</v>
      </c>
      <c r="X53" s="83"/>
      <c r="Y53" s="91">
        <f t="shared" si="18"/>
        <v>-0.10999999999999943</v>
      </c>
      <c r="Z53" s="92">
        <f>IF((Q53)=0,"",(Y53/Q53))</f>
        <v>1.3551804854010031E-3</v>
      </c>
      <c r="AA53" s="83"/>
      <c r="AB53" s="88"/>
      <c r="AC53" s="90">
        <f>ROUND(-AC52*10%,2)</f>
        <v>-81</v>
      </c>
      <c r="AD53" s="83"/>
      <c r="AE53" s="91">
        <f t="shared" si="19"/>
        <v>0.28000000000000114</v>
      </c>
      <c r="AF53" s="92">
        <f>IF((W53)=0,"",(AE53/W53))</f>
        <v>-3.4448818897637934E-3</v>
      </c>
      <c r="AG53" s="83"/>
      <c r="AH53" s="88"/>
      <c r="AI53" s="90">
        <f>ROUND(-AI52*10%,2)</f>
        <v>-81.13</v>
      </c>
      <c r="AJ53" s="83"/>
      <c r="AK53" s="91">
        <f t="shared" si="20"/>
        <v>-0.12999999999999545</v>
      </c>
      <c r="AL53" s="92">
        <f>IF((AC53)=0,"",(AK53/AC53))</f>
        <v>1.6049382716048822E-3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700.61808488518466</v>
      </c>
      <c r="I54" s="96"/>
      <c r="J54" s="93"/>
      <c r="K54" s="97">
        <f>K52+K53</f>
        <v>724.76638950921767</v>
      </c>
      <c r="L54" s="96"/>
      <c r="M54" s="98">
        <f>K54-H54</f>
        <v>24.148304624033017</v>
      </c>
      <c r="N54" s="99">
        <f>IF((H54)=0,"",(M54/H54))</f>
        <v>3.44671442901597E-2</v>
      </c>
      <c r="O54" s="96"/>
      <c r="P54" s="93"/>
      <c r="Q54" s="97">
        <f>Q52+Q53</f>
        <v>730.53348950921759</v>
      </c>
      <c r="R54" s="96"/>
      <c r="S54" s="98">
        <f t="shared" si="17"/>
        <v>5.767099999999914</v>
      </c>
      <c r="T54" s="99">
        <f>IF((K54)=0,"",(S54/K54))</f>
        <v>7.9571846645719313E-3</v>
      </c>
      <c r="U54" s="96"/>
      <c r="V54" s="93"/>
      <c r="W54" s="97">
        <f>W52+W53</f>
        <v>731.55348950921757</v>
      </c>
      <c r="X54" s="96"/>
      <c r="Y54" s="98">
        <f t="shared" si="18"/>
        <v>1.0199999999999818</v>
      </c>
      <c r="Z54" s="99">
        <f>IF((Q54)=0,"",(Y54/Q54))</f>
        <v>1.3962398913227535E-3</v>
      </c>
      <c r="AA54" s="96"/>
      <c r="AB54" s="93"/>
      <c r="AC54" s="97">
        <f>AC52+AC53</f>
        <v>729.04238950921763</v>
      </c>
      <c r="AD54" s="96"/>
      <c r="AE54" s="98">
        <f t="shared" si="19"/>
        <v>-2.5110999999999422</v>
      </c>
      <c r="AF54" s="99">
        <f>IF((W54)=0,"",(AE54/W54))</f>
        <v>-3.4325582968438594E-3</v>
      </c>
      <c r="AG54" s="96"/>
      <c r="AH54" s="93"/>
      <c r="AI54" s="97">
        <f>AI52+AI53</f>
        <v>730.19154950921757</v>
      </c>
      <c r="AJ54" s="96"/>
      <c r="AK54" s="98">
        <f t="shared" si="20"/>
        <v>1.149159999999938</v>
      </c>
      <c r="AL54" s="99">
        <f>IF((AC54)=0,"",(AK54/AC54))</f>
        <v>1.5762595104703561E-3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7"/>
        <v>0</v>
      </c>
      <c r="T55" s="71"/>
      <c r="U55" s="104"/>
      <c r="V55" s="66"/>
      <c r="W55" s="68"/>
      <c r="X55" s="104"/>
      <c r="Y55" s="105">
        <f t="shared" si="18"/>
        <v>0</v>
      </c>
      <c r="Z55" s="71"/>
      <c r="AA55" s="104"/>
      <c r="AB55" s="66"/>
      <c r="AC55" s="68"/>
      <c r="AD55" s="104"/>
      <c r="AE55" s="105">
        <f t="shared" si="19"/>
        <v>0</v>
      </c>
      <c r="AF55" s="71"/>
      <c r="AG55" s="104"/>
      <c r="AH55" s="66"/>
      <c r="AI55" s="68"/>
      <c r="AJ55" s="104"/>
      <c r="AK55" s="105">
        <f t="shared" si="20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717.65980963290667</v>
      </c>
      <c r="I56" s="110"/>
      <c r="J56" s="107"/>
      <c r="K56" s="109">
        <f>SUM(K47:K48,K39,K40:K43)</f>
        <v>741.40167213205098</v>
      </c>
      <c r="L56" s="110"/>
      <c r="M56" s="111">
        <f>K56-H56</f>
        <v>23.741862499144304</v>
      </c>
      <c r="N56" s="78">
        <f>IF((H56)=0,"",(M56/H56))</f>
        <v>3.3082335363448331E-2</v>
      </c>
      <c r="O56" s="110"/>
      <c r="P56" s="107"/>
      <c r="Q56" s="109">
        <f>SUM(Q47:Q48,Q39,Q40:Q43)</f>
        <v>747.07167213205094</v>
      </c>
      <c r="R56" s="110"/>
      <c r="S56" s="111">
        <f t="shared" si="17"/>
        <v>5.6699999999999591</v>
      </c>
      <c r="T56" s="78">
        <f>IF((K56)=0,"",(S56/K56))</f>
        <v>7.6476763043907409E-3</v>
      </c>
      <c r="U56" s="110"/>
      <c r="V56" s="107"/>
      <c r="W56" s="109">
        <f>SUM(W47:W48,W39,W40:W43)</f>
        <v>748.07167213205094</v>
      </c>
      <c r="X56" s="110"/>
      <c r="Y56" s="111">
        <f t="shared" si="18"/>
        <v>1</v>
      </c>
      <c r="Z56" s="78">
        <f>IF((Q56)=0,"",(Y56/Q56))</f>
        <v>1.3385596553890508E-3</v>
      </c>
      <c r="AA56" s="110"/>
      <c r="AB56" s="107"/>
      <c r="AC56" s="109">
        <f>SUM(AC47:AC48,AC39,AC40:AC43)</f>
        <v>745.60167213205102</v>
      </c>
      <c r="AD56" s="110"/>
      <c r="AE56" s="111">
        <f t="shared" si="19"/>
        <v>-2.4699999999999136</v>
      </c>
      <c r="AF56" s="78">
        <f>IF((W56)=0,"",(AE56/W56))</f>
        <v>-3.3018226622059613E-3</v>
      </c>
      <c r="AG56" s="110"/>
      <c r="AH56" s="107"/>
      <c r="AI56" s="109">
        <f>SUM(AI47:AI48,AI39,AI40:AI43)</f>
        <v>746.73367213205097</v>
      </c>
      <c r="AJ56" s="110"/>
      <c r="AK56" s="111">
        <f t="shared" si="20"/>
        <v>1.1319999999999482</v>
      </c>
      <c r="AL56" s="78">
        <f>IF((AC56)=0,"",(AK56/AC56))</f>
        <v>1.5182369384486351E-3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93.295775252277878</v>
      </c>
      <c r="I57" s="115"/>
      <c r="J57" s="113">
        <v>0.13</v>
      </c>
      <c r="K57" s="116">
        <f>K56*J57</f>
        <v>96.382217377166626</v>
      </c>
      <c r="L57" s="115"/>
      <c r="M57" s="117">
        <f>K57-H57</f>
        <v>3.0864421248887481</v>
      </c>
      <c r="N57" s="86">
        <f>IF((H57)=0,"",(M57/H57))</f>
        <v>3.3082335363448206E-2</v>
      </c>
      <c r="O57" s="115"/>
      <c r="P57" s="113">
        <v>0.13</v>
      </c>
      <c r="Q57" s="116">
        <f>Q56*P57</f>
        <v>97.119317377166624</v>
      </c>
      <c r="R57" s="115"/>
      <c r="S57" s="117">
        <f t="shared" si="17"/>
        <v>0.73709999999999809</v>
      </c>
      <c r="T57" s="86">
        <f>IF((K57)=0,"",(S57/K57))</f>
        <v>7.6476763043907756E-3</v>
      </c>
      <c r="U57" s="115"/>
      <c r="V57" s="113">
        <v>0.13</v>
      </c>
      <c r="W57" s="116">
        <f>W56*V57</f>
        <v>97.249317377166619</v>
      </c>
      <c r="X57" s="115"/>
      <c r="Y57" s="117">
        <f t="shared" si="18"/>
        <v>0.12999999999999545</v>
      </c>
      <c r="Z57" s="86">
        <f>IF((Q57)=0,"",(Y57/Q57))</f>
        <v>1.3385596553890039E-3</v>
      </c>
      <c r="AA57" s="115"/>
      <c r="AB57" s="113">
        <v>0.13</v>
      </c>
      <c r="AC57" s="116">
        <f>AC56*AB57</f>
        <v>96.928217377166632</v>
      </c>
      <c r="AD57" s="115"/>
      <c r="AE57" s="117">
        <f t="shared" si="19"/>
        <v>-0.32109999999998706</v>
      </c>
      <c r="AF57" s="86">
        <f>IF((W57)=0,"",(AE57/W57))</f>
        <v>-3.301822662205944E-3</v>
      </c>
      <c r="AG57" s="115"/>
      <c r="AH57" s="113">
        <v>0.13</v>
      </c>
      <c r="AI57" s="116">
        <f>AI56*AH57</f>
        <v>97.075377377166632</v>
      </c>
      <c r="AJ57" s="115"/>
      <c r="AK57" s="117">
        <f t="shared" si="20"/>
        <v>0.14715999999999951</v>
      </c>
      <c r="AL57" s="86">
        <f>IF((AC57)=0,"",(AK57/AC57))</f>
        <v>1.5182369384486997E-3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810.95558488518452</v>
      </c>
      <c r="I58" s="115"/>
      <c r="J58" s="119"/>
      <c r="K58" s="116">
        <f>K56+K57</f>
        <v>837.7838895092176</v>
      </c>
      <c r="L58" s="115"/>
      <c r="M58" s="117">
        <f>K58-H58</f>
        <v>26.82830462403308</v>
      </c>
      <c r="N58" s="86">
        <f>IF((H58)=0,"",(M58/H58))</f>
        <v>3.3082335363448352E-2</v>
      </c>
      <c r="O58" s="115"/>
      <c r="P58" s="119"/>
      <c r="Q58" s="116">
        <f>Q56+Q57</f>
        <v>844.19098950921762</v>
      </c>
      <c r="R58" s="115"/>
      <c r="S58" s="117">
        <f t="shared" si="17"/>
        <v>6.407100000000014</v>
      </c>
      <c r="T58" s="86">
        <f>IF((K58)=0,"",(S58/K58))</f>
        <v>7.6476763043908129E-3</v>
      </c>
      <c r="U58" s="115"/>
      <c r="V58" s="119"/>
      <c r="W58" s="116">
        <f>W56+W57</f>
        <v>845.3209895092175</v>
      </c>
      <c r="X58" s="115"/>
      <c r="Y58" s="117">
        <f t="shared" si="18"/>
        <v>1.1299999999998818</v>
      </c>
      <c r="Z58" s="86">
        <f>IF((Q58)=0,"",(Y58/Q58))</f>
        <v>1.3385596553889107E-3</v>
      </c>
      <c r="AA58" s="115"/>
      <c r="AB58" s="119"/>
      <c r="AC58" s="116">
        <f>AC56+AC57</f>
        <v>842.5298895092177</v>
      </c>
      <c r="AD58" s="115"/>
      <c r="AE58" s="117">
        <f t="shared" si="19"/>
        <v>-2.7910999999998012</v>
      </c>
      <c r="AF58" s="86">
        <f>IF((W58)=0,"",(AE58/W58))</f>
        <v>-3.3018226622058421E-3</v>
      </c>
      <c r="AG58" s="115"/>
      <c r="AH58" s="119"/>
      <c r="AI58" s="116">
        <f>AI56+AI57</f>
        <v>843.80904950921763</v>
      </c>
      <c r="AJ58" s="115"/>
      <c r="AK58" s="117">
        <f t="shared" si="20"/>
        <v>1.2791599999999335</v>
      </c>
      <c r="AL58" s="86">
        <f>IF((AC58)=0,"",(AK58/AC58))</f>
        <v>1.5182369384486255E-3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-81.099999999999994</v>
      </c>
      <c r="I59" s="115"/>
      <c r="J59" s="119"/>
      <c r="K59" s="122">
        <f>ROUND(-K58*10%,2)</f>
        <v>-83.78</v>
      </c>
      <c r="L59" s="115"/>
      <c r="M59" s="123">
        <f>K59-H59</f>
        <v>-2.6800000000000068</v>
      </c>
      <c r="N59" s="92">
        <f>IF((H59)=0,"",(M59/H59))</f>
        <v>3.3045622688039546E-2</v>
      </c>
      <c r="O59" s="115"/>
      <c r="P59" s="119"/>
      <c r="Q59" s="122">
        <f>ROUND(-Q58*10%,2)</f>
        <v>-84.42</v>
      </c>
      <c r="R59" s="115"/>
      <c r="S59" s="123">
        <f t="shared" si="17"/>
        <v>-0.64000000000000057</v>
      </c>
      <c r="T59" s="92">
        <f>IF((K59)=0,"",(S59/K59))</f>
        <v>7.6390546669849674E-3</v>
      </c>
      <c r="U59" s="115"/>
      <c r="V59" s="119"/>
      <c r="W59" s="122">
        <f>ROUND(-W58*10%,2)</f>
        <v>-84.53</v>
      </c>
      <c r="X59" s="115"/>
      <c r="Y59" s="123">
        <f t="shared" si="18"/>
        <v>-0.10999999999999943</v>
      </c>
      <c r="Z59" s="92">
        <f>IF((Q59)=0,"",(Y59/Q59))</f>
        <v>1.3030087656953262E-3</v>
      </c>
      <c r="AA59" s="115"/>
      <c r="AB59" s="119"/>
      <c r="AC59" s="122">
        <f>ROUND(-AC58*10%,2)</f>
        <v>-84.25</v>
      </c>
      <c r="AD59" s="115"/>
      <c r="AE59" s="123">
        <f t="shared" si="19"/>
        <v>0.28000000000000114</v>
      </c>
      <c r="AF59" s="92">
        <f>IF((W59)=0,"",(AE59/W59))</f>
        <v>-3.3124334555779148E-3</v>
      </c>
      <c r="AG59" s="115"/>
      <c r="AH59" s="119"/>
      <c r="AI59" s="122">
        <f>ROUND(-AI58*10%,2)</f>
        <v>-84.38</v>
      </c>
      <c r="AJ59" s="115"/>
      <c r="AK59" s="123">
        <f t="shared" si="20"/>
        <v>-0.12999999999999545</v>
      </c>
      <c r="AL59" s="92">
        <f>IF((AC59)=0,"",(AK59/AC59))</f>
        <v>1.5430267062314E-3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729.8555848851845</v>
      </c>
      <c r="I60" s="127"/>
      <c r="J60" s="124"/>
      <c r="K60" s="128">
        <f>SUM(K58:K59)</f>
        <v>754.00388950921763</v>
      </c>
      <c r="L60" s="127"/>
      <c r="M60" s="129">
        <f>K60-H60</f>
        <v>24.14830462403313</v>
      </c>
      <c r="N60" s="130">
        <f>IF((H60)=0,"",(M60/H60))</f>
        <v>3.308641479784246E-2</v>
      </c>
      <c r="O60" s="127"/>
      <c r="P60" s="124"/>
      <c r="Q60" s="128">
        <f>SUM(Q58:Q59)</f>
        <v>759.77098950921766</v>
      </c>
      <c r="R60" s="127"/>
      <c r="S60" s="129">
        <f t="shared" si="17"/>
        <v>5.7671000000000276</v>
      </c>
      <c r="T60" s="130">
        <f>IF((K60)=0,"",(S60/K60))</f>
        <v>7.6486342845709229E-3</v>
      </c>
      <c r="U60" s="127"/>
      <c r="V60" s="124"/>
      <c r="W60" s="128">
        <f>SUM(W58:W59)</f>
        <v>760.79098950921752</v>
      </c>
      <c r="X60" s="127"/>
      <c r="Y60" s="129">
        <f t="shared" si="18"/>
        <v>1.0199999999998681</v>
      </c>
      <c r="Z60" s="130">
        <f>IF((Q60)=0,"",(Y60/Q60))</f>
        <v>1.3425098010898628E-3</v>
      </c>
      <c r="AA60" s="127"/>
      <c r="AB60" s="124"/>
      <c r="AC60" s="128">
        <f>SUM(AC58:AC59)</f>
        <v>758.2798895092177</v>
      </c>
      <c r="AD60" s="127"/>
      <c r="AE60" s="129">
        <f t="shared" si="19"/>
        <v>-2.5110999999998285</v>
      </c>
      <c r="AF60" s="130">
        <f>IF((W60)=0,"",(AE60/W60))</f>
        <v>-3.3006437176914078E-3</v>
      </c>
      <c r="AG60" s="127"/>
      <c r="AH60" s="124"/>
      <c r="AI60" s="128">
        <f>SUM(AI58:AI59)</f>
        <v>759.42904950921763</v>
      </c>
      <c r="AJ60" s="127"/>
      <c r="AK60" s="129">
        <f t="shared" si="20"/>
        <v>1.149159999999938</v>
      </c>
      <c r="AL60" s="130">
        <f>IF((AC60)=0,"",(AK60/AC60))</f>
        <v>1.5154826283784344E-3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29:E35 D55:E55 D61:E61 D12:E27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  <pageSetUpPr fitToPage="1"/>
  </sheetPr>
  <dimension ref="A1:AP79"/>
  <sheetViews>
    <sheetView showGridLines="0" topLeftCell="A13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39.14</v>
      </c>
      <c r="K12" s="18">
        <f t="shared" ref="K12:K27" si="1">$F12*J12</f>
        <v>39.14</v>
      </c>
      <c r="L12" s="19"/>
      <c r="M12" s="21">
        <f>K12-H12</f>
        <v>5.93</v>
      </c>
      <c r="N12" s="22">
        <f>IF((H12)=0,"",(M12/H12))</f>
        <v>0.17856067449563384</v>
      </c>
      <c r="O12" s="19"/>
      <c r="P12" s="16">
        <v>40.61</v>
      </c>
      <c r="Q12" s="18">
        <f t="shared" ref="Q12:Q27" si="2">$F12*P12</f>
        <v>40.61</v>
      </c>
      <c r="R12" s="19"/>
      <c r="S12" s="21">
        <f>Q12-K12</f>
        <v>1.4699999999999989</v>
      </c>
      <c r="T12" s="22">
        <f t="shared" ref="T12:T34" si="3">IF((K12)=0,"",(S12/K12))</f>
        <v>3.7557485947879381E-2</v>
      </c>
      <c r="U12" s="19"/>
      <c r="V12" s="16">
        <v>41.11</v>
      </c>
      <c r="W12" s="18">
        <f t="shared" ref="W12:W27" si="4">$F12*V12</f>
        <v>41.11</v>
      </c>
      <c r="X12" s="19"/>
      <c r="Y12" s="21">
        <f>W12-Q12</f>
        <v>0.5</v>
      </c>
      <c r="Z12" s="22">
        <f t="shared" ref="Z12:Z34" si="5">IF((Q12)=0,"",(Y12/Q12))</f>
        <v>1.2312238364934745E-2</v>
      </c>
      <c r="AA12" s="19"/>
      <c r="AB12" s="16">
        <v>41.08</v>
      </c>
      <c r="AC12" s="18">
        <f t="shared" ref="AC12:AC27" si="6">$F12*AB12</f>
        <v>41.08</v>
      </c>
      <c r="AD12" s="19"/>
      <c r="AE12" s="21">
        <f>AC12-W12</f>
        <v>-3.0000000000001137E-2</v>
      </c>
      <c r="AF12" s="22">
        <f t="shared" ref="AF12:AF34" si="7">IF((W12)=0,"",(AE12/W12))</f>
        <v>-7.2974945268793816E-4</v>
      </c>
      <c r="AG12" s="19"/>
      <c r="AH12" s="16">
        <v>42</v>
      </c>
      <c r="AI12" s="18">
        <f t="shared" ref="AI12:AI27" si="8">$F12*AH12</f>
        <v>42</v>
      </c>
      <c r="AJ12" s="19"/>
      <c r="AK12" s="21">
        <f>AI12-AC12</f>
        <v>0.92000000000000171</v>
      </c>
      <c r="AL12" s="22">
        <f t="shared" ref="AL12:AL34" si="9">IF((AC12)=0,"",(AK12/AC12))</f>
        <v>2.2395326192794589E-2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2.44</v>
      </c>
      <c r="K13" s="18">
        <f t="shared" si="1"/>
        <v>2.44</v>
      </c>
      <c r="L13" s="19"/>
      <c r="M13" s="21">
        <f t="shared" ref="M13" si="10">K13-H13</f>
        <v>2.44</v>
      </c>
      <c r="N13" s="22" t="str">
        <f t="shared" ref="N13" si="11">IF((H13)=0,"",(M13/H13))</f>
        <v/>
      </c>
      <c r="O13" s="19"/>
      <c r="P13" s="16">
        <v>2.44</v>
      </c>
      <c r="Q13" s="18">
        <f t="shared" si="2"/>
        <v>2.44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2.44</v>
      </c>
      <c r="W13" s="18">
        <f t="shared" si="4"/>
        <v>2.44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-2.44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ref="N14:N34" si="16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7">Q14-K14</f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8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19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ref="M15:M43" si="21">K15-H15</f>
        <v>-0.04</v>
      </c>
      <c r="N15" s="22">
        <f t="shared" si="16"/>
        <v>-1</v>
      </c>
      <c r="O15" s="19"/>
      <c r="P15" s="16">
        <v>0</v>
      </c>
      <c r="Q15" s="18">
        <f t="shared" si="2"/>
        <v>0</v>
      </c>
      <c r="R15" s="19"/>
      <c r="S15" s="21">
        <f t="shared" si="17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8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9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0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1"/>
        <v>0</v>
      </c>
      <c r="N16" s="22" t="str">
        <f t="shared" si="16"/>
        <v/>
      </c>
      <c r="O16" s="19"/>
      <c r="P16" s="16"/>
      <c r="Q16" s="18">
        <f t="shared" si="2"/>
        <v>0</v>
      </c>
      <c r="R16" s="19"/>
      <c r="S16" s="21">
        <f t="shared" si="17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8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9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0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1"/>
        <v>0</v>
      </c>
      <c r="N17" s="22" t="str">
        <f t="shared" si="16"/>
        <v/>
      </c>
      <c r="O17" s="19"/>
      <c r="P17" s="16"/>
      <c r="Q17" s="18">
        <f t="shared" si="2"/>
        <v>0</v>
      </c>
      <c r="R17" s="19"/>
      <c r="S17" s="21">
        <f t="shared" si="17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8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9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0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1"/>
        <v>0</v>
      </c>
      <c r="N18" s="22" t="str">
        <f t="shared" si="16"/>
        <v/>
      </c>
      <c r="O18" s="19"/>
      <c r="P18" s="16"/>
      <c r="Q18" s="18">
        <f t="shared" si="2"/>
        <v>0</v>
      </c>
      <c r="R18" s="19"/>
      <c r="S18" s="21">
        <f t="shared" si="17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8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9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0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8.6E-3</v>
      </c>
      <c r="H19" s="18">
        <f t="shared" si="0"/>
        <v>86</v>
      </c>
      <c r="I19" s="19"/>
      <c r="J19" s="16">
        <v>1.01E-2</v>
      </c>
      <c r="K19" s="18">
        <f t="shared" si="1"/>
        <v>101</v>
      </c>
      <c r="L19" s="19"/>
      <c r="M19" s="21">
        <f t="shared" si="21"/>
        <v>15</v>
      </c>
      <c r="N19" s="22">
        <f t="shared" si="16"/>
        <v>0.1744186046511628</v>
      </c>
      <c r="O19" s="19"/>
      <c r="P19" s="16">
        <v>1.0500000000000001E-2</v>
      </c>
      <c r="Q19" s="18">
        <f t="shared" si="2"/>
        <v>105</v>
      </c>
      <c r="R19" s="19"/>
      <c r="S19" s="21">
        <f t="shared" si="17"/>
        <v>4</v>
      </c>
      <c r="T19" s="22">
        <f t="shared" si="3"/>
        <v>3.9603960396039604E-2</v>
      </c>
      <c r="U19" s="19"/>
      <c r="V19" s="16">
        <v>1.06E-2</v>
      </c>
      <c r="W19" s="18">
        <f t="shared" si="4"/>
        <v>106</v>
      </c>
      <c r="X19" s="19"/>
      <c r="Y19" s="21">
        <f t="shared" si="18"/>
        <v>1</v>
      </c>
      <c r="Z19" s="22">
        <f t="shared" si="5"/>
        <v>9.5238095238095247E-3</v>
      </c>
      <c r="AA19" s="19"/>
      <c r="AB19" s="16">
        <v>1.06E-2</v>
      </c>
      <c r="AC19" s="18">
        <f t="shared" si="6"/>
        <v>106</v>
      </c>
      <c r="AD19" s="19"/>
      <c r="AE19" s="21">
        <f t="shared" si="19"/>
        <v>0</v>
      </c>
      <c r="AF19" s="22">
        <f t="shared" si="7"/>
        <v>0</v>
      </c>
      <c r="AG19" s="19"/>
      <c r="AH19" s="16">
        <v>1.0800000000000001E-2</v>
      </c>
      <c r="AI19" s="18">
        <f t="shared" si="8"/>
        <v>108</v>
      </c>
      <c r="AJ19" s="19"/>
      <c r="AK19" s="21">
        <f t="shared" si="20"/>
        <v>2</v>
      </c>
      <c r="AL19" s="22">
        <f t="shared" si="9"/>
        <v>1.8867924528301886E-2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21"/>
        <v>2.2999999999999998</v>
      </c>
      <c r="N20" s="22" t="str">
        <f t="shared" si="16"/>
        <v/>
      </c>
      <c r="O20" s="19"/>
      <c r="P20" s="16"/>
      <c r="Q20" s="18">
        <f t="shared" si="2"/>
        <v>0</v>
      </c>
      <c r="R20" s="19"/>
      <c r="S20" s="21">
        <f t="shared" si="17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8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9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0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</v>
      </c>
      <c r="L21" s="19"/>
      <c r="M21" s="21">
        <f t="shared" si="21"/>
        <v>-1</v>
      </c>
      <c r="N21" s="22" t="str">
        <f t="shared" si="16"/>
        <v/>
      </c>
      <c r="O21" s="19"/>
      <c r="P21" s="16"/>
      <c r="Q21" s="18">
        <f t="shared" si="2"/>
        <v>0</v>
      </c>
      <c r="R21" s="19"/>
      <c r="S21" s="21">
        <f t="shared" si="17"/>
        <v>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8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9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0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22">$G$7</f>
        <v>10000</v>
      </c>
      <c r="G24" s="16">
        <v>-1E-4</v>
      </c>
      <c r="H24" s="18">
        <f t="shared" si="0"/>
        <v>-1</v>
      </c>
      <c r="I24" s="19"/>
      <c r="J24" s="16">
        <v>0</v>
      </c>
      <c r="K24" s="18">
        <f t="shared" si="1"/>
        <v>0</v>
      </c>
      <c r="L24" s="19"/>
      <c r="M24" s="21">
        <f t="shared" si="21"/>
        <v>1</v>
      </c>
      <c r="N24" s="22">
        <f t="shared" si="16"/>
        <v>-1</v>
      </c>
      <c r="O24" s="19"/>
      <c r="P24" s="16">
        <v>0</v>
      </c>
      <c r="Q24" s="18">
        <f t="shared" si="2"/>
        <v>0</v>
      </c>
      <c r="R24" s="19"/>
      <c r="S24" s="21">
        <f t="shared" si="17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8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9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0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1"/>
        <v>0</v>
      </c>
      <c r="N25" s="22" t="str">
        <f t="shared" si="16"/>
        <v/>
      </c>
      <c r="O25" s="19"/>
      <c r="P25" s="16"/>
      <c r="Q25" s="18">
        <f t="shared" si="2"/>
        <v>0</v>
      </c>
      <c r="R25" s="19"/>
      <c r="S25" s="21">
        <f t="shared" si="17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8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9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0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1"/>
        <v>0</v>
      </c>
      <c r="N26" s="22" t="str">
        <f t="shared" si="16"/>
        <v/>
      </c>
      <c r="O26" s="19"/>
      <c r="P26" s="16"/>
      <c r="Q26" s="18">
        <f t="shared" si="2"/>
        <v>0</v>
      </c>
      <c r="R26" s="19"/>
      <c r="S26" s="21">
        <f t="shared" si="17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8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9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0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1"/>
        <v>0</v>
      </c>
      <c r="N27" s="22" t="str">
        <f t="shared" si="16"/>
        <v/>
      </c>
      <c r="O27" s="19"/>
      <c r="P27" s="16"/>
      <c r="Q27" s="18">
        <f t="shared" si="2"/>
        <v>0</v>
      </c>
      <c r="R27" s="19"/>
      <c r="S27" s="21">
        <f t="shared" si="17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8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9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0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121.87</v>
      </c>
      <c r="I28" s="31"/>
      <c r="J28" s="28"/>
      <c r="K28" s="30">
        <f>SUM(K12:K27)</f>
        <v>143.88</v>
      </c>
      <c r="L28" s="31"/>
      <c r="M28" s="32">
        <f t="shared" si="21"/>
        <v>22.009999999999991</v>
      </c>
      <c r="N28" s="33">
        <f t="shared" si="16"/>
        <v>0.18060228111922533</v>
      </c>
      <c r="O28" s="31"/>
      <c r="P28" s="28"/>
      <c r="Q28" s="30">
        <f>SUM(Q12:Q27)</f>
        <v>148.05000000000001</v>
      </c>
      <c r="R28" s="31"/>
      <c r="S28" s="32">
        <f t="shared" si="17"/>
        <v>4.1700000000000159</v>
      </c>
      <c r="T28" s="33">
        <f t="shared" si="3"/>
        <v>2.8982485404503863E-2</v>
      </c>
      <c r="U28" s="31"/>
      <c r="V28" s="28"/>
      <c r="W28" s="30">
        <f>SUM(W12:W27)</f>
        <v>149.55000000000001</v>
      </c>
      <c r="X28" s="31"/>
      <c r="Y28" s="32">
        <f t="shared" si="18"/>
        <v>1.5</v>
      </c>
      <c r="Z28" s="33">
        <f t="shared" si="5"/>
        <v>1.0131712259371832E-2</v>
      </c>
      <c r="AA28" s="31"/>
      <c r="AB28" s="28"/>
      <c r="AC28" s="30">
        <f>SUM(AC12:AC27)</f>
        <v>147.07999999999998</v>
      </c>
      <c r="AD28" s="31"/>
      <c r="AE28" s="32">
        <f t="shared" si="19"/>
        <v>-2.4700000000000273</v>
      </c>
      <c r="AF28" s="33">
        <f t="shared" si="7"/>
        <v>-1.6516215312604662E-2</v>
      </c>
      <c r="AG28" s="31"/>
      <c r="AH28" s="28"/>
      <c r="AI28" s="30">
        <f>SUM(AI12:AI27)</f>
        <v>150</v>
      </c>
      <c r="AJ28" s="31"/>
      <c r="AK28" s="32">
        <f t="shared" si="20"/>
        <v>2.9200000000000159</v>
      </c>
      <c r="AL28" s="33">
        <f t="shared" si="9"/>
        <v>1.9853141147674846E-2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10000</v>
      </c>
      <c r="G29" s="16">
        <v>-1.6086780734186502E-3</v>
      </c>
      <c r="H29" s="18">
        <f t="shared" ref="H29:H33" si="23">F29*G29</f>
        <v>-16.086780734186501</v>
      </c>
      <c r="I29" s="19"/>
      <c r="J29" s="16">
        <v>-8.9999999999999998E-4</v>
      </c>
      <c r="K29" s="18">
        <f t="shared" ref="K29:K35" si="24">$F29*J29</f>
        <v>-9</v>
      </c>
      <c r="L29" s="19"/>
      <c r="M29" s="21">
        <f t="shared" si="21"/>
        <v>7.086780734186501</v>
      </c>
      <c r="N29" s="22">
        <f t="shared" si="16"/>
        <v>-0.44053442707316637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7"/>
        <v>9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8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19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0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2"/>
        <v>10000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</v>
      </c>
      <c r="L31" s="19"/>
      <c r="M31" s="21">
        <f>K31-H31</f>
        <v>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22"/>
        <v>10000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21"/>
        <v>0</v>
      </c>
      <c r="N32" s="22" t="str">
        <f t="shared" si="16"/>
        <v/>
      </c>
      <c r="O32" s="36"/>
      <c r="P32" s="16"/>
      <c r="Q32" s="18">
        <f t="shared" si="25"/>
        <v>0</v>
      </c>
      <c r="R32" s="36"/>
      <c r="S32" s="21">
        <f t="shared" si="17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8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19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0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2"/>
        <v>10000</v>
      </c>
      <c r="G33" s="141">
        <v>6.0000000000000002E-5</v>
      </c>
      <c r="H33" s="18">
        <f t="shared" si="23"/>
        <v>0.6</v>
      </c>
      <c r="I33" s="19"/>
      <c r="J33" s="141">
        <v>6.0000000000000002E-5</v>
      </c>
      <c r="K33" s="18">
        <f t="shared" si="24"/>
        <v>0.6</v>
      </c>
      <c r="L33" s="19"/>
      <c r="M33" s="21">
        <f t="shared" si="21"/>
        <v>0</v>
      </c>
      <c r="N33" s="22">
        <f t="shared" si="16"/>
        <v>0</v>
      </c>
      <c r="O33" s="19"/>
      <c r="P33" s="141">
        <v>6.0000000000000002E-5</v>
      </c>
      <c r="Q33" s="18">
        <f t="shared" si="25"/>
        <v>0.6</v>
      </c>
      <c r="R33" s="19"/>
      <c r="S33" s="21">
        <f t="shared" si="17"/>
        <v>0</v>
      </c>
      <c r="T33" s="22">
        <f t="shared" si="3"/>
        <v>0</v>
      </c>
      <c r="U33" s="19"/>
      <c r="V33" s="141">
        <v>6.0000000000000002E-5</v>
      </c>
      <c r="W33" s="18">
        <f t="shared" si="26"/>
        <v>0.6</v>
      </c>
      <c r="X33" s="19"/>
      <c r="Y33" s="21">
        <f t="shared" si="18"/>
        <v>0</v>
      </c>
      <c r="Z33" s="22">
        <f t="shared" si="5"/>
        <v>0</v>
      </c>
      <c r="AA33" s="19"/>
      <c r="AB33" s="141">
        <v>6.0000000000000002E-5</v>
      </c>
      <c r="AC33" s="18">
        <f t="shared" si="27"/>
        <v>0.6</v>
      </c>
      <c r="AD33" s="19"/>
      <c r="AE33" s="21">
        <f t="shared" si="19"/>
        <v>0</v>
      </c>
      <c r="AF33" s="22">
        <f t="shared" si="7"/>
        <v>0</v>
      </c>
      <c r="AG33" s="19"/>
      <c r="AH33" s="141">
        <v>6.0000000000000002E-5</v>
      </c>
      <c r="AI33" s="18">
        <f t="shared" si="28"/>
        <v>0.6</v>
      </c>
      <c r="AJ33" s="19"/>
      <c r="AK33" s="21">
        <f t="shared" si="20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379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38.693499999999929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24"/>
        <v>36.005000000000003</v>
      </c>
      <c r="L34" s="19"/>
      <c r="M34" s="21">
        <f t="shared" si="21"/>
        <v>-2.6884999999999266</v>
      </c>
      <c r="N34" s="22">
        <f t="shared" si="16"/>
        <v>-6.9481954333413407E-2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25"/>
        <v>36.005000000000003</v>
      </c>
      <c r="R34" s="19"/>
      <c r="S34" s="21">
        <f t="shared" si="17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26"/>
        <v>36.005000000000003</v>
      </c>
      <c r="X34" s="19"/>
      <c r="Y34" s="21">
        <f t="shared" si="18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27"/>
        <v>36.005000000000003</v>
      </c>
      <c r="AD34" s="19"/>
      <c r="AE34" s="21">
        <f t="shared" si="19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28"/>
        <v>36.005000000000003</v>
      </c>
      <c r="AJ34" s="19"/>
      <c r="AK34" s="21">
        <f t="shared" si="20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ref="H35" si="29">F35*G35</f>
        <v>0.78800000000000003</v>
      </c>
      <c r="I35" s="19"/>
      <c r="J35" s="38">
        <v>0.78800000000000003</v>
      </c>
      <c r="K35" s="18">
        <f t="shared" si="24"/>
        <v>0.78800000000000003</v>
      </c>
      <c r="L35" s="19"/>
      <c r="M35" s="21">
        <f t="shared" si="21"/>
        <v>0</v>
      </c>
      <c r="N35" s="22"/>
      <c r="O35" s="19"/>
      <c r="P35" s="38">
        <v>0.78800000000000003</v>
      </c>
      <c r="Q35" s="18">
        <f t="shared" si="25"/>
        <v>0.78800000000000003</v>
      </c>
      <c r="R35" s="19"/>
      <c r="S35" s="21">
        <f t="shared" si="17"/>
        <v>0</v>
      </c>
      <c r="T35" s="22"/>
      <c r="U35" s="19"/>
      <c r="V35" s="38">
        <v>0.78800000000000003</v>
      </c>
      <c r="W35" s="18">
        <f t="shared" si="26"/>
        <v>0.78800000000000003</v>
      </c>
      <c r="X35" s="19"/>
      <c r="Y35" s="21">
        <f t="shared" si="18"/>
        <v>0</v>
      </c>
      <c r="Z35" s="22"/>
      <c r="AA35" s="19"/>
      <c r="AB35" s="38">
        <v>0.78800000000000003</v>
      </c>
      <c r="AC35" s="18">
        <f t="shared" si="27"/>
        <v>0.78800000000000003</v>
      </c>
      <c r="AD35" s="19"/>
      <c r="AE35" s="21">
        <f t="shared" si="19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0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145.86471926581342</v>
      </c>
      <c r="I36" s="31"/>
      <c r="J36" s="42"/>
      <c r="K36" s="44">
        <f>SUM(K29:K35)+K28</f>
        <v>173.273</v>
      </c>
      <c r="L36" s="31"/>
      <c r="M36" s="32">
        <f t="shared" si="21"/>
        <v>27.408280734186576</v>
      </c>
      <c r="N36" s="33">
        <f t="shared" ref="N36:N46" si="30">IF((H36)=0,"",(M36/H36))</f>
        <v>0.18790205659148931</v>
      </c>
      <c r="O36" s="31"/>
      <c r="P36" s="42"/>
      <c r="Q36" s="44">
        <f>SUM(Q29:Q35)+Q28</f>
        <v>185.44300000000001</v>
      </c>
      <c r="R36" s="31"/>
      <c r="S36" s="32">
        <f t="shared" si="17"/>
        <v>12.170000000000016</v>
      </c>
      <c r="T36" s="33">
        <f t="shared" ref="T36:T46" si="31">IF((K36)=0,"",(S36/K36))</f>
        <v>7.0235985987430333E-2</v>
      </c>
      <c r="U36" s="31"/>
      <c r="V36" s="42"/>
      <c r="W36" s="44">
        <f>SUM(W29:W35)+W28</f>
        <v>186.94300000000001</v>
      </c>
      <c r="X36" s="31"/>
      <c r="Y36" s="32">
        <f t="shared" si="18"/>
        <v>1.5</v>
      </c>
      <c r="Z36" s="33">
        <f t="shared" ref="Z36:Z46" si="32">IF((Q36)=0,"",(Y36/Q36))</f>
        <v>8.0887388577622222E-3</v>
      </c>
      <c r="AA36" s="31"/>
      <c r="AB36" s="42"/>
      <c r="AC36" s="44">
        <f>SUM(AC29:AC35)+AC28</f>
        <v>184.47299999999998</v>
      </c>
      <c r="AD36" s="31"/>
      <c r="AE36" s="32">
        <f t="shared" si="19"/>
        <v>-2.4700000000000273</v>
      </c>
      <c r="AF36" s="33">
        <f t="shared" ref="AF36:AF46" si="33">IF((W36)=0,"",(AE36/W36))</f>
        <v>-1.3212583514761329E-2</v>
      </c>
      <c r="AG36" s="31"/>
      <c r="AH36" s="42"/>
      <c r="AI36" s="44">
        <f>SUM(AI29:AI35)+AI28</f>
        <v>186.60500000000002</v>
      </c>
      <c r="AJ36" s="31"/>
      <c r="AK36" s="32">
        <f t="shared" si="20"/>
        <v>2.1320000000000334</v>
      </c>
      <c r="AL36" s="33">
        <f t="shared" ref="AL36:AL46" si="34">IF((AC36)=0,"",(AK36/AC36))</f>
        <v>1.1557246859974271E-2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10379</v>
      </c>
      <c r="G37" s="20">
        <v>6.3E-3</v>
      </c>
      <c r="H37" s="207">
        <f>($G$7*(1+0.0407))*G37</f>
        <v>65.564099999999996</v>
      </c>
      <c r="I37" s="19"/>
      <c r="J37" s="20">
        <v>6.9922506891320563E-3</v>
      </c>
      <c r="K37" s="18">
        <f>$F37*J37</f>
        <v>72.572569902501613</v>
      </c>
      <c r="L37" s="19"/>
      <c r="M37" s="21">
        <f t="shared" si="21"/>
        <v>7.0084699025016164</v>
      </c>
      <c r="N37" s="22">
        <f t="shared" si="30"/>
        <v>0.10689493034300199</v>
      </c>
      <c r="O37" s="19"/>
      <c r="P37" s="20">
        <v>6.9922506891320563E-3</v>
      </c>
      <c r="Q37" s="18">
        <f>$F37*P37</f>
        <v>72.572569902501613</v>
      </c>
      <c r="R37" s="19"/>
      <c r="S37" s="21">
        <f t="shared" si="17"/>
        <v>0</v>
      </c>
      <c r="T37" s="22">
        <f t="shared" si="31"/>
        <v>0</v>
      </c>
      <c r="U37" s="19"/>
      <c r="V37" s="20">
        <v>6.9922506891320563E-3</v>
      </c>
      <c r="W37" s="18">
        <f>$F37*V37</f>
        <v>72.572569902501613</v>
      </c>
      <c r="X37" s="19"/>
      <c r="Y37" s="21">
        <f t="shared" si="18"/>
        <v>0</v>
      </c>
      <c r="Z37" s="22">
        <f t="shared" si="32"/>
        <v>0</v>
      </c>
      <c r="AA37" s="19"/>
      <c r="AB37" s="20">
        <v>6.9922506891320563E-3</v>
      </c>
      <c r="AC37" s="18">
        <f>$F37*AB37</f>
        <v>72.572569902501613</v>
      </c>
      <c r="AD37" s="19"/>
      <c r="AE37" s="21">
        <f t="shared" si="19"/>
        <v>0</v>
      </c>
      <c r="AF37" s="22">
        <f t="shared" si="33"/>
        <v>0</v>
      </c>
      <c r="AG37" s="19"/>
      <c r="AH37" s="20">
        <v>6.9922506891320563E-3</v>
      </c>
      <c r="AI37" s="18">
        <f>$F37*AH37</f>
        <v>72.572569902501613</v>
      </c>
      <c r="AJ37" s="19"/>
      <c r="AK37" s="21">
        <f t="shared" si="20"/>
        <v>0</v>
      </c>
      <c r="AL37" s="22">
        <f t="shared" si="34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10379</v>
      </c>
      <c r="G38" s="20">
        <v>4.7000000000000002E-3</v>
      </c>
      <c r="H38" s="207">
        <f>($G$7*(1+0.0407))*G38</f>
        <v>48.9129</v>
      </c>
      <c r="I38" s="19"/>
      <c r="J38" s="20">
        <v>5.3116364159938641E-3</v>
      </c>
      <c r="K38" s="18">
        <f>$F38*J38</f>
        <v>55.129474361600316</v>
      </c>
      <c r="L38" s="19"/>
      <c r="M38" s="21">
        <f t="shared" si="21"/>
        <v>6.2165743616003155</v>
      </c>
      <c r="N38" s="22">
        <f t="shared" si="30"/>
        <v>0.12709478198185581</v>
      </c>
      <c r="O38" s="19"/>
      <c r="P38" s="20">
        <v>5.3116364159938641E-3</v>
      </c>
      <c r="Q38" s="18">
        <f>$F38*P38</f>
        <v>55.129474361600316</v>
      </c>
      <c r="R38" s="19"/>
      <c r="S38" s="21">
        <f t="shared" si="17"/>
        <v>0</v>
      </c>
      <c r="T38" s="22">
        <f t="shared" si="31"/>
        <v>0</v>
      </c>
      <c r="U38" s="19"/>
      <c r="V38" s="20">
        <v>5.3116364159938641E-3</v>
      </c>
      <c r="W38" s="18">
        <f>$F38*V38</f>
        <v>55.129474361600316</v>
      </c>
      <c r="X38" s="19"/>
      <c r="Y38" s="21">
        <f t="shared" si="18"/>
        <v>0</v>
      </c>
      <c r="Z38" s="22">
        <f t="shared" si="32"/>
        <v>0</v>
      </c>
      <c r="AA38" s="19"/>
      <c r="AB38" s="20">
        <v>5.3116364159938641E-3</v>
      </c>
      <c r="AC38" s="18">
        <f>$F38*AB38</f>
        <v>55.129474361600316</v>
      </c>
      <c r="AD38" s="19"/>
      <c r="AE38" s="21">
        <f t="shared" si="19"/>
        <v>0</v>
      </c>
      <c r="AF38" s="22">
        <f t="shared" si="33"/>
        <v>0</v>
      </c>
      <c r="AG38" s="19"/>
      <c r="AH38" s="20">
        <v>5.3116364159938641E-3</v>
      </c>
      <c r="AI38" s="18">
        <f>$F38*AH38</f>
        <v>55.129474361600316</v>
      </c>
      <c r="AJ38" s="19"/>
      <c r="AK38" s="21">
        <f t="shared" si="20"/>
        <v>0</v>
      </c>
      <c r="AL38" s="22">
        <f t="shared" si="34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260.34171926581342</v>
      </c>
      <c r="I39" s="49"/>
      <c r="J39" s="48"/>
      <c r="K39" s="44">
        <f>SUM(K36:K38)</f>
        <v>300.97504426410194</v>
      </c>
      <c r="L39" s="49"/>
      <c r="M39" s="32">
        <f t="shared" si="21"/>
        <v>40.633324998288515</v>
      </c>
      <c r="N39" s="33">
        <f t="shared" si="30"/>
        <v>0.15607688661224975</v>
      </c>
      <c r="O39" s="49"/>
      <c r="P39" s="48"/>
      <c r="Q39" s="44">
        <f>SUM(Q36:Q38)</f>
        <v>313.14504426410195</v>
      </c>
      <c r="R39" s="49"/>
      <c r="S39" s="32">
        <f t="shared" si="17"/>
        <v>12.170000000000016</v>
      </c>
      <c r="T39" s="33">
        <f t="shared" si="31"/>
        <v>4.0435246150577815E-2</v>
      </c>
      <c r="U39" s="49"/>
      <c r="V39" s="48"/>
      <c r="W39" s="44">
        <f>SUM(W36:W38)</f>
        <v>314.64504426410195</v>
      </c>
      <c r="X39" s="49"/>
      <c r="Y39" s="32">
        <f t="shared" si="18"/>
        <v>1.5</v>
      </c>
      <c r="Z39" s="33">
        <f t="shared" si="32"/>
        <v>4.7901125292435474E-3</v>
      </c>
      <c r="AA39" s="49"/>
      <c r="AB39" s="48"/>
      <c r="AC39" s="44">
        <f>SUM(AC36:AC38)</f>
        <v>312.17504426410193</v>
      </c>
      <c r="AD39" s="49"/>
      <c r="AE39" s="32">
        <f t="shared" si="19"/>
        <v>-2.4700000000000273</v>
      </c>
      <c r="AF39" s="33">
        <f t="shared" si="33"/>
        <v>-7.8501156939462125E-3</v>
      </c>
      <c r="AG39" s="49"/>
      <c r="AH39" s="48"/>
      <c r="AI39" s="44">
        <f>SUM(AI36:AI38)</f>
        <v>314.30704426410199</v>
      </c>
      <c r="AJ39" s="49"/>
      <c r="AK39" s="32">
        <f t="shared" si="20"/>
        <v>2.1320000000000618</v>
      </c>
      <c r="AL39" s="33">
        <f t="shared" si="34"/>
        <v>6.8295017144175598E-3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10379</v>
      </c>
      <c r="G40" s="51">
        <v>4.4000000000000003E-3</v>
      </c>
      <c r="H40" s="209">
        <f>($G$7*(1+0.0407))*G40</f>
        <v>45.790800000000004</v>
      </c>
      <c r="I40" s="19"/>
      <c r="J40" s="51">
        <v>4.4000000000000003E-3</v>
      </c>
      <c r="K40" s="162">
        <f t="shared" ref="K40:K48" si="35">$F40*J40</f>
        <v>45.6676</v>
      </c>
      <c r="L40" s="19"/>
      <c r="M40" s="21">
        <f t="shared" si="21"/>
        <v>-0.1232000000000042</v>
      </c>
      <c r="N40" s="163">
        <f t="shared" si="30"/>
        <v>-2.6904967810128712E-3</v>
      </c>
      <c r="O40" s="19"/>
      <c r="P40" s="51">
        <v>4.4000000000000003E-3</v>
      </c>
      <c r="Q40" s="162">
        <f t="shared" ref="Q40:Q48" si="36">$F40*P40</f>
        <v>45.6676</v>
      </c>
      <c r="R40" s="19"/>
      <c r="S40" s="21">
        <f t="shared" si="17"/>
        <v>0</v>
      </c>
      <c r="T40" s="163">
        <f t="shared" si="31"/>
        <v>0</v>
      </c>
      <c r="U40" s="19"/>
      <c r="V40" s="51">
        <v>4.4000000000000003E-3</v>
      </c>
      <c r="W40" s="162">
        <f t="shared" ref="W40:W48" si="37">$F40*V40</f>
        <v>45.6676</v>
      </c>
      <c r="X40" s="19"/>
      <c r="Y40" s="21">
        <f t="shared" si="18"/>
        <v>0</v>
      </c>
      <c r="Z40" s="163">
        <f t="shared" si="32"/>
        <v>0</v>
      </c>
      <c r="AA40" s="19"/>
      <c r="AB40" s="51">
        <v>4.4000000000000003E-3</v>
      </c>
      <c r="AC40" s="162">
        <f t="shared" ref="AC40:AC48" si="38">$F40*AB40</f>
        <v>45.6676</v>
      </c>
      <c r="AD40" s="19"/>
      <c r="AE40" s="21">
        <f t="shared" si="19"/>
        <v>0</v>
      </c>
      <c r="AF40" s="163">
        <f t="shared" si="33"/>
        <v>0</v>
      </c>
      <c r="AG40" s="19"/>
      <c r="AH40" s="51">
        <v>4.4000000000000003E-3</v>
      </c>
      <c r="AI40" s="162">
        <f t="shared" ref="AI40:AI48" si="39">$F40*AH40</f>
        <v>45.6676</v>
      </c>
      <c r="AJ40" s="19"/>
      <c r="AK40" s="21">
        <f t="shared" si="20"/>
        <v>0</v>
      </c>
      <c r="AL40" s="163">
        <f t="shared" si="34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10379</v>
      </c>
      <c r="G41" s="51">
        <v>1.2999999999999999E-3</v>
      </c>
      <c r="H41" s="209">
        <f>($G$7*(1+0.0407))*G41</f>
        <v>13.5291</v>
      </c>
      <c r="I41" s="19"/>
      <c r="J41" s="51">
        <v>1.2999999999999999E-3</v>
      </c>
      <c r="K41" s="162">
        <f t="shared" si="35"/>
        <v>13.492699999999999</v>
      </c>
      <c r="L41" s="19"/>
      <c r="M41" s="21">
        <f t="shared" si="21"/>
        <v>-3.6400000000000432E-2</v>
      </c>
      <c r="N41" s="163">
        <f t="shared" si="30"/>
        <v>-2.6904967810128118E-3</v>
      </c>
      <c r="O41" s="19"/>
      <c r="P41" s="51">
        <v>1.2999999999999999E-3</v>
      </c>
      <c r="Q41" s="162">
        <f t="shared" si="36"/>
        <v>13.492699999999999</v>
      </c>
      <c r="R41" s="19"/>
      <c r="S41" s="21">
        <f t="shared" si="17"/>
        <v>0</v>
      </c>
      <c r="T41" s="163">
        <f t="shared" si="31"/>
        <v>0</v>
      </c>
      <c r="U41" s="19"/>
      <c r="V41" s="51">
        <v>1.2999999999999999E-3</v>
      </c>
      <c r="W41" s="162">
        <f t="shared" si="37"/>
        <v>13.492699999999999</v>
      </c>
      <c r="X41" s="19"/>
      <c r="Y41" s="21">
        <f t="shared" si="18"/>
        <v>0</v>
      </c>
      <c r="Z41" s="163">
        <f t="shared" si="32"/>
        <v>0</v>
      </c>
      <c r="AA41" s="19"/>
      <c r="AB41" s="51">
        <v>1.2999999999999999E-3</v>
      </c>
      <c r="AC41" s="162">
        <f t="shared" si="38"/>
        <v>13.492699999999999</v>
      </c>
      <c r="AD41" s="19"/>
      <c r="AE41" s="21">
        <f t="shared" si="19"/>
        <v>0</v>
      </c>
      <c r="AF41" s="163">
        <f t="shared" si="33"/>
        <v>0</v>
      </c>
      <c r="AG41" s="19"/>
      <c r="AH41" s="51">
        <v>1.2999999999999999E-3</v>
      </c>
      <c r="AI41" s="162">
        <f t="shared" si="39"/>
        <v>13.492699999999999</v>
      </c>
      <c r="AJ41" s="19"/>
      <c r="AK41" s="21">
        <f t="shared" si="20"/>
        <v>0</v>
      </c>
      <c r="AL41" s="163">
        <f t="shared" si="34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0">F42*G42</f>
        <v>0.25</v>
      </c>
      <c r="I42" s="19"/>
      <c r="J42" s="51">
        <v>0.25</v>
      </c>
      <c r="K42" s="162">
        <f t="shared" si="35"/>
        <v>0.25</v>
      </c>
      <c r="L42" s="19"/>
      <c r="M42" s="21">
        <f t="shared" si="21"/>
        <v>0</v>
      </c>
      <c r="N42" s="163">
        <f t="shared" si="30"/>
        <v>0</v>
      </c>
      <c r="O42" s="19"/>
      <c r="P42" s="51">
        <v>0.25</v>
      </c>
      <c r="Q42" s="162">
        <f t="shared" si="36"/>
        <v>0.25</v>
      </c>
      <c r="R42" s="19"/>
      <c r="S42" s="21">
        <f t="shared" si="17"/>
        <v>0</v>
      </c>
      <c r="T42" s="163">
        <f t="shared" si="31"/>
        <v>0</v>
      </c>
      <c r="U42" s="19"/>
      <c r="V42" s="51">
        <v>0.25</v>
      </c>
      <c r="W42" s="162">
        <f t="shared" si="37"/>
        <v>0.25</v>
      </c>
      <c r="X42" s="19"/>
      <c r="Y42" s="21">
        <f t="shared" si="18"/>
        <v>0</v>
      </c>
      <c r="Z42" s="163">
        <f t="shared" si="32"/>
        <v>0</v>
      </c>
      <c r="AA42" s="19"/>
      <c r="AB42" s="51">
        <v>0.25</v>
      </c>
      <c r="AC42" s="162">
        <f t="shared" si="38"/>
        <v>0.25</v>
      </c>
      <c r="AD42" s="19"/>
      <c r="AE42" s="21">
        <f t="shared" si="19"/>
        <v>0</v>
      </c>
      <c r="AF42" s="163">
        <f t="shared" si="33"/>
        <v>0</v>
      </c>
      <c r="AG42" s="19"/>
      <c r="AH42" s="51">
        <v>0.25</v>
      </c>
      <c r="AI42" s="162">
        <f t="shared" si="39"/>
        <v>0.25</v>
      </c>
      <c r="AJ42" s="19"/>
      <c r="AK42" s="21">
        <f t="shared" si="20"/>
        <v>0</v>
      </c>
      <c r="AL42" s="163">
        <f t="shared" si="34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10000</v>
      </c>
      <c r="G43" s="51">
        <v>7.0000000000000001E-3</v>
      </c>
      <c r="H43" s="162">
        <f t="shared" si="40"/>
        <v>70</v>
      </c>
      <c r="I43" s="19"/>
      <c r="J43" s="51">
        <v>7.0000000000000001E-3</v>
      </c>
      <c r="K43" s="162">
        <f t="shared" si="35"/>
        <v>70</v>
      </c>
      <c r="L43" s="19"/>
      <c r="M43" s="21">
        <f t="shared" si="21"/>
        <v>0</v>
      </c>
      <c r="N43" s="163">
        <f t="shared" si="30"/>
        <v>0</v>
      </c>
      <c r="O43" s="19"/>
      <c r="P43" s="51">
        <v>7.0000000000000001E-3</v>
      </c>
      <c r="Q43" s="162">
        <f t="shared" si="36"/>
        <v>70</v>
      </c>
      <c r="R43" s="19"/>
      <c r="S43" s="21">
        <f t="shared" si="17"/>
        <v>0</v>
      </c>
      <c r="T43" s="163">
        <f t="shared" si="31"/>
        <v>0</v>
      </c>
      <c r="U43" s="19"/>
      <c r="V43" s="51">
        <v>7.0000000000000001E-3</v>
      </c>
      <c r="W43" s="162">
        <f t="shared" si="37"/>
        <v>70</v>
      </c>
      <c r="X43" s="19"/>
      <c r="Y43" s="21">
        <f t="shared" si="18"/>
        <v>0</v>
      </c>
      <c r="Z43" s="163">
        <f t="shared" si="32"/>
        <v>0</v>
      </c>
      <c r="AA43" s="19"/>
      <c r="AB43" s="51">
        <v>7.0000000000000001E-3</v>
      </c>
      <c r="AC43" s="162">
        <f t="shared" si="38"/>
        <v>70</v>
      </c>
      <c r="AD43" s="19"/>
      <c r="AE43" s="21">
        <f t="shared" si="19"/>
        <v>0</v>
      </c>
      <c r="AF43" s="163">
        <f t="shared" si="33"/>
        <v>0</v>
      </c>
      <c r="AG43" s="19"/>
      <c r="AH43" s="51">
        <v>7.0000000000000001E-3</v>
      </c>
      <c r="AI43" s="162">
        <f t="shared" si="39"/>
        <v>70</v>
      </c>
      <c r="AJ43" s="19"/>
      <c r="AK43" s="21">
        <f t="shared" si="20"/>
        <v>0</v>
      </c>
      <c r="AL43" s="163">
        <f t="shared" si="34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6400</v>
      </c>
      <c r="G44" s="55">
        <v>7.6999999999999999E-2</v>
      </c>
      <c r="H44" s="162">
        <f t="shared" si="40"/>
        <v>492.8</v>
      </c>
      <c r="I44" s="19"/>
      <c r="J44" s="55">
        <v>7.6999999999999999E-2</v>
      </c>
      <c r="K44" s="162">
        <f t="shared" si="35"/>
        <v>492.8</v>
      </c>
      <c r="L44" s="19"/>
      <c r="M44" s="21">
        <f t="shared" ref="M44:M48" si="41">K44-H44</f>
        <v>0</v>
      </c>
      <c r="N44" s="163">
        <f t="shared" si="30"/>
        <v>0</v>
      </c>
      <c r="O44" s="19"/>
      <c r="P44" s="55">
        <v>7.6999999999999999E-2</v>
      </c>
      <c r="Q44" s="162">
        <f t="shared" si="36"/>
        <v>492.8</v>
      </c>
      <c r="R44" s="19"/>
      <c r="S44" s="21">
        <f t="shared" si="17"/>
        <v>0</v>
      </c>
      <c r="T44" s="163">
        <f t="shared" si="31"/>
        <v>0</v>
      </c>
      <c r="U44" s="19"/>
      <c r="V44" s="55">
        <v>7.6999999999999999E-2</v>
      </c>
      <c r="W44" s="162">
        <f t="shared" si="37"/>
        <v>492.8</v>
      </c>
      <c r="X44" s="19"/>
      <c r="Y44" s="21">
        <f t="shared" si="18"/>
        <v>0</v>
      </c>
      <c r="Z44" s="163">
        <f t="shared" si="32"/>
        <v>0</v>
      </c>
      <c r="AA44" s="19"/>
      <c r="AB44" s="55">
        <v>7.6999999999999999E-2</v>
      </c>
      <c r="AC44" s="162">
        <f t="shared" si="38"/>
        <v>492.8</v>
      </c>
      <c r="AD44" s="19"/>
      <c r="AE44" s="21">
        <f t="shared" si="19"/>
        <v>0</v>
      </c>
      <c r="AF44" s="163">
        <f t="shared" si="33"/>
        <v>0</v>
      </c>
      <c r="AG44" s="19"/>
      <c r="AH44" s="55">
        <v>7.6999999999999999E-2</v>
      </c>
      <c r="AI44" s="162">
        <f t="shared" si="39"/>
        <v>492.8</v>
      </c>
      <c r="AJ44" s="19"/>
      <c r="AK44" s="21">
        <f t="shared" si="20"/>
        <v>0</v>
      </c>
      <c r="AL44" s="163">
        <f t="shared" si="34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1800</v>
      </c>
      <c r="G45" s="55">
        <v>0.114</v>
      </c>
      <c r="H45" s="162">
        <f t="shared" si="40"/>
        <v>205.20000000000002</v>
      </c>
      <c r="I45" s="19"/>
      <c r="J45" s="55">
        <v>0.114</v>
      </c>
      <c r="K45" s="162">
        <f t="shared" si="35"/>
        <v>205.20000000000002</v>
      </c>
      <c r="L45" s="19"/>
      <c r="M45" s="21">
        <f t="shared" si="41"/>
        <v>0</v>
      </c>
      <c r="N45" s="163">
        <f>IF((H45)=0,"",(M45/H45))</f>
        <v>0</v>
      </c>
      <c r="O45" s="19"/>
      <c r="P45" s="55">
        <v>0.114</v>
      </c>
      <c r="Q45" s="162">
        <f t="shared" si="36"/>
        <v>205.20000000000002</v>
      </c>
      <c r="R45" s="19"/>
      <c r="S45" s="21">
        <f t="shared" si="17"/>
        <v>0</v>
      </c>
      <c r="T45" s="163">
        <f t="shared" si="31"/>
        <v>0</v>
      </c>
      <c r="U45" s="19"/>
      <c r="V45" s="55">
        <v>0.114</v>
      </c>
      <c r="W45" s="162">
        <f t="shared" si="37"/>
        <v>205.20000000000002</v>
      </c>
      <c r="X45" s="19"/>
      <c r="Y45" s="21">
        <f t="shared" si="18"/>
        <v>0</v>
      </c>
      <c r="Z45" s="163">
        <f t="shared" si="32"/>
        <v>0</v>
      </c>
      <c r="AA45" s="19"/>
      <c r="AB45" s="55">
        <v>0.114</v>
      </c>
      <c r="AC45" s="162">
        <f t="shared" si="38"/>
        <v>205.20000000000002</v>
      </c>
      <c r="AD45" s="19"/>
      <c r="AE45" s="21">
        <f t="shared" si="19"/>
        <v>0</v>
      </c>
      <c r="AF45" s="163">
        <f t="shared" si="33"/>
        <v>0</v>
      </c>
      <c r="AG45" s="19"/>
      <c r="AH45" s="55">
        <v>0.114</v>
      </c>
      <c r="AI45" s="162">
        <f t="shared" si="39"/>
        <v>205.20000000000002</v>
      </c>
      <c r="AJ45" s="19"/>
      <c r="AK45" s="21">
        <f t="shared" si="20"/>
        <v>0</v>
      </c>
      <c r="AL45" s="163">
        <f t="shared" si="34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1800</v>
      </c>
      <c r="G46" s="55">
        <v>0.14000000000000001</v>
      </c>
      <c r="H46" s="162">
        <f t="shared" si="40"/>
        <v>252.00000000000003</v>
      </c>
      <c r="I46" s="19"/>
      <c r="J46" s="55">
        <v>0.14000000000000001</v>
      </c>
      <c r="K46" s="162">
        <f t="shared" si="35"/>
        <v>252.00000000000003</v>
      </c>
      <c r="L46" s="19"/>
      <c r="M46" s="21">
        <f t="shared" si="41"/>
        <v>0</v>
      </c>
      <c r="N46" s="163">
        <f t="shared" si="30"/>
        <v>0</v>
      </c>
      <c r="O46" s="19"/>
      <c r="P46" s="55">
        <v>0.14000000000000001</v>
      </c>
      <c r="Q46" s="162">
        <f t="shared" si="36"/>
        <v>252.00000000000003</v>
      </c>
      <c r="R46" s="19"/>
      <c r="S46" s="21">
        <f t="shared" si="17"/>
        <v>0</v>
      </c>
      <c r="T46" s="163">
        <f t="shared" si="31"/>
        <v>0</v>
      </c>
      <c r="U46" s="19"/>
      <c r="V46" s="55">
        <v>0.14000000000000001</v>
      </c>
      <c r="W46" s="162">
        <f t="shared" si="37"/>
        <v>252.00000000000003</v>
      </c>
      <c r="X46" s="19"/>
      <c r="Y46" s="21">
        <f t="shared" si="18"/>
        <v>0</v>
      </c>
      <c r="Z46" s="163">
        <f t="shared" si="32"/>
        <v>0</v>
      </c>
      <c r="AA46" s="19"/>
      <c r="AB46" s="55">
        <v>0.14000000000000001</v>
      </c>
      <c r="AC46" s="162">
        <f t="shared" si="38"/>
        <v>252.00000000000003</v>
      </c>
      <c r="AD46" s="19"/>
      <c r="AE46" s="21">
        <f t="shared" si="19"/>
        <v>0</v>
      </c>
      <c r="AF46" s="163">
        <f t="shared" si="33"/>
        <v>0</v>
      </c>
      <c r="AG46" s="19"/>
      <c r="AH46" s="55">
        <v>0.14000000000000001</v>
      </c>
      <c r="AI46" s="162">
        <f t="shared" si="39"/>
        <v>252.00000000000003</v>
      </c>
      <c r="AJ46" s="19"/>
      <c r="AK46" s="21">
        <f t="shared" si="20"/>
        <v>0</v>
      </c>
      <c r="AL46" s="163">
        <f t="shared" si="34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8.7999999999999995E-2</v>
      </c>
      <c r="H47" s="162">
        <f t="shared" si="40"/>
        <v>66</v>
      </c>
      <c r="I47" s="60"/>
      <c r="J47" s="55">
        <v>8.7999999999999995E-2</v>
      </c>
      <c r="K47" s="162">
        <f t="shared" si="35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6"/>
        <v>66</v>
      </c>
      <c r="R47" s="60"/>
      <c r="S47" s="61">
        <f t="shared" si="17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7"/>
        <v>66</v>
      </c>
      <c r="X47" s="60"/>
      <c r="Y47" s="61">
        <f t="shared" si="18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8"/>
        <v>66</v>
      </c>
      <c r="AD47" s="60"/>
      <c r="AE47" s="61">
        <f t="shared" si="19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9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9250</v>
      </c>
      <c r="G48" s="55">
        <v>0.10299999999999999</v>
      </c>
      <c r="H48" s="162">
        <f t="shared" si="40"/>
        <v>952.75</v>
      </c>
      <c r="I48" s="60"/>
      <c r="J48" s="55">
        <v>0.10299999999999999</v>
      </c>
      <c r="K48" s="162">
        <f t="shared" si="35"/>
        <v>952.75</v>
      </c>
      <c r="L48" s="60"/>
      <c r="M48" s="61">
        <f t="shared" si="41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6"/>
        <v>952.75</v>
      </c>
      <c r="R48" s="60"/>
      <c r="S48" s="61">
        <f t="shared" si="17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7"/>
        <v>952.75</v>
      </c>
      <c r="X48" s="60"/>
      <c r="Y48" s="61">
        <f t="shared" si="18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8"/>
        <v>952.75</v>
      </c>
      <c r="AD48" s="60"/>
      <c r="AE48" s="61">
        <f t="shared" si="19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9"/>
        <v>952.75</v>
      </c>
      <c r="AJ48" s="60"/>
      <c r="AK48" s="61">
        <f t="shared" si="20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7"/>
        <v>0</v>
      </c>
      <c r="T49" s="71"/>
      <c r="U49" s="69"/>
      <c r="V49" s="66"/>
      <c r="W49" s="68"/>
      <c r="X49" s="69"/>
      <c r="Y49" s="70">
        <f t="shared" si="18"/>
        <v>0</v>
      </c>
      <c r="Z49" s="71"/>
      <c r="AA49" s="69"/>
      <c r="AB49" s="66"/>
      <c r="AC49" s="68"/>
      <c r="AD49" s="69"/>
      <c r="AE49" s="70">
        <f t="shared" si="19"/>
        <v>0</v>
      </c>
      <c r="AF49" s="71"/>
      <c r="AG49" s="69"/>
      <c r="AH49" s="66"/>
      <c r="AI49" s="68"/>
      <c r="AJ49" s="69"/>
      <c r="AK49" s="70">
        <f t="shared" si="20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1339.9116192658137</v>
      </c>
      <c r="I50" s="76"/>
      <c r="J50" s="73"/>
      <c r="K50" s="75">
        <f>SUM(K40:K46,K39)</f>
        <v>1380.3853442641021</v>
      </c>
      <c r="L50" s="76"/>
      <c r="M50" s="77">
        <f>K50-H50</f>
        <v>40.47372499828839</v>
      </c>
      <c r="N50" s="78">
        <f>IF((H50)=0,"",(M50/H50))</f>
        <v>3.0206264664280929E-2</v>
      </c>
      <c r="O50" s="76"/>
      <c r="P50" s="73"/>
      <c r="Q50" s="75">
        <f>SUM(Q40:Q46,Q39)</f>
        <v>1392.5553442641019</v>
      </c>
      <c r="R50" s="76"/>
      <c r="S50" s="77">
        <f t="shared" si="17"/>
        <v>12.169999999999845</v>
      </c>
      <c r="T50" s="78">
        <f>IF((K50)=0,"",(S50/K50))</f>
        <v>8.8163787384223508E-3</v>
      </c>
      <c r="U50" s="76"/>
      <c r="V50" s="73"/>
      <c r="W50" s="75">
        <f>SUM(W40:W46,W39)</f>
        <v>1394.0553442641019</v>
      </c>
      <c r="X50" s="76"/>
      <c r="Y50" s="77">
        <f t="shared" si="18"/>
        <v>1.5</v>
      </c>
      <c r="Z50" s="78">
        <f>IF((Q50)=0,"",(Y50/Q50))</f>
        <v>1.077156470784777E-3</v>
      </c>
      <c r="AA50" s="76"/>
      <c r="AB50" s="73"/>
      <c r="AC50" s="75">
        <f>SUM(AC40:AC46,AC39)</f>
        <v>1391.5853442641019</v>
      </c>
      <c r="AD50" s="76"/>
      <c r="AE50" s="77">
        <f t="shared" si="19"/>
        <v>-2.4700000000000273</v>
      </c>
      <c r="AF50" s="78">
        <f>IF((W50)=0,"",(AE50/W50))</f>
        <v>-1.7718091395459612E-3</v>
      </c>
      <c r="AG50" s="76"/>
      <c r="AH50" s="73"/>
      <c r="AI50" s="75">
        <f>SUM(AI40:AI46,AI39)</f>
        <v>1393.7173442641019</v>
      </c>
      <c r="AJ50" s="76"/>
      <c r="AK50" s="77">
        <f t="shared" si="20"/>
        <v>2.1320000000000618</v>
      </c>
      <c r="AL50" s="78">
        <f>IF((AC50)=0,"",(AK50/AC50))</f>
        <v>1.5320655745533925E-3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174.18851050455578</v>
      </c>
      <c r="I51" s="83"/>
      <c r="J51" s="80">
        <v>0.13</v>
      </c>
      <c r="K51" s="84">
        <f>K50*J51</f>
        <v>179.45009475433326</v>
      </c>
      <c r="L51" s="83"/>
      <c r="M51" s="85">
        <f>K51-H51</f>
        <v>5.261584249777485</v>
      </c>
      <c r="N51" s="86">
        <f>IF((H51)=0,"",(M51/H51))</f>
        <v>3.0206264664280898E-2</v>
      </c>
      <c r="O51" s="83"/>
      <c r="P51" s="80">
        <v>0.13</v>
      </c>
      <c r="Q51" s="84">
        <f>Q50*P51</f>
        <v>181.03219475433326</v>
      </c>
      <c r="R51" s="83"/>
      <c r="S51" s="85">
        <f t="shared" si="17"/>
        <v>1.582099999999997</v>
      </c>
      <c r="T51" s="86">
        <f>IF((K51)=0,"",(S51/K51))</f>
        <v>8.8163787384224444E-3</v>
      </c>
      <c r="U51" s="83"/>
      <c r="V51" s="80">
        <v>0.13</v>
      </c>
      <c r="W51" s="84">
        <f>W50*V51</f>
        <v>181.22719475433325</v>
      </c>
      <c r="X51" s="83"/>
      <c r="Y51" s="85">
        <f t="shared" si="18"/>
        <v>0.19499999999999318</v>
      </c>
      <c r="Z51" s="86">
        <f>IF((Q51)=0,"",(Y51/Q51))</f>
        <v>1.0771564707847392E-3</v>
      </c>
      <c r="AA51" s="83"/>
      <c r="AB51" s="80">
        <v>0.13</v>
      </c>
      <c r="AC51" s="84">
        <f>AC50*AB51</f>
        <v>180.90609475433325</v>
      </c>
      <c r="AD51" s="83"/>
      <c r="AE51" s="85">
        <f t="shared" si="19"/>
        <v>-0.32110000000000127</v>
      </c>
      <c r="AF51" s="86">
        <f>IF((W51)=0,"",(AE51/W51))</f>
        <v>-1.7718091395459486E-3</v>
      </c>
      <c r="AG51" s="83"/>
      <c r="AH51" s="80">
        <v>0.13</v>
      </c>
      <c r="AI51" s="84">
        <f>AI50*AH51</f>
        <v>181.18325475433326</v>
      </c>
      <c r="AJ51" s="83"/>
      <c r="AK51" s="85">
        <f t="shared" si="20"/>
        <v>0.27716000000000918</v>
      </c>
      <c r="AL51" s="86">
        <f>IF((AC51)=0,"",(AK51/AC51))</f>
        <v>1.5320655745533988E-3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1514.1001297703694</v>
      </c>
      <c r="I52" s="83"/>
      <c r="J52" s="88"/>
      <c r="K52" s="84">
        <f>K50+K51</f>
        <v>1559.8354390184354</v>
      </c>
      <c r="L52" s="83"/>
      <c r="M52" s="85">
        <f>K52-H52</f>
        <v>45.73530924806596</v>
      </c>
      <c r="N52" s="86">
        <f>IF((H52)=0,"",(M52/H52))</f>
        <v>3.0206264664280981E-2</v>
      </c>
      <c r="O52" s="83"/>
      <c r="P52" s="88"/>
      <c r="Q52" s="84">
        <f>Q50+Q51</f>
        <v>1573.5875390184351</v>
      </c>
      <c r="R52" s="83"/>
      <c r="S52" s="85">
        <f t="shared" si="17"/>
        <v>13.7520999999997</v>
      </c>
      <c r="T52" s="86">
        <f>IF((K52)=0,"",(S52/K52))</f>
        <v>8.8163787384222692E-3</v>
      </c>
      <c r="U52" s="83"/>
      <c r="V52" s="88"/>
      <c r="W52" s="84">
        <f>W50+W51</f>
        <v>1575.2825390184353</v>
      </c>
      <c r="X52" s="83"/>
      <c r="Y52" s="85">
        <f t="shared" si="18"/>
        <v>1.6950000000001637</v>
      </c>
      <c r="Z52" s="86">
        <f>IF((Q52)=0,"",(Y52/Q52))</f>
        <v>1.077156470784881E-3</v>
      </c>
      <c r="AA52" s="83"/>
      <c r="AB52" s="88"/>
      <c r="AC52" s="84">
        <f>AC50+AC51</f>
        <v>1572.4914390184351</v>
      </c>
      <c r="AD52" s="83"/>
      <c r="AE52" s="85">
        <f t="shared" si="19"/>
        <v>-2.7911000000001422</v>
      </c>
      <c r="AF52" s="86">
        <f>IF((W52)=0,"",(AE52/W52))</f>
        <v>-1.7718091395460319E-3</v>
      </c>
      <c r="AG52" s="83"/>
      <c r="AH52" s="88"/>
      <c r="AI52" s="84">
        <f>AI50+AI51</f>
        <v>1574.9005990184353</v>
      </c>
      <c r="AJ52" s="83"/>
      <c r="AK52" s="85">
        <f t="shared" si="20"/>
        <v>2.4091600000001563</v>
      </c>
      <c r="AL52" s="86">
        <f>IF((AC52)=0,"",(AK52/AC52))</f>
        <v>1.5320655745534476E-3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-151.41</v>
      </c>
      <c r="I53" s="83"/>
      <c r="J53" s="88"/>
      <c r="K53" s="90">
        <f>ROUND(-K52*10%,2)</f>
        <v>-155.97999999999999</v>
      </c>
      <c r="L53" s="83"/>
      <c r="M53" s="91">
        <f>K53-H53</f>
        <v>-4.5699999999999932</v>
      </c>
      <c r="N53" s="92">
        <f>IF((H53)=0,"",(M53/H53))</f>
        <v>3.0182946965193799E-2</v>
      </c>
      <c r="O53" s="83"/>
      <c r="P53" s="88"/>
      <c r="Q53" s="90">
        <f>ROUND(-Q52*10%,2)</f>
        <v>-157.36000000000001</v>
      </c>
      <c r="R53" s="83"/>
      <c r="S53" s="91">
        <f t="shared" si="17"/>
        <v>-1.3800000000000239</v>
      </c>
      <c r="T53" s="92">
        <f>IF((K53)=0,"",(S53/K53))</f>
        <v>8.8472881138609051E-3</v>
      </c>
      <c r="U53" s="83"/>
      <c r="V53" s="88"/>
      <c r="W53" s="90">
        <f>ROUND(-W52*10%,2)</f>
        <v>-157.53</v>
      </c>
      <c r="X53" s="83"/>
      <c r="Y53" s="91">
        <f t="shared" si="18"/>
        <v>-0.16999999999998749</v>
      </c>
      <c r="Z53" s="92">
        <f>IF((Q53)=0,"",(Y53/Q53))</f>
        <v>1.0803253685815167E-3</v>
      </c>
      <c r="AA53" s="83"/>
      <c r="AB53" s="88"/>
      <c r="AC53" s="90">
        <f>ROUND(-AC52*10%,2)</f>
        <v>-157.25</v>
      </c>
      <c r="AD53" s="83"/>
      <c r="AE53" s="91">
        <f t="shared" si="19"/>
        <v>0.28000000000000114</v>
      </c>
      <c r="AF53" s="92">
        <f>IF((W53)=0,"",(AE53/W53))</f>
        <v>-1.7774392179267513E-3</v>
      </c>
      <c r="AG53" s="83"/>
      <c r="AH53" s="88"/>
      <c r="AI53" s="90">
        <f>ROUND(-AI52*10%,2)</f>
        <v>-157.49</v>
      </c>
      <c r="AJ53" s="83"/>
      <c r="AK53" s="91">
        <f t="shared" si="20"/>
        <v>-0.24000000000000909</v>
      </c>
      <c r="AL53" s="92">
        <f>IF((AC53)=0,"",(AK53/AC53))</f>
        <v>1.5262321144674665E-3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1362.6901297703694</v>
      </c>
      <c r="I54" s="96"/>
      <c r="J54" s="93"/>
      <c r="K54" s="97">
        <f>K52+K53</f>
        <v>1403.8554390184354</v>
      </c>
      <c r="L54" s="96"/>
      <c r="M54" s="98">
        <f>K54-H54</f>
        <v>41.165309248066023</v>
      </c>
      <c r="N54" s="99">
        <f>IF((H54)=0,"",(M54/H54))</f>
        <v>3.0208855519488428E-2</v>
      </c>
      <c r="O54" s="96"/>
      <c r="P54" s="93"/>
      <c r="Q54" s="97">
        <f>Q52+Q53</f>
        <v>1416.227539018435</v>
      </c>
      <c r="R54" s="96"/>
      <c r="S54" s="98">
        <f t="shared" si="17"/>
        <v>12.372099999999591</v>
      </c>
      <c r="T54" s="99">
        <f>IF((K54)=0,"",(S54/K54))</f>
        <v>8.8129444500710599E-3</v>
      </c>
      <c r="U54" s="96"/>
      <c r="V54" s="93"/>
      <c r="W54" s="97">
        <f>W52+W53</f>
        <v>1417.7525390184353</v>
      </c>
      <c r="X54" s="96"/>
      <c r="Y54" s="98">
        <f t="shared" si="18"/>
        <v>1.5250000000003183</v>
      </c>
      <c r="Z54" s="99">
        <f>IF((Q54)=0,"",(Y54/Q54))</f>
        <v>1.0768043679317745E-3</v>
      </c>
      <c r="AA54" s="96"/>
      <c r="AB54" s="93"/>
      <c r="AC54" s="97">
        <f>AC52+AC53</f>
        <v>1415.2414390184351</v>
      </c>
      <c r="AD54" s="96"/>
      <c r="AE54" s="98">
        <f t="shared" si="19"/>
        <v>-2.5111000000001695</v>
      </c>
      <c r="AF54" s="99">
        <f>IF((W54)=0,"",(AE54/W54))</f>
        <v>-1.771183567577104E-3</v>
      </c>
      <c r="AG54" s="96"/>
      <c r="AH54" s="93"/>
      <c r="AI54" s="97">
        <f>AI52+AI53</f>
        <v>1417.4105990184353</v>
      </c>
      <c r="AJ54" s="96"/>
      <c r="AK54" s="98">
        <f t="shared" si="20"/>
        <v>2.1691600000001472</v>
      </c>
      <c r="AL54" s="99">
        <f>IF((AC54)=0,"",(AK54/AC54))</f>
        <v>1.5327137407060419E-3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7"/>
        <v>0</v>
      </c>
      <c r="T55" s="71"/>
      <c r="U55" s="104"/>
      <c r="V55" s="66"/>
      <c r="W55" s="68"/>
      <c r="X55" s="104"/>
      <c r="Y55" s="105">
        <f t="shared" si="18"/>
        <v>0</v>
      </c>
      <c r="Z55" s="71"/>
      <c r="AA55" s="104"/>
      <c r="AB55" s="66"/>
      <c r="AC55" s="68"/>
      <c r="AD55" s="104"/>
      <c r="AE55" s="105">
        <f t="shared" si="19"/>
        <v>0</v>
      </c>
      <c r="AF55" s="71"/>
      <c r="AG55" s="104"/>
      <c r="AH55" s="66"/>
      <c r="AI55" s="68"/>
      <c r="AJ55" s="104"/>
      <c r="AK55" s="105">
        <f t="shared" si="20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1408.6616192658134</v>
      </c>
      <c r="I56" s="110"/>
      <c r="J56" s="107"/>
      <c r="K56" s="109">
        <f>SUM(K47:K48,K39,K40:K43)</f>
        <v>1449.1353442641021</v>
      </c>
      <c r="L56" s="110"/>
      <c r="M56" s="111">
        <f>K56-H56</f>
        <v>40.473724998288617</v>
      </c>
      <c r="N56" s="78">
        <f>IF((H56)=0,"",(M56/H56))</f>
        <v>2.8732042134706058E-2</v>
      </c>
      <c r="O56" s="110"/>
      <c r="P56" s="107"/>
      <c r="Q56" s="109">
        <f>SUM(Q47:Q48,Q39,Q40:Q43)</f>
        <v>1461.3053442641019</v>
      </c>
      <c r="R56" s="110"/>
      <c r="S56" s="111">
        <f t="shared" si="17"/>
        <v>12.169999999999845</v>
      </c>
      <c r="T56" s="78">
        <f>IF((K56)=0,"",(S56/K56))</f>
        <v>8.3981113621792169E-3</v>
      </c>
      <c r="U56" s="110"/>
      <c r="V56" s="107"/>
      <c r="W56" s="109">
        <f>SUM(W47:W48,W39,W40:W43)</f>
        <v>1462.8053442641019</v>
      </c>
      <c r="X56" s="110"/>
      <c r="Y56" s="111">
        <f t="shared" si="18"/>
        <v>1.5</v>
      </c>
      <c r="Z56" s="78">
        <f>IF((Q56)=0,"",(Y56/Q56))</f>
        <v>1.026479514283433E-3</v>
      </c>
      <c r="AA56" s="110"/>
      <c r="AB56" s="107"/>
      <c r="AC56" s="109">
        <f>SUM(AC47:AC48,AC39,AC40:AC43)</f>
        <v>1460.3353442641019</v>
      </c>
      <c r="AD56" s="110"/>
      <c r="AE56" s="111">
        <f t="shared" si="19"/>
        <v>-2.4700000000000273</v>
      </c>
      <c r="AF56" s="78">
        <f>IF((W56)=0,"",(AE56/W56))</f>
        <v>-1.6885363522120697E-3</v>
      </c>
      <c r="AG56" s="110"/>
      <c r="AH56" s="107"/>
      <c r="AI56" s="109">
        <f>SUM(AI47:AI48,AI39,AI40:AI43)</f>
        <v>1462.4673442641019</v>
      </c>
      <c r="AJ56" s="110"/>
      <c r="AK56" s="111">
        <f t="shared" si="20"/>
        <v>2.1320000000000618</v>
      </c>
      <c r="AL56" s="78">
        <f>IF((AC56)=0,"",(AK56/AC56))</f>
        <v>1.4599386424317682E-3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183.12601050455575</v>
      </c>
      <c r="I57" s="115"/>
      <c r="J57" s="113">
        <v>0.13</v>
      </c>
      <c r="K57" s="116">
        <f>K56*J57</f>
        <v>188.38759475433326</v>
      </c>
      <c r="L57" s="115"/>
      <c r="M57" s="117">
        <f>K57-H57</f>
        <v>5.2615842497775134</v>
      </c>
      <c r="N57" s="86">
        <f>IF((H57)=0,"",(M57/H57))</f>
        <v>2.8732042134706023E-2</v>
      </c>
      <c r="O57" s="115"/>
      <c r="P57" s="113">
        <v>0.13</v>
      </c>
      <c r="Q57" s="116">
        <f>Q56*P57</f>
        <v>189.96969475433326</v>
      </c>
      <c r="R57" s="115"/>
      <c r="S57" s="117">
        <f t="shared" si="17"/>
        <v>1.582099999999997</v>
      </c>
      <c r="T57" s="86">
        <f>IF((K57)=0,"",(S57/K57))</f>
        <v>8.3981113621793071E-3</v>
      </c>
      <c r="U57" s="115"/>
      <c r="V57" s="113">
        <v>0.13</v>
      </c>
      <c r="W57" s="116">
        <f>W56*V57</f>
        <v>190.16469475433325</v>
      </c>
      <c r="X57" s="115"/>
      <c r="Y57" s="117">
        <f t="shared" si="18"/>
        <v>0.19499999999999318</v>
      </c>
      <c r="Z57" s="86">
        <f>IF((Q57)=0,"",(Y57/Q57))</f>
        <v>1.026479514283397E-3</v>
      </c>
      <c r="AA57" s="115"/>
      <c r="AB57" s="113">
        <v>0.13</v>
      </c>
      <c r="AC57" s="116">
        <f>AC56*AB57</f>
        <v>189.84359475433325</v>
      </c>
      <c r="AD57" s="115"/>
      <c r="AE57" s="117">
        <f t="shared" si="19"/>
        <v>-0.32110000000000127</v>
      </c>
      <c r="AF57" s="86">
        <f>IF((W57)=0,"",(AE57/W57))</f>
        <v>-1.6885363522120575E-3</v>
      </c>
      <c r="AG57" s="115"/>
      <c r="AH57" s="113">
        <v>0.13</v>
      </c>
      <c r="AI57" s="116">
        <f>AI56*AH57</f>
        <v>190.12075475433326</v>
      </c>
      <c r="AJ57" s="115"/>
      <c r="AK57" s="117">
        <f t="shared" si="20"/>
        <v>0.27716000000000918</v>
      </c>
      <c r="AL57" s="86">
        <f>IF((AC57)=0,"",(AK57/AC57))</f>
        <v>1.4599386424317743E-3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1591.7876297703692</v>
      </c>
      <c r="I58" s="115"/>
      <c r="J58" s="119"/>
      <c r="K58" s="116">
        <f>K56+K57</f>
        <v>1637.5229390184354</v>
      </c>
      <c r="L58" s="115"/>
      <c r="M58" s="117">
        <f>K58-H58</f>
        <v>45.735309248066187</v>
      </c>
      <c r="N58" s="86">
        <f>IF((H58)=0,"",(M58/H58))</f>
        <v>2.8732042134706089E-2</v>
      </c>
      <c r="O58" s="115"/>
      <c r="P58" s="119"/>
      <c r="Q58" s="116">
        <f>Q56+Q57</f>
        <v>1651.2750390184351</v>
      </c>
      <c r="R58" s="115"/>
      <c r="S58" s="117">
        <f t="shared" si="17"/>
        <v>13.7520999999997</v>
      </c>
      <c r="T58" s="86">
        <f>IF((K58)=0,"",(S58/K58))</f>
        <v>8.3981113621791389E-3</v>
      </c>
      <c r="U58" s="115"/>
      <c r="V58" s="119"/>
      <c r="W58" s="116">
        <f>W56+W57</f>
        <v>1652.9700390184353</v>
      </c>
      <c r="X58" s="115"/>
      <c r="Y58" s="117">
        <f t="shared" si="18"/>
        <v>1.6950000000001637</v>
      </c>
      <c r="Z58" s="86">
        <f>IF((Q58)=0,"",(Y58/Q58))</f>
        <v>1.0264795142835321E-3</v>
      </c>
      <c r="AA58" s="115"/>
      <c r="AB58" s="119"/>
      <c r="AC58" s="116">
        <f>AC56+AC57</f>
        <v>1650.1789390184351</v>
      </c>
      <c r="AD58" s="115"/>
      <c r="AE58" s="117">
        <f t="shared" si="19"/>
        <v>-2.7911000000001422</v>
      </c>
      <c r="AF58" s="86">
        <f>IF((W58)=0,"",(AE58/W58))</f>
        <v>-1.6885363522121369E-3</v>
      </c>
      <c r="AG58" s="115"/>
      <c r="AH58" s="119"/>
      <c r="AI58" s="116">
        <f>AI56+AI57</f>
        <v>1652.5880990184353</v>
      </c>
      <c r="AJ58" s="115"/>
      <c r="AK58" s="117">
        <f t="shared" si="20"/>
        <v>2.4091600000001563</v>
      </c>
      <c r="AL58" s="86">
        <f>IF((AC58)=0,"",(AK58/AC58))</f>
        <v>1.4599386424318207E-3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-159.18</v>
      </c>
      <c r="I59" s="115"/>
      <c r="J59" s="119"/>
      <c r="K59" s="122">
        <f>ROUND(-K58*10%,2)</f>
        <v>-163.75</v>
      </c>
      <c r="L59" s="115"/>
      <c r="M59" s="123">
        <f>K59-H59</f>
        <v>-4.5699999999999932</v>
      </c>
      <c r="N59" s="92">
        <f>IF((H59)=0,"",(M59/H59))</f>
        <v>2.870963688905637E-2</v>
      </c>
      <c r="O59" s="115"/>
      <c r="P59" s="119"/>
      <c r="Q59" s="122">
        <f>ROUND(-Q58*10%,2)</f>
        <v>-165.13</v>
      </c>
      <c r="R59" s="115"/>
      <c r="S59" s="123">
        <f t="shared" si="17"/>
        <v>-1.3799999999999955</v>
      </c>
      <c r="T59" s="92">
        <f>IF((K59)=0,"",(S59/K59))</f>
        <v>8.427480916030506E-3</v>
      </c>
      <c r="U59" s="115"/>
      <c r="V59" s="119"/>
      <c r="W59" s="122">
        <f>ROUND(-W58*10%,2)</f>
        <v>-165.3</v>
      </c>
      <c r="X59" s="115"/>
      <c r="Y59" s="123">
        <f t="shared" si="18"/>
        <v>-0.17000000000001592</v>
      </c>
      <c r="Z59" s="92">
        <f>IF((Q59)=0,"",(Y59/Q59))</f>
        <v>1.0294919154606426E-3</v>
      </c>
      <c r="AA59" s="115"/>
      <c r="AB59" s="119"/>
      <c r="AC59" s="122">
        <f>ROUND(-AC58*10%,2)</f>
        <v>-165.02</v>
      </c>
      <c r="AD59" s="115"/>
      <c r="AE59" s="123">
        <f t="shared" si="19"/>
        <v>0.28000000000000114</v>
      </c>
      <c r="AF59" s="92">
        <f>IF((W59)=0,"",(AE59/W59))</f>
        <v>-1.6938898971566917E-3</v>
      </c>
      <c r="AG59" s="115"/>
      <c r="AH59" s="119"/>
      <c r="AI59" s="122">
        <f>ROUND(-AI58*10%,2)</f>
        <v>-165.26</v>
      </c>
      <c r="AJ59" s="115"/>
      <c r="AK59" s="123">
        <f t="shared" si="20"/>
        <v>-0.23999999999998067</v>
      </c>
      <c r="AL59" s="92">
        <f>IF((AC59)=0,"",(AK59/AC59))</f>
        <v>1.4543691673735344E-3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1432.6076297703692</v>
      </c>
      <c r="I60" s="127"/>
      <c r="J60" s="124"/>
      <c r="K60" s="128">
        <f>SUM(K58:K59)</f>
        <v>1473.7729390184354</v>
      </c>
      <c r="L60" s="127"/>
      <c r="M60" s="129">
        <f>K60-H60</f>
        <v>41.165309248066251</v>
      </c>
      <c r="N60" s="130">
        <f>IF((H60)=0,"",(M60/H60))</f>
        <v>2.8734531627940992E-2</v>
      </c>
      <c r="O60" s="127"/>
      <c r="P60" s="124"/>
      <c r="Q60" s="128">
        <f>SUM(Q58:Q59)</f>
        <v>1486.145039018435</v>
      </c>
      <c r="R60" s="127"/>
      <c r="S60" s="129">
        <f t="shared" si="17"/>
        <v>12.372099999999591</v>
      </c>
      <c r="T60" s="130">
        <f>IF((K60)=0,"",(S60/K60))</f>
        <v>8.3948481292102414E-3</v>
      </c>
      <c r="U60" s="127"/>
      <c r="V60" s="124"/>
      <c r="W60" s="128">
        <f>SUM(W58:W59)</f>
        <v>1487.6700390184353</v>
      </c>
      <c r="X60" s="127"/>
      <c r="Y60" s="129">
        <f t="shared" si="18"/>
        <v>1.5250000000003183</v>
      </c>
      <c r="Z60" s="130">
        <f>IF((Q60)=0,"",(Y60/Q60))</f>
        <v>1.0261447974200056E-3</v>
      </c>
      <c r="AA60" s="127"/>
      <c r="AB60" s="124"/>
      <c r="AC60" s="128">
        <f>SUM(AC58:AC59)</f>
        <v>1485.1589390184351</v>
      </c>
      <c r="AD60" s="127"/>
      <c r="AE60" s="129">
        <f t="shared" si="19"/>
        <v>-2.5111000000001695</v>
      </c>
      <c r="AF60" s="130">
        <f>IF((W60)=0,"",(AE60/W60))</f>
        <v>-1.6879415019052163E-3</v>
      </c>
      <c r="AG60" s="127"/>
      <c r="AH60" s="124"/>
      <c r="AI60" s="128">
        <f>SUM(AI58:AI59)</f>
        <v>1487.3280990184353</v>
      </c>
      <c r="AJ60" s="127"/>
      <c r="AK60" s="129">
        <f t="shared" si="20"/>
        <v>2.1691600000001472</v>
      </c>
      <c r="AL60" s="130">
        <f>IF((AC60)=0,"",(AK60/AC60))</f>
        <v>1.4605574817694456E-3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29:E35 D55:E55 D61:E61 D12:E27 D40:E49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F0"/>
    <pageSetUpPr fitToPage="1"/>
  </sheetPr>
  <dimension ref="A1:AP79"/>
  <sheetViews>
    <sheetView showGridLines="0" topLeftCell="A31" zoomScaleNormal="100" workbookViewId="0">
      <selection activeCell="T54" sqref="T54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39.14</v>
      </c>
      <c r="K12" s="18">
        <f t="shared" ref="K12:K27" si="1">$F12*J12</f>
        <v>39.14</v>
      </c>
      <c r="L12" s="19"/>
      <c r="M12" s="21">
        <f>K12-H12</f>
        <v>5.93</v>
      </c>
      <c r="N12" s="22">
        <f>IF((H12)=0,"",(M12/H12))</f>
        <v>0.17856067449563384</v>
      </c>
      <c r="O12" s="19"/>
      <c r="P12" s="16">
        <v>40.61</v>
      </c>
      <c r="Q12" s="18">
        <f t="shared" ref="Q12:Q27" si="2">$F12*P12</f>
        <v>40.61</v>
      </c>
      <c r="R12" s="19"/>
      <c r="S12" s="21">
        <f>Q12-K12</f>
        <v>1.4699999999999989</v>
      </c>
      <c r="T12" s="22">
        <f t="shared" ref="T12:T34" si="3">IF((K12)=0,"",(S12/K12))</f>
        <v>3.7557485947879381E-2</v>
      </c>
      <c r="U12" s="19"/>
      <c r="V12" s="16">
        <v>41.11</v>
      </c>
      <c r="W12" s="18">
        <f t="shared" ref="W12:W27" si="4">$F12*V12</f>
        <v>41.11</v>
      </c>
      <c r="X12" s="19"/>
      <c r="Y12" s="21">
        <f>W12-Q12</f>
        <v>0.5</v>
      </c>
      <c r="Z12" s="22">
        <f t="shared" ref="Z12:Z34" si="5">IF((Q12)=0,"",(Y12/Q12))</f>
        <v>1.2312238364934745E-2</v>
      </c>
      <c r="AA12" s="19"/>
      <c r="AB12" s="16">
        <v>41.08</v>
      </c>
      <c r="AC12" s="18">
        <f t="shared" ref="AC12:AC27" si="6">$F12*AB12</f>
        <v>41.08</v>
      </c>
      <c r="AD12" s="19"/>
      <c r="AE12" s="21">
        <f>AC12-W12</f>
        <v>-3.0000000000001137E-2</v>
      </c>
      <c r="AF12" s="22">
        <f t="shared" ref="AF12:AF34" si="7">IF((W12)=0,"",(AE12/W12))</f>
        <v>-7.2974945268793816E-4</v>
      </c>
      <c r="AG12" s="19"/>
      <c r="AH12" s="16">
        <v>42</v>
      </c>
      <c r="AI12" s="18">
        <f t="shared" ref="AI12:AI27" si="8">$F12*AH12</f>
        <v>42</v>
      </c>
      <c r="AJ12" s="19"/>
      <c r="AK12" s="21">
        <f>AI12-AC12</f>
        <v>0.92000000000000171</v>
      </c>
      <c r="AL12" s="22">
        <f t="shared" ref="AL12:AL34" si="9">IF((AC12)=0,"",(AK12/AC12))</f>
        <v>2.2395326192794589E-2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2.44</v>
      </c>
      <c r="K13" s="18">
        <f t="shared" si="1"/>
        <v>2.44</v>
      </c>
      <c r="L13" s="19"/>
      <c r="M13" s="21">
        <f t="shared" ref="M13" si="10">K13-H13</f>
        <v>2.44</v>
      </c>
      <c r="N13" s="22" t="str">
        <f t="shared" ref="N13" si="11">IF((H13)=0,"",(M13/H13))</f>
        <v/>
      </c>
      <c r="O13" s="19"/>
      <c r="P13" s="16">
        <v>2.44</v>
      </c>
      <c r="Q13" s="18">
        <f t="shared" si="2"/>
        <v>2.44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2.44</v>
      </c>
      <c r="W13" s="18">
        <f t="shared" si="4"/>
        <v>2.44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-2.44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ref="N14:N34" si="16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7">Q14-K14</f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8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19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ref="M15:M43" si="21">K15-H15</f>
        <v>-0.04</v>
      </c>
      <c r="N15" s="22">
        <f t="shared" si="16"/>
        <v>-1</v>
      </c>
      <c r="O15" s="19"/>
      <c r="P15" s="16">
        <v>0</v>
      </c>
      <c r="Q15" s="18">
        <f t="shared" si="2"/>
        <v>0</v>
      </c>
      <c r="R15" s="19"/>
      <c r="S15" s="21">
        <f t="shared" si="17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8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9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0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1"/>
        <v>0</v>
      </c>
      <c r="N16" s="22" t="str">
        <f t="shared" si="16"/>
        <v/>
      </c>
      <c r="O16" s="19"/>
      <c r="P16" s="16"/>
      <c r="Q16" s="18">
        <f t="shared" si="2"/>
        <v>0</v>
      </c>
      <c r="R16" s="19"/>
      <c r="S16" s="21">
        <f t="shared" si="17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8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9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0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1"/>
        <v>0</v>
      </c>
      <c r="N17" s="22" t="str">
        <f t="shared" si="16"/>
        <v/>
      </c>
      <c r="O17" s="19"/>
      <c r="P17" s="16"/>
      <c r="Q17" s="18">
        <f t="shared" si="2"/>
        <v>0</v>
      </c>
      <c r="R17" s="19"/>
      <c r="S17" s="21">
        <f t="shared" si="17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8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9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0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1"/>
        <v>0</v>
      </c>
      <c r="N18" s="22" t="str">
        <f t="shared" si="16"/>
        <v/>
      </c>
      <c r="O18" s="19"/>
      <c r="P18" s="16"/>
      <c r="Q18" s="18">
        <f t="shared" si="2"/>
        <v>0</v>
      </c>
      <c r="R18" s="19"/>
      <c r="S18" s="21">
        <f t="shared" si="17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8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9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0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8.6E-3</v>
      </c>
      <c r="H19" s="18">
        <f t="shared" si="0"/>
        <v>129</v>
      </c>
      <c r="I19" s="19"/>
      <c r="J19" s="16">
        <v>1.01E-2</v>
      </c>
      <c r="K19" s="18">
        <f t="shared" si="1"/>
        <v>151.5</v>
      </c>
      <c r="L19" s="19"/>
      <c r="M19" s="21">
        <f t="shared" si="21"/>
        <v>22.5</v>
      </c>
      <c r="N19" s="22">
        <f t="shared" si="16"/>
        <v>0.1744186046511628</v>
      </c>
      <c r="O19" s="19"/>
      <c r="P19" s="16">
        <v>1.0500000000000001E-2</v>
      </c>
      <c r="Q19" s="18">
        <f t="shared" si="2"/>
        <v>157.5</v>
      </c>
      <c r="R19" s="19"/>
      <c r="S19" s="21">
        <f t="shared" si="17"/>
        <v>6</v>
      </c>
      <c r="T19" s="22">
        <f t="shared" si="3"/>
        <v>3.9603960396039604E-2</v>
      </c>
      <c r="U19" s="19"/>
      <c r="V19" s="16">
        <v>1.06E-2</v>
      </c>
      <c r="W19" s="18">
        <f t="shared" si="4"/>
        <v>159</v>
      </c>
      <c r="X19" s="19"/>
      <c r="Y19" s="21">
        <f t="shared" si="18"/>
        <v>1.5</v>
      </c>
      <c r="Z19" s="22">
        <f t="shared" si="5"/>
        <v>9.5238095238095247E-3</v>
      </c>
      <c r="AA19" s="19"/>
      <c r="AB19" s="16">
        <v>1.06E-2</v>
      </c>
      <c r="AC19" s="18">
        <f t="shared" si="6"/>
        <v>159</v>
      </c>
      <c r="AD19" s="19"/>
      <c r="AE19" s="21">
        <f t="shared" si="19"/>
        <v>0</v>
      </c>
      <c r="AF19" s="22">
        <f t="shared" si="7"/>
        <v>0</v>
      </c>
      <c r="AG19" s="19"/>
      <c r="AH19" s="16">
        <v>1.0800000000000001E-2</v>
      </c>
      <c r="AI19" s="18">
        <f t="shared" si="8"/>
        <v>162</v>
      </c>
      <c r="AJ19" s="19"/>
      <c r="AK19" s="21">
        <f t="shared" si="20"/>
        <v>3</v>
      </c>
      <c r="AL19" s="22">
        <f t="shared" si="9"/>
        <v>1.8867924528301886E-2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21"/>
        <v>2.2999999999999998</v>
      </c>
      <c r="N20" s="22" t="str">
        <f t="shared" si="16"/>
        <v/>
      </c>
      <c r="O20" s="19"/>
      <c r="P20" s="16"/>
      <c r="Q20" s="18">
        <f t="shared" si="2"/>
        <v>0</v>
      </c>
      <c r="R20" s="19"/>
      <c r="S20" s="21">
        <f t="shared" si="17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8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9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0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-1.5</v>
      </c>
      <c r="L21" s="19"/>
      <c r="M21" s="21">
        <f t="shared" si="21"/>
        <v>-1.5</v>
      </c>
      <c r="N21" s="22" t="str">
        <f t="shared" si="16"/>
        <v/>
      </c>
      <c r="O21" s="19"/>
      <c r="P21" s="16"/>
      <c r="Q21" s="18">
        <f t="shared" si="2"/>
        <v>0</v>
      </c>
      <c r="R21" s="19"/>
      <c r="S21" s="21">
        <f t="shared" si="17"/>
        <v>1.5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8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9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0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22">$G$7</f>
        <v>15000</v>
      </c>
      <c r="G24" s="16">
        <v>-1E-4</v>
      </c>
      <c r="H24" s="18">
        <f t="shared" si="0"/>
        <v>-1.5</v>
      </c>
      <c r="I24" s="19"/>
      <c r="J24" s="16">
        <v>0</v>
      </c>
      <c r="K24" s="18">
        <f t="shared" si="1"/>
        <v>0</v>
      </c>
      <c r="L24" s="19"/>
      <c r="M24" s="21">
        <f t="shared" si="21"/>
        <v>1.5</v>
      </c>
      <c r="N24" s="22">
        <f t="shared" si="16"/>
        <v>-1</v>
      </c>
      <c r="O24" s="19"/>
      <c r="P24" s="16">
        <v>0</v>
      </c>
      <c r="Q24" s="18">
        <f t="shared" si="2"/>
        <v>0</v>
      </c>
      <c r="R24" s="19"/>
      <c r="S24" s="21">
        <f t="shared" si="17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8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9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0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1"/>
        <v>0</v>
      </c>
      <c r="N25" s="22" t="str">
        <f t="shared" si="16"/>
        <v/>
      </c>
      <c r="O25" s="19"/>
      <c r="P25" s="16"/>
      <c r="Q25" s="18">
        <f t="shared" si="2"/>
        <v>0</v>
      </c>
      <c r="R25" s="19"/>
      <c r="S25" s="21">
        <f t="shared" si="17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8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9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0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1"/>
        <v>0</v>
      </c>
      <c r="N26" s="22" t="str">
        <f t="shared" si="16"/>
        <v/>
      </c>
      <c r="O26" s="19"/>
      <c r="P26" s="16"/>
      <c r="Q26" s="18">
        <f t="shared" si="2"/>
        <v>0</v>
      </c>
      <c r="R26" s="19"/>
      <c r="S26" s="21">
        <f t="shared" si="17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8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9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0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1"/>
        <v>0</v>
      </c>
      <c r="N27" s="22" t="str">
        <f t="shared" si="16"/>
        <v/>
      </c>
      <c r="O27" s="19"/>
      <c r="P27" s="16"/>
      <c r="Q27" s="18">
        <f t="shared" si="2"/>
        <v>0</v>
      </c>
      <c r="R27" s="19"/>
      <c r="S27" s="21">
        <f t="shared" si="17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8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9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0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164.37</v>
      </c>
      <c r="I28" s="31"/>
      <c r="J28" s="28"/>
      <c r="K28" s="30">
        <f>SUM(K12:K27)</f>
        <v>193.88</v>
      </c>
      <c r="L28" s="31"/>
      <c r="M28" s="32">
        <f t="shared" si="21"/>
        <v>29.509999999999991</v>
      </c>
      <c r="N28" s="33">
        <f t="shared" si="16"/>
        <v>0.17953397821986974</v>
      </c>
      <c r="O28" s="31"/>
      <c r="P28" s="28"/>
      <c r="Q28" s="30">
        <f>SUM(Q12:Q27)</f>
        <v>200.55</v>
      </c>
      <c r="R28" s="31"/>
      <c r="S28" s="32">
        <f t="shared" si="17"/>
        <v>6.6700000000000159</v>
      </c>
      <c r="T28" s="33">
        <f t="shared" si="3"/>
        <v>3.4402723334021126E-2</v>
      </c>
      <c r="U28" s="31"/>
      <c r="V28" s="28"/>
      <c r="W28" s="30">
        <f>SUM(W12:W27)</f>
        <v>202.55</v>
      </c>
      <c r="X28" s="31"/>
      <c r="Y28" s="32">
        <f t="shared" si="18"/>
        <v>2</v>
      </c>
      <c r="Z28" s="33">
        <f t="shared" si="5"/>
        <v>9.9725754176015948E-3</v>
      </c>
      <c r="AA28" s="31"/>
      <c r="AB28" s="28"/>
      <c r="AC28" s="30">
        <f>SUM(AC12:AC27)</f>
        <v>200.07999999999998</v>
      </c>
      <c r="AD28" s="31"/>
      <c r="AE28" s="32">
        <f t="shared" si="19"/>
        <v>-2.4700000000000273</v>
      </c>
      <c r="AF28" s="33">
        <f t="shared" si="7"/>
        <v>-1.2194519871636767E-2</v>
      </c>
      <c r="AG28" s="31"/>
      <c r="AH28" s="28"/>
      <c r="AI28" s="30">
        <f>SUM(AI12:AI27)</f>
        <v>204</v>
      </c>
      <c r="AJ28" s="31"/>
      <c r="AK28" s="32">
        <f t="shared" si="20"/>
        <v>3.9200000000000159</v>
      </c>
      <c r="AL28" s="33">
        <f t="shared" si="9"/>
        <v>1.9592163134746182E-2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15000</v>
      </c>
      <c r="G29" s="16">
        <v>-1.6086780734186502E-3</v>
      </c>
      <c r="H29" s="18">
        <f t="shared" ref="H29:H33" si="23">F29*G29</f>
        <v>-24.130171101279753</v>
      </c>
      <c r="I29" s="19"/>
      <c r="J29" s="16">
        <v>-8.9999999999999998E-4</v>
      </c>
      <c r="K29" s="18">
        <f t="shared" ref="K29:K35" si="24">$F29*J29</f>
        <v>-13.5</v>
      </c>
      <c r="L29" s="19"/>
      <c r="M29" s="21">
        <f t="shared" si="21"/>
        <v>10.630171101279753</v>
      </c>
      <c r="N29" s="22">
        <f t="shared" si="16"/>
        <v>-0.44053442707316642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7"/>
        <v>13.5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8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19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0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2"/>
        <v>15000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1.5</v>
      </c>
      <c r="L31" s="19"/>
      <c r="M31" s="21">
        <f>K31-H31</f>
        <v>1.5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22"/>
        <v>15000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21"/>
        <v>0</v>
      </c>
      <c r="N32" s="22" t="str">
        <f t="shared" si="16"/>
        <v/>
      </c>
      <c r="O32" s="36"/>
      <c r="P32" s="16"/>
      <c r="Q32" s="18">
        <f t="shared" si="25"/>
        <v>0</v>
      </c>
      <c r="R32" s="36"/>
      <c r="S32" s="21">
        <f t="shared" si="17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8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19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0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2"/>
        <v>15000</v>
      </c>
      <c r="G33" s="141">
        <v>6.0000000000000002E-5</v>
      </c>
      <c r="H33" s="18">
        <f t="shared" si="23"/>
        <v>0.9</v>
      </c>
      <c r="I33" s="19"/>
      <c r="J33" s="141">
        <v>6.0000000000000002E-5</v>
      </c>
      <c r="K33" s="18">
        <f t="shared" si="24"/>
        <v>0.9</v>
      </c>
      <c r="L33" s="19"/>
      <c r="M33" s="21">
        <f t="shared" si="21"/>
        <v>0</v>
      </c>
      <c r="N33" s="22">
        <f t="shared" si="16"/>
        <v>0</v>
      </c>
      <c r="O33" s="19"/>
      <c r="P33" s="141">
        <v>6.0000000000000002E-5</v>
      </c>
      <c r="Q33" s="18">
        <f t="shared" si="25"/>
        <v>0.9</v>
      </c>
      <c r="R33" s="19"/>
      <c r="S33" s="21">
        <f t="shared" si="17"/>
        <v>0</v>
      </c>
      <c r="T33" s="22">
        <f t="shared" si="3"/>
        <v>0</v>
      </c>
      <c r="U33" s="19"/>
      <c r="V33" s="141">
        <v>6.0000000000000002E-5</v>
      </c>
      <c r="W33" s="18">
        <f t="shared" si="26"/>
        <v>0.9</v>
      </c>
      <c r="X33" s="19"/>
      <c r="Y33" s="21">
        <f t="shared" si="18"/>
        <v>0</v>
      </c>
      <c r="Z33" s="22">
        <f t="shared" si="5"/>
        <v>0</v>
      </c>
      <c r="AA33" s="19"/>
      <c r="AB33" s="141">
        <v>6.0000000000000002E-5</v>
      </c>
      <c r="AC33" s="18">
        <f t="shared" si="27"/>
        <v>0.9</v>
      </c>
      <c r="AD33" s="19"/>
      <c r="AE33" s="21">
        <f t="shared" si="19"/>
        <v>0</v>
      </c>
      <c r="AF33" s="22">
        <f t="shared" si="7"/>
        <v>0</v>
      </c>
      <c r="AG33" s="19"/>
      <c r="AH33" s="141">
        <v>6.0000000000000002E-5</v>
      </c>
      <c r="AI33" s="18">
        <f t="shared" si="28"/>
        <v>0.9</v>
      </c>
      <c r="AJ33" s="19"/>
      <c r="AK33" s="21">
        <f t="shared" si="20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568.5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58.040249999999894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24"/>
        <v>54.0075</v>
      </c>
      <c r="L34" s="19"/>
      <c r="M34" s="21">
        <f t="shared" si="21"/>
        <v>-4.0327499999998935</v>
      </c>
      <c r="N34" s="22">
        <f t="shared" si="16"/>
        <v>-6.9481954333413462E-2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25"/>
        <v>54.0075</v>
      </c>
      <c r="R34" s="19"/>
      <c r="S34" s="21">
        <f t="shared" si="17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26"/>
        <v>54.0075</v>
      </c>
      <c r="X34" s="19"/>
      <c r="Y34" s="21">
        <f t="shared" si="18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27"/>
        <v>54.0075</v>
      </c>
      <c r="AD34" s="19"/>
      <c r="AE34" s="21">
        <f t="shared" si="19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28"/>
        <v>54.0075</v>
      </c>
      <c r="AJ34" s="19"/>
      <c r="AK34" s="21">
        <f t="shared" si="20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ref="H35" si="29">F35*G35</f>
        <v>0.78800000000000003</v>
      </c>
      <c r="I35" s="19"/>
      <c r="J35" s="38">
        <v>0.78800000000000003</v>
      </c>
      <c r="K35" s="18">
        <f t="shared" si="24"/>
        <v>0.78800000000000003</v>
      </c>
      <c r="L35" s="19"/>
      <c r="M35" s="21">
        <f t="shared" si="21"/>
        <v>0</v>
      </c>
      <c r="N35" s="22"/>
      <c r="O35" s="19"/>
      <c r="P35" s="38">
        <v>0.78800000000000003</v>
      </c>
      <c r="Q35" s="18">
        <f t="shared" si="25"/>
        <v>0.78800000000000003</v>
      </c>
      <c r="R35" s="19"/>
      <c r="S35" s="21">
        <f t="shared" si="17"/>
        <v>0</v>
      </c>
      <c r="T35" s="22"/>
      <c r="U35" s="19"/>
      <c r="V35" s="38">
        <v>0.78800000000000003</v>
      </c>
      <c r="W35" s="18">
        <f t="shared" si="26"/>
        <v>0.78800000000000003</v>
      </c>
      <c r="X35" s="19"/>
      <c r="Y35" s="21">
        <f t="shared" si="18"/>
        <v>0</v>
      </c>
      <c r="Z35" s="22"/>
      <c r="AA35" s="19"/>
      <c r="AB35" s="38">
        <v>0.78800000000000003</v>
      </c>
      <c r="AC35" s="18">
        <f t="shared" si="27"/>
        <v>0.78800000000000003</v>
      </c>
      <c r="AD35" s="19"/>
      <c r="AE35" s="21">
        <f t="shared" si="19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0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199.96807889872014</v>
      </c>
      <c r="I36" s="31"/>
      <c r="J36" s="42"/>
      <c r="K36" s="44">
        <f>SUM(K29:K35)+K28</f>
        <v>237.57549999999998</v>
      </c>
      <c r="L36" s="31"/>
      <c r="M36" s="32">
        <f t="shared" si="21"/>
        <v>37.60742110127984</v>
      </c>
      <c r="N36" s="33">
        <f t="shared" ref="N36:N46" si="30">IF((H36)=0,"",(M36/H36))</f>
        <v>0.18806712205465179</v>
      </c>
      <c r="O36" s="31"/>
      <c r="P36" s="42"/>
      <c r="Q36" s="44">
        <f>SUM(Q29:Q35)+Q28</f>
        <v>256.24549999999999</v>
      </c>
      <c r="R36" s="31"/>
      <c r="S36" s="32">
        <f t="shared" si="17"/>
        <v>18.670000000000016</v>
      </c>
      <c r="T36" s="33">
        <f t="shared" ref="T36:T46" si="31">IF((K36)=0,"",(S36/K36))</f>
        <v>7.8585544384837738E-2</v>
      </c>
      <c r="U36" s="31"/>
      <c r="V36" s="42"/>
      <c r="W36" s="44">
        <f>SUM(W29:W35)+W28</f>
        <v>258.24549999999999</v>
      </c>
      <c r="X36" s="31"/>
      <c r="Y36" s="32">
        <f t="shared" si="18"/>
        <v>2</v>
      </c>
      <c r="Z36" s="33">
        <f t="shared" ref="Z36:Z46" si="32">IF((Q36)=0,"",(Y36/Q36))</f>
        <v>7.8050151124605116E-3</v>
      </c>
      <c r="AA36" s="31"/>
      <c r="AB36" s="42"/>
      <c r="AC36" s="44">
        <f>SUM(AC29:AC35)+AC28</f>
        <v>255.77549999999997</v>
      </c>
      <c r="AD36" s="31"/>
      <c r="AE36" s="32">
        <f t="shared" si="19"/>
        <v>-2.4700000000000273</v>
      </c>
      <c r="AF36" s="33">
        <f t="shared" ref="AF36:AF46" si="33">IF((W36)=0,"",(AE36/W36))</f>
        <v>-9.5645422669515152E-3</v>
      </c>
      <c r="AG36" s="31"/>
      <c r="AH36" s="42"/>
      <c r="AI36" s="44">
        <f>SUM(AI29:AI35)+AI28</f>
        <v>258.90750000000003</v>
      </c>
      <c r="AJ36" s="31"/>
      <c r="AK36" s="32">
        <f t="shared" si="20"/>
        <v>3.1320000000000618</v>
      </c>
      <c r="AL36" s="33">
        <f t="shared" ref="AL36:AL46" si="34">IF((AC36)=0,"",(AK36/AC36))</f>
        <v>1.2245113390453982E-2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15568.5</v>
      </c>
      <c r="G37" s="20">
        <v>6.3E-3</v>
      </c>
      <c r="H37" s="207">
        <f>($G$7*(1+0.0407))*G37</f>
        <v>98.346149999999994</v>
      </c>
      <c r="I37" s="19"/>
      <c r="J37" s="20">
        <v>6.9922506891320563E-3</v>
      </c>
      <c r="K37" s="18">
        <f>$F37*J37</f>
        <v>108.85885485375242</v>
      </c>
      <c r="L37" s="19"/>
      <c r="M37" s="21">
        <f t="shared" si="21"/>
        <v>10.512704853752425</v>
      </c>
      <c r="N37" s="22">
        <f t="shared" si="30"/>
        <v>0.10689493034300199</v>
      </c>
      <c r="O37" s="19"/>
      <c r="P37" s="20">
        <v>6.9922506891320563E-3</v>
      </c>
      <c r="Q37" s="18">
        <f>$F37*P37</f>
        <v>108.85885485375242</v>
      </c>
      <c r="R37" s="19"/>
      <c r="S37" s="21">
        <f t="shared" si="17"/>
        <v>0</v>
      </c>
      <c r="T37" s="22">
        <f t="shared" si="31"/>
        <v>0</v>
      </c>
      <c r="U37" s="19"/>
      <c r="V37" s="20">
        <v>6.9922506891320563E-3</v>
      </c>
      <c r="W37" s="18">
        <f>$F37*V37</f>
        <v>108.85885485375242</v>
      </c>
      <c r="X37" s="19"/>
      <c r="Y37" s="21">
        <f t="shared" si="18"/>
        <v>0</v>
      </c>
      <c r="Z37" s="22">
        <f t="shared" si="32"/>
        <v>0</v>
      </c>
      <c r="AA37" s="19"/>
      <c r="AB37" s="20">
        <v>6.9922506891320563E-3</v>
      </c>
      <c r="AC37" s="18">
        <f>$F37*AB37</f>
        <v>108.85885485375242</v>
      </c>
      <c r="AD37" s="19"/>
      <c r="AE37" s="21">
        <f t="shared" si="19"/>
        <v>0</v>
      </c>
      <c r="AF37" s="22">
        <f t="shared" si="33"/>
        <v>0</v>
      </c>
      <c r="AG37" s="19"/>
      <c r="AH37" s="20">
        <v>6.9922506891320563E-3</v>
      </c>
      <c r="AI37" s="18">
        <f>$F37*AH37</f>
        <v>108.85885485375242</v>
      </c>
      <c r="AJ37" s="19"/>
      <c r="AK37" s="21">
        <f t="shared" si="20"/>
        <v>0</v>
      </c>
      <c r="AL37" s="22">
        <f t="shared" si="34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15568.5</v>
      </c>
      <c r="G38" s="20">
        <v>4.7000000000000002E-3</v>
      </c>
      <c r="H38" s="207">
        <f>($G$7*(1+0.0407))*G38</f>
        <v>73.369349999999997</v>
      </c>
      <c r="I38" s="19"/>
      <c r="J38" s="20">
        <v>5.3116364159938641E-3</v>
      </c>
      <c r="K38" s="18">
        <f>$F38*J38</f>
        <v>82.694211542400467</v>
      </c>
      <c r="L38" s="19"/>
      <c r="M38" s="21">
        <f t="shared" si="21"/>
        <v>9.3248615424004697</v>
      </c>
      <c r="N38" s="22">
        <f t="shared" si="30"/>
        <v>0.12709478198185578</v>
      </c>
      <c r="O38" s="19"/>
      <c r="P38" s="20">
        <v>5.3116364159938641E-3</v>
      </c>
      <c r="Q38" s="18">
        <f>$F38*P38</f>
        <v>82.694211542400467</v>
      </c>
      <c r="R38" s="19"/>
      <c r="S38" s="21">
        <f t="shared" si="17"/>
        <v>0</v>
      </c>
      <c r="T38" s="22">
        <f t="shared" si="31"/>
        <v>0</v>
      </c>
      <c r="U38" s="19"/>
      <c r="V38" s="20">
        <v>5.3116364159938641E-3</v>
      </c>
      <c r="W38" s="18">
        <f>$F38*V38</f>
        <v>82.694211542400467</v>
      </c>
      <c r="X38" s="19"/>
      <c r="Y38" s="21">
        <f t="shared" si="18"/>
        <v>0</v>
      </c>
      <c r="Z38" s="22">
        <f t="shared" si="32"/>
        <v>0</v>
      </c>
      <c r="AA38" s="19"/>
      <c r="AB38" s="20">
        <v>5.3116364159938641E-3</v>
      </c>
      <c r="AC38" s="18">
        <f>$F38*AB38</f>
        <v>82.694211542400467</v>
      </c>
      <c r="AD38" s="19"/>
      <c r="AE38" s="21">
        <f t="shared" si="19"/>
        <v>0</v>
      </c>
      <c r="AF38" s="22">
        <f t="shared" si="33"/>
        <v>0</v>
      </c>
      <c r="AG38" s="19"/>
      <c r="AH38" s="20">
        <v>5.3116364159938641E-3</v>
      </c>
      <c r="AI38" s="18">
        <f>$F38*AH38</f>
        <v>82.694211542400467</v>
      </c>
      <c r="AJ38" s="19"/>
      <c r="AK38" s="21">
        <f t="shared" si="20"/>
        <v>0</v>
      </c>
      <c r="AL38" s="22">
        <f t="shared" si="34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371.6835788987201</v>
      </c>
      <c r="I39" s="49"/>
      <c r="J39" s="48"/>
      <c r="K39" s="44">
        <f>SUM(K36:K38)</f>
        <v>429.12856639615285</v>
      </c>
      <c r="L39" s="49"/>
      <c r="M39" s="32">
        <f t="shared" si="21"/>
        <v>57.444987497432749</v>
      </c>
      <c r="N39" s="33">
        <f t="shared" si="30"/>
        <v>0.15455347171279232</v>
      </c>
      <c r="O39" s="49"/>
      <c r="P39" s="48"/>
      <c r="Q39" s="44">
        <f>SUM(Q36:Q38)</f>
        <v>447.79856639615286</v>
      </c>
      <c r="R39" s="49"/>
      <c r="S39" s="32">
        <f t="shared" si="17"/>
        <v>18.670000000000016</v>
      </c>
      <c r="T39" s="33">
        <f t="shared" si="31"/>
        <v>4.3506775036655759E-2</v>
      </c>
      <c r="U39" s="49"/>
      <c r="V39" s="48"/>
      <c r="W39" s="44">
        <f>SUM(W36:W38)</f>
        <v>449.79856639615286</v>
      </c>
      <c r="X39" s="49"/>
      <c r="Y39" s="32">
        <f t="shared" si="18"/>
        <v>2</v>
      </c>
      <c r="Z39" s="33">
        <f t="shared" si="32"/>
        <v>4.4662938876643583E-3</v>
      </c>
      <c r="AA39" s="49"/>
      <c r="AB39" s="48"/>
      <c r="AC39" s="44">
        <f>SUM(AC36:AC38)</f>
        <v>447.32856639615284</v>
      </c>
      <c r="AD39" s="49"/>
      <c r="AE39" s="32">
        <f t="shared" si="19"/>
        <v>-2.4700000000000273</v>
      </c>
      <c r="AF39" s="33">
        <f t="shared" si="33"/>
        <v>-5.4913469818056613E-3</v>
      </c>
      <c r="AG39" s="49"/>
      <c r="AH39" s="48"/>
      <c r="AI39" s="44">
        <f>SUM(AI36:AI38)</f>
        <v>450.4605663961529</v>
      </c>
      <c r="AJ39" s="49"/>
      <c r="AK39" s="32">
        <f t="shared" si="20"/>
        <v>3.1320000000000618</v>
      </c>
      <c r="AL39" s="33">
        <f t="shared" si="34"/>
        <v>7.0015649240392401E-3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15568.5</v>
      </c>
      <c r="G40" s="51">
        <v>4.4000000000000003E-3</v>
      </c>
      <c r="H40" s="209">
        <f>($G$7*(1+0.0407))*G40</f>
        <v>68.686199999999999</v>
      </c>
      <c r="I40" s="19"/>
      <c r="J40" s="51">
        <v>4.4000000000000003E-3</v>
      </c>
      <c r="K40" s="162">
        <f t="shared" ref="K40:K48" si="35">$F40*J40</f>
        <v>68.501400000000004</v>
      </c>
      <c r="L40" s="19"/>
      <c r="M40" s="21">
        <f t="shared" si="21"/>
        <v>-0.18479999999999563</v>
      </c>
      <c r="N40" s="163">
        <f t="shared" si="30"/>
        <v>-2.6904967810127164E-3</v>
      </c>
      <c r="O40" s="19"/>
      <c r="P40" s="51">
        <v>4.4000000000000003E-3</v>
      </c>
      <c r="Q40" s="162">
        <f t="shared" ref="Q40:Q48" si="36">$F40*P40</f>
        <v>68.501400000000004</v>
      </c>
      <c r="R40" s="19"/>
      <c r="S40" s="21">
        <f t="shared" si="17"/>
        <v>0</v>
      </c>
      <c r="T40" s="163">
        <f t="shared" si="31"/>
        <v>0</v>
      </c>
      <c r="U40" s="19"/>
      <c r="V40" s="51">
        <v>4.4000000000000003E-3</v>
      </c>
      <c r="W40" s="162">
        <f t="shared" ref="W40:W48" si="37">$F40*V40</f>
        <v>68.501400000000004</v>
      </c>
      <c r="X40" s="19"/>
      <c r="Y40" s="21">
        <f t="shared" si="18"/>
        <v>0</v>
      </c>
      <c r="Z40" s="163">
        <f t="shared" si="32"/>
        <v>0</v>
      </c>
      <c r="AA40" s="19"/>
      <c r="AB40" s="51">
        <v>4.4000000000000003E-3</v>
      </c>
      <c r="AC40" s="162">
        <f t="shared" ref="AC40:AC48" si="38">$F40*AB40</f>
        <v>68.501400000000004</v>
      </c>
      <c r="AD40" s="19"/>
      <c r="AE40" s="21">
        <f t="shared" si="19"/>
        <v>0</v>
      </c>
      <c r="AF40" s="163">
        <f t="shared" si="33"/>
        <v>0</v>
      </c>
      <c r="AG40" s="19"/>
      <c r="AH40" s="51">
        <v>4.4000000000000003E-3</v>
      </c>
      <c r="AI40" s="162">
        <f t="shared" ref="AI40:AI48" si="39">$F40*AH40</f>
        <v>68.501400000000004</v>
      </c>
      <c r="AJ40" s="19"/>
      <c r="AK40" s="21">
        <f t="shared" si="20"/>
        <v>0</v>
      </c>
      <c r="AL40" s="163">
        <f t="shared" si="34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15568.5</v>
      </c>
      <c r="G41" s="51">
        <v>1.2999999999999999E-3</v>
      </c>
      <c r="H41" s="209">
        <f>($G$7*(1+0.0407))*G41</f>
        <v>20.29365</v>
      </c>
      <c r="I41" s="19"/>
      <c r="J41" s="51">
        <v>1.2999999999999999E-3</v>
      </c>
      <c r="K41" s="162">
        <f t="shared" si="35"/>
        <v>20.239049999999999</v>
      </c>
      <c r="L41" s="19"/>
      <c r="M41" s="21">
        <f t="shared" si="21"/>
        <v>-5.4600000000000648E-2</v>
      </c>
      <c r="N41" s="163">
        <f t="shared" si="30"/>
        <v>-2.6904967810128118E-3</v>
      </c>
      <c r="O41" s="19"/>
      <c r="P41" s="51">
        <v>1.2999999999999999E-3</v>
      </c>
      <c r="Q41" s="162">
        <f t="shared" si="36"/>
        <v>20.239049999999999</v>
      </c>
      <c r="R41" s="19"/>
      <c r="S41" s="21">
        <f t="shared" si="17"/>
        <v>0</v>
      </c>
      <c r="T41" s="163">
        <f t="shared" si="31"/>
        <v>0</v>
      </c>
      <c r="U41" s="19"/>
      <c r="V41" s="51">
        <v>1.2999999999999999E-3</v>
      </c>
      <c r="W41" s="162">
        <f t="shared" si="37"/>
        <v>20.239049999999999</v>
      </c>
      <c r="X41" s="19"/>
      <c r="Y41" s="21">
        <f t="shared" si="18"/>
        <v>0</v>
      </c>
      <c r="Z41" s="163">
        <f t="shared" si="32"/>
        <v>0</v>
      </c>
      <c r="AA41" s="19"/>
      <c r="AB41" s="51">
        <v>1.2999999999999999E-3</v>
      </c>
      <c r="AC41" s="162">
        <f t="shared" si="38"/>
        <v>20.239049999999999</v>
      </c>
      <c r="AD41" s="19"/>
      <c r="AE41" s="21">
        <f t="shared" si="19"/>
        <v>0</v>
      </c>
      <c r="AF41" s="163">
        <f t="shared" si="33"/>
        <v>0</v>
      </c>
      <c r="AG41" s="19"/>
      <c r="AH41" s="51">
        <v>1.2999999999999999E-3</v>
      </c>
      <c r="AI41" s="162">
        <f t="shared" si="39"/>
        <v>20.239049999999999</v>
      </c>
      <c r="AJ41" s="19"/>
      <c r="AK41" s="21">
        <f t="shared" si="20"/>
        <v>0</v>
      </c>
      <c r="AL41" s="163">
        <f t="shared" si="34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0">F42*G42</f>
        <v>0.25</v>
      </c>
      <c r="I42" s="19"/>
      <c r="J42" s="51">
        <v>0.25</v>
      </c>
      <c r="K42" s="162">
        <f t="shared" si="35"/>
        <v>0.25</v>
      </c>
      <c r="L42" s="19"/>
      <c r="M42" s="21">
        <f t="shared" si="21"/>
        <v>0</v>
      </c>
      <c r="N42" s="163">
        <f t="shared" si="30"/>
        <v>0</v>
      </c>
      <c r="O42" s="19"/>
      <c r="P42" s="51">
        <v>0.25</v>
      </c>
      <c r="Q42" s="162">
        <f t="shared" si="36"/>
        <v>0.25</v>
      </c>
      <c r="R42" s="19"/>
      <c r="S42" s="21">
        <f t="shared" si="17"/>
        <v>0</v>
      </c>
      <c r="T42" s="163">
        <f t="shared" si="31"/>
        <v>0</v>
      </c>
      <c r="U42" s="19"/>
      <c r="V42" s="51">
        <v>0.25</v>
      </c>
      <c r="W42" s="162">
        <f t="shared" si="37"/>
        <v>0.25</v>
      </c>
      <c r="X42" s="19"/>
      <c r="Y42" s="21">
        <f t="shared" si="18"/>
        <v>0</v>
      </c>
      <c r="Z42" s="163">
        <f t="shared" si="32"/>
        <v>0</v>
      </c>
      <c r="AA42" s="19"/>
      <c r="AB42" s="51">
        <v>0.25</v>
      </c>
      <c r="AC42" s="162">
        <f t="shared" si="38"/>
        <v>0.25</v>
      </c>
      <c r="AD42" s="19"/>
      <c r="AE42" s="21">
        <f t="shared" si="19"/>
        <v>0</v>
      </c>
      <c r="AF42" s="163">
        <f t="shared" si="33"/>
        <v>0</v>
      </c>
      <c r="AG42" s="19"/>
      <c r="AH42" s="51">
        <v>0.25</v>
      </c>
      <c r="AI42" s="162">
        <f t="shared" si="39"/>
        <v>0.25</v>
      </c>
      <c r="AJ42" s="19"/>
      <c r="AK42" s="21">
        <f t="shared" si="20"/>
        <v>0</v>
      </c>
      <c r="AL42" s="163">
        <f t="shared" si="34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15000</v>
      </c>
      <c r="G43" s="51">
        <v>7.0000000000000001E-3</v>
      </c>
      <c r="H43" s="162">
        <f t="shared" si="40"/>
        <v>105</v>
      </c>
      <c r="I43" s="19"/>
      <c r="J43" s="51">
        <v>7.0000000000000001E-3</v>
      </c>
      <c r="K43" s="162">
        <f t="shared" si="35"/>
        <v>105</v>
      </c>
      <c r="L43" s="19"/>
      <c r="M43" s="21">
        <f t="shared" si="21"/>
        <v>0</v>
      </c>
      <c r="N43" s="163">
        <f t="shared" si="30"/>
        <v>0</v>
      </c>
      <c r="O43" s="19"/>
      <c r="P43" s="51">
        <v>7.0000000000000001E-3</v>
      </c>
      <c r="Q43" s="162">
        <f t="shared" si="36"/>
        <v>105</v>
      </c>
      <c r="R43" s="19"/>
      <c r="S43" s="21">
        <f t="shared" si="17"/>
        <v>0</v>
      </c>
      <c r="T43" s="163">
        <f t="shared" si="31"/>
        <v>0</v>
      </c>
      <c r="U43" s="19"/>
      <c r="V43" s="51">
        <v>7.0000000000000001E-3</v>
      </c>
      <c r="W43" s="162">
        <f t="shared" si="37"/>
        <v>105</v>
      </c>
      <c r="X43" s="19"/>
      <c r="Y43" s="21">
        <f t="shared" si="18"/>
        <v>0</v>
      </c>
      <c r="Z43" s="163">
        <f t="shared" si="32"/>
        <v>0</v>
      </c>
      <c r="AA43" s="19"/>
      <c r="AB43" s="51">
        <v>7.0000000000000001E-3</v>
      </c>
      <c r="AC43" s="162">
        <f t="shared" si="38"/>
        <v>105</v>
      </c>
      <c r="AD43" s="19"/>
      <c r="AE43" s="21">
        <f t="shared" si="19"/>
        <v>0</v>
      </c>
      <c r="AF43" s="163">
        <f t="shared" si="33"/>
        <v>0</v>
      </c>
      <c r="AG43" s="19"/>
      <c r="AH43" s="51">
        <v>7.0000000000000001E-3</v>
      </c>
      <c r="AI43" s="162">
        <f t="shared" si="39"/>
        <v>105</v>
      </c>
      <c r="AJ43" s="19"/>
      <c r="AK43" s="21">
        <f t="shared" si="20"/>
        <v>0</v>
      </c>
      <c r="AL43" s="163">
        <f t="shared" si="34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9600</v>
      </c>
      <c r="G44" s="55">
        <v>7.6999999999999999E-2</v>
      </c>
      <c r="H44" s="162">
        <f t="shared" si="40"/>
        <v>739.2</v>
      </c>
      <c r="I44" s="19"/>
      <c r="J44" s="55">
        <v>7.6999999999999999E-2</v>
      </c>
      <c r="K44" s="162">
        <f t="shared" si="35"/>
        <v>739.2</v>
      </c>
      <c r="L44" s="19"/>
      <c r="M44" s="21">
        <f t="shared" ref="M44:M48" si="41">K44-H44</f>
        <v>0</v>
      </c>
      <c r="N44" s="163">
        <f t="shared" si="30"/>
        <v>0</v>
      </c>
      <c r="O44" s="19"/>
      <c r="P44" s="55">
        <v>7.6999999999999999E-2</v>
      </c>
      <c r="Q44" s="162">
        <f t="shared" si="36"/>
        <v>739.2</v>
      </c>
      <c r="R44" s="19"/>
      <c r="S44" s="21">
        <f t="shared" si="17"/>
        <v>0</v>
      </c>
      <c r="T44" s="163">
        <f t="shared" si="31"/>
        <v>0</v>
      </c>
      <c r="U44" s="19"/>
      <c r="V44" s="55">
        <v>7.6999999999999999E-2</v>
      </c>
      <c r="W44" s="162">
        <f t="shared" si="37"/>
        <v>739.2</v>
      </c>
      <c r="X44" s="19"/>
      <c r="Y44" s="21">
        <f t="shared" si="18"/>
        <v>0</v>
      </c>
      <c r="Z44" s="163">
        <f t="shared" si="32"/>
        <v>0</v>
      </c>
      <c r="AA44" s="19"/>
      <c r="AB44" s="55">
        <v>7.6999999999999999E-2</v>
      </c>
      <c r="AC44" s="162">
        <f t="shared" si="38"/>
        <v>739.2</v>
      </c>
      <c r="AD44" s="19"/>
      <c r="AE44" s="21">
        <f t="shared" si="19"/>
        <v>0</v>
      </c>
      <c r="AF44" s="163">
        <f t="shared" si="33"/>
        <v>0</v>
      </c>
      <c r="AG44" s="19"/>
      <c r="AH44" s="55">
        <v>7.6999999999999999E-2</v>
      </c>
      <c r="AI44" s="162">
        <f t="shared" si="39"/>
        <v>739.2</v>
      </c>
      <c r="AJ44" s="19"/>
      <c r="AK44" s="21">
        <f t="shared" si="20"/>
        <v>0</v>
      </c>
      <c r="AL44" s="163">
        <f t="shared" si="34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2700</v>
      </c>
      <c r="G45" s="55">
        <v>0.114</v>
      </c>
      <c r="H45" s="162">
        <f t="shared" si="40"/>
        <v>307.8</v>
      </c>
      <c r="I45" s="19"/>
      <c r="J45" s="55">
        <v>0.114</v>
      </c>
      <c r="K45" s="162">
        <f t="shared" si="35"/>
        <v>307.8</v>
      </c>
      <c r="L45" s="19"/>
      <c r="M45" s="21">
        <f t="shared" si="41"/>
        <v>0</v>
      </c>
      <c r="N45" s="163">
        <f>IF((H45)=0,"",(M45/H45))</f>
        <v>0</v>
      </c>
      <c r="O45" s="19"/>
      <c r="P45" s="55">
        <v>0.114</v>
      </c>
      <c r="Q45" s="162">
        <f t="shared" si="36"/>
        <v>307.8</v>
      </c>
      <c r="R45" s="19"/>
      <c r="S45" s="21">
        <f t="shared" si="17"/>
        <v>0</v>
      </c>
      <c r="T45" s="163">
        <f t="shared" si="31"/>
        <v>0</v>
      </c>
      <c r="U45" s="19"/>
      <c r="V45" s="55">
        <v>0.114</v>
      </c>
      <c r="W45" s="162">
        <f t="shared" si="37"/>
        <v>307.8</v>
      </c>
      <c r="X45" s="19"/>
      <c r="Y45" s="21">
        <f t="shared" si="18"/>
        <v>0</v>
      </c>
      <c r="Z45" s="163">
        <f t="shared" si="32"/>
        <v>0</v>
      </c>
      <c r="AA45" s="19"/>
      <c r="AB45" s="55">
        <v>0.114</v>
      </c>
      <c r="AC45" s="162">
        <f t="shared" si="38"/>
        <v>307.8</v>
      </c>
      <c r="AD45" s="19"/>
      <c r="AE45" s="21">
        <f t="shared" si="19"/>
        <v>0</v>
      </c>
      <c r="AF45" s="163">
        <f t="shared" si="33"/>
        <v>0</v>
      </c>
      <c r="AG45" s="19"/>
      <c r="AH45" s="55">
        <v>0.114</v>
      </c>
      <c r="AI45" s="162">
        <f t="shared" si="39"/>
        <v>307.8</v>
      </c>
      <c r="AJ45" s="19"/>
      <c r="AK45" s="21">
        <f t="shared" si="20"/>
        <v>0</v>
      </c>
      <c r="AL45" s="163">
        <f t="shared" si="34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2700</v>
      </c>
      <c r="G46" s="55">
        <v>0.14000000000000001</v>
      </c>
      <c r="H46" s="162">
        <f t="shared" si="40"/>
        <v>378.00000000000006</v>
      </c>
      <c r="I46" s="19"/>
      <c r="J46" s="55">
        <v>0.14000000000000001</v>
      </c>
      <c r="K46" s="162">
        <f t="shared" si="35"/>
        <v>378.00000000000006</v>
      </c>
      <c r="L46" s="19"/>
      <c r="M46" s="21">
        <f t="shared" si="41"/>
        <v>0</v>
      </c>
      <c r="N46" s="163">
        <f t="shared" si="30"/>
        <v>0</v>
      </c>
      <c r="O46" s="19"/>
      <c r="P46" s="55">
        <v>0.14000000000000001</v>
      </c>
      <c r="Q46" s="162">
        <f t="shared" si="36"/>
        <v>378.00000000000006</v>
      </c>
      <c r="R46" s="19"/>
      <c r="S46" s="21">
        <f t="shared" si="17"/>
        <v>0</v>
      </c>
      <c r="T46" s="163">
        <f t="shared" si="31"/>
        <v>0</v>
      </c>
      <c r="U46" s="19"/>
      <c r="V46" s="55">
        <v>0.14000000000000001</v>
      </c>
      <c r="W46" s="162">
        <f t="shared" si="37"/>
        <v>378.00000000000006</v>
      </c>
      <c r="X46" s="19"/>
      <c r="Y46" s="21">
        <f t="shared" si="18"/>
        <v>0</v>
      </c>
      <c r="Z46" s="163">
        <f t="shared" si="32"/>
        <v>0</v>
      </c>
      <c r="AA46" s="19"/>
      <c r="AB46" s="55">
        <v>0.14000000000000001</v>
      </c>
      <c r="AC46" s="162">
        <f t="shared" si="38"/>
        <v>378.00000000000006</v>
      </c>
      <c r="AD46" s="19"/>
      <c r="AE46" s="21">
        <f t="shared" si="19"/>
        <v>0</v>
      </c>
      <c r="AF46" s="163">
        <f t="shared" si="33"/>
        <v>0</v>
      </c>
      <c r="AG46" s="19"/>
      <c r="AH46" s="55">
        <v>0.14000000000000001</v>
      </c>
      <c r="AI46" s="162">
        <f t="shared" si="39"/>
        <v>378.00000000000006</v>
      </c>
      <c r="AJ46" s="19"/>
      <c r="AK46" s="21">
        <f t="shared" si="20"/>
        <v>0</v>
      </c>
      <c r="AL46" s="163">
        <f t="shared" si="34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8.7999999999999995E-2</v>
      </c>
      <c r="H47" s="162">
        <f t="shared" si="40"/>
        <v>66</v>
      </c>
      <c r="I47" s="60"/>
      <c r="J47" s="55">
        <v>8.7999999999999995E-2</v>
      </c>
      <c r="K47" s="162">
        <f t="shared" si="35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6"/>
        <v>66</v>
      </c>
      <c r="R47" s="60"/>
      <c r="S47" s="61">
        <f t="shared" si="17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7"/>
        <v>66</v>
      </c>
      <c r="X47" s="60"/>
      <c r="Y47" s="61">
        <f t="shared" si="18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8"/>
        <v>66</v>
      </c>
      <c r="AD47" s="60"/>
      <c r="AE47" s="61">
        <f t="shared" si="19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9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14250</v>
      </c>
      <c r="G48" s="55">
        <v>0.10299999999999999</v>
      </c>
      <c r="H48" s="162">
        <f t="shared" si="40"/>
        <v>1467.75</v>
      </c>
      <c r="I48" s="60"/>
      <c r="J48" s="55">
        <v>0.10299999999999999</v>
      </c>
      <c r="K48" s="162">
        <f t="shared" si="35"/>
        <v>1467.75</v>
      </c>
      <c r="L48" s="60"/>
      <c r="M48" s="61">
        <f t="shared" si="41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6"/>
        <v>1467.75</v>
      </c>
      <c r="R48" s="60"/>
      <c r="S48" s="61">
        <f t="shared" si="17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7"/>
        <v>1467.75</v>
      </c>
      <c r="X48" s="60"/>
      <c r="Y48" s="61">
        <f t="shared" si="18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8"/>
        <v>1467.75</v>
      </c>
      <c r="AD48" s="60"/>
      <c r="AE48" s="61">
        <f t="shared" si="19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9"/>
        <v>1467.75</v>
      </c>
      <c r="AJ48" s="60"/>
      <c r="AK48" s="61">
        <f t="shared" si="20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7"/>
        <v>0</v>
      </c>
      <c r="T49" s="71"/>
      <c r="U49" s="69"/>
      <c r="V49" s="66"/>
      <c r="W49" s="68"/>
      <c r="X49" s="69"/>
      <c r="Y49" s="70">
        <f t="shared" si="18"/>
        <v>0</v>
      </c>
      <c r="Z49" s="71"/>
      <c r="AA49" s="69"/>
      <c r="AB49" s="66"/>
      <c r="AC49" s="68"/>
      <c r="AD49" s="69"/>
      <c r="AE49" s="70">
        <f t="shared" si="19"/>
        <v>0</v>
      </c>
      <c r="AF49" s="71"/>
      <c r="AG49" s="69"/>
      <c r="AH49" s="66"/>
      <c r="AI49" s="68"/>
      <c r="AJ49" s="69"/>
      <c r="AK49" s="70">
        <f t="shared" si="20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1990.91342889872</v>
      </c>
      <c r="I50" s="76"/>
      <c r="J50" s="73"/>
      <c r="K50" s="75">
        <f>SUM(K40:K46,K39)</f>
        <v>2048.1190163961528</v>
      </c>
      <c r="L50" s="76"/>
      <c r="M50" s="77">
        <f>K50-H50</f>
        <v>57.205587497432816</v>
      </c>
      <c r="N50" s="78">
        <f>IF((H50)=0,"",(M50/H50))</f>
        <v>2.8733337505828301E-2</v>
      </c>
      <c r="O50" s="76"/>
      <c r="P50" s="73"/>
      <c r="Q50" s="75">
        <f>SUM(Q40:Q46,Q39)</f>
        <v>2066.7890163961529</v>
      </c>
      <c r="R50" s="76"/>
      <c r="S50" s="77">
        <f t="shared" si="17"/>
        <v>18.670000000000073</v>
      </c>
      <c r="T50" s="78">
        <f>IF((K50)=0,"",(S50/K50))</f>
        <v>9.1156811935917646E-3</v>
      </c>
      <c r="U50" s="76"/>
      <c r="V50" s="73"/>
      <c r="W50" s="75">
        <f>SUM(W40:W46,W39)</f>
        <v>2068.7890163961529</v>
      </c>
      <c r="X50" s="76"/>
      <c r="Y50" s="77">
        <f t="shared" si="18"/>
        <v>2</v>
      </c>
      <c r="Z50" s="78">
        <f>IF((Q50)=0,"",(Y50/Q50))</f>
        <v>9.6768464711864373E-4</v>
      </c>
      <c r="AA50" s="76"/>
      <c r="AB50" s="73"/>
      <c r="AC50" s="75">
        <f>SUM(AC40:AC46,AC39)</f>
        <v>2066.3190163961526</v>
      </c>
      <c r="AD50" s="76"/>
      <c r="AE50" s="77">
        <f t="shared" si="19"/>
        <v>-2.4700000000002547</v>
      </c>
      <c r="AF50" s="78">
        <f>IF((W50)=0,"",(AE50/W50))</f>
        <v>-1.1939351864420735E-3</v>
      </c>
      <c r="AG50" s="76"/>
      <c r="AH50" s="73"/>
      <c r="AI50" s="75">
        <f>SUM(AI40:AI46,AI39)</f>
        <v>2069.4510163961531</v>
      </c>
      <c r="AJ50" s="76"/>
      <c r="AK50" s="77">
        <f t="shared" si="20"/>
        <v>3.1320000000005166</v>
      </c>
      <c r="AL50" s="78">
        <f>IF((AC50)=0,"",(AK50/AC50))</f>
        <v>1.5157388453323187E-3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258.81874575683361</v>
      </c>
      <c r="I51" s="83"/>
      <c r="J51" s="80">
        <v>0.13</v>
      </c>
      <c r="K51" s="84">
        <f>K50*J51</f>
        <v>266.25547213149986</v>
      </c>
      <c r="L51" s="83"/>
      <c r="M51" s="85">
        <f>K51-H51</f>
        <v>7.4367263746662502</v>
      </c>
      <c r="N51" s="86">
        <f>IF((H51)=0,"",(M51/H51))</f>
        <v>2.8733337505828238E-2</v>
      </c>
      <c r="O51" s="83"/>
      <c r="P51" s="80">
        <v>0.13</v>
      </c>
      <c r="Q51" s="84">
        <f>Q50*P51</f>
        <v>268.68257213149991</v>
      </c>
      <c r="R51" s="83"/>
      <c r="S51" s="85">
        <f t="shared" si="17"/>
        <v>2.4271000000000527</v>
      </c>
      <c r="T51" s="86">
        <f>IF((K51)=0,"",(S51/K51))</f>
        <v>9.1156811935919277E-3</v>
      </c>
      <c r="U51" s="83"/>
      <c r="V51" s="80">
        <v>0.13</v>
      </c>
      <c r="W51" s="84">
        <f>W50*V51</f>
        <v>268.9425721314999</v>
      </c>
      <c r="X51" s="83"/>
      <c r="Y51" s="85">
        <f t="shared" si="18"/>
        <v>0.25999999999999091</v>
      </c>
      <c r="Z51" s="86">
        <f>IF((Q51)=0,"",(Y51/Q51))</f>
        <v>9.676846471186098E-4</v>
      </c>
      <c r="AA51" s="83"/>
      <c r="AB51" s="80">
        <v>0.13</v>
      </c>
      <c r="AC51" s="84">
        <f>AC50*AB51</f>
        <v>268.62147213149984</v>
      </c>
      <c r="AD51" s="83"/>
      <c r="AE51" s="85">
        <f t="shared" si="19"/>
        <v>-0.32110000000005812</v>
      </c>
      <c r="AF51" s="86">
        <f>IF((W51)=0,"",(AE51/W51))</f>
        <v>-1.1939351864421663E-3</v>
      </c>
      <c r="AG51" s="83"/>
      <c r="AH51" s="80">
        <v>0.13</v>
      </c>
      <c r="AI51" s="84">
        <f>AI50*AH51</f>
        <v>269.02863213149993</v>
      </c>
      <c r="AJ51" s="83"/>
      <c r="AK51" s="85">
        <f t="shared" si="20"/>
        <v>0.40716000000008989</v>
      </c>
      <c r="AL51" s="86">
        <f>IF((AC51)=0,"",(AK51/AC51))</f>
        <v>1.5157388453324032E-3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2249.7321746555535</v>
      </c>
      <c r="I52" s="83"/>
      <c r="J52" s="88"/>
      <c r="K52" s="84">
        <f>K50+K51</f>
        <v>2314.3744885276528</v>
      </c>
      <c r="L52" s="83"/>
      <c r="M52" s="85">
        <f>K52-H52</f>
        <v>64.642313872099294</v>
      </c>
      <c r="N52" s="86">
        <f>IF((H52)=0,"",(M52/H52))</f>
        <v>2.8733337505828394E-2</v>
      </c>
      <c r="O52" s="83"/>
      <c r="P52" s="88"/>
      <c r="Q52" s="84">
        <f>Q50+Q51</f>
        <v>2335.4715885276528</v>
      </c>
      <c r="R52" s="83"/>
      <c r="S52" s="85">
        <f t="shared" si="17"/>
        <v>21.097099999999955</v>
      </c>
      <c r="T52" s="86">
        <f>IF((K52)=0,"",(S52/K52))</f>
        <v>9.1156811935917091E-3</v>
      </c>
      <c r="U52" s="83"/>
      <c r="V52" s="88"/>
      <c r="W52" s="84">
        <f>W50+W51</f>
        <v>2337.731588527653</v>
      </c>
      <c r="X52" s="83"/>
      <c r="Y52" s="85">
        <f t="shared" si="18"/>
        <v>2.2600000000002183</v>
      </c>
      <c r="Z52" s="86">
        <f>IF((Q52)=0,"",(Y52/Q52))</f>
        <v>9.6768464711873719E-4</v>
      </c>
      <c r="AA52" s="83"/>
      <c r="AB52" s="88"/>
      <c r="AC52" s="84">
        <f>AC50+AC51</f>
        <v>2334.9404885276526</v>
      </c>
      <c r="AD52" s="83"/>
      <c r="AE52" s="85">
        <f t="shared" si="19"/>
        <v>-2.7911000000003696</v>
      </c>
      <c r="AF52" s="86">
        <f>IF((W52)=0,"",(AE52/W52))</f>
        <v>-1.1939351864421084E-3</v>
      </c>
      <c r="AG52" s="83"/>
      <c r="AH52" s="88"/>
      <c r="AI52" s="84">
        <f>AI50+AI51</f>
        <v>2338.4796485276529</v>
      </c>
      <c r="AJ52" s="83"/>
      <c r="AK52" s="85">
        <f t="shared" si="20"/>
        <v>3.5391600000002654</v>
      </c>
      <c r="AL52" s="86">
        <f>IF((AC52)=0,"",(AK52/AC52))</f>
        <v>1.5157388453321821E-3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-224.97</v>
      </c>
      <c r="I53" s="83"/>
      <c r="J53" s="88"/>
      <c r="K53" s="90">
        <f>ROUND(-K52*10%,2)</f>
        <v>-231.44</v>
      </c>
      <c r="L53" s="83"/>
      <c r="M53" s="91">
        <f>K53-H53</f>
        <v>-6.4699999999999989</v>
      </c>
      <c r="N53" s="92">
        <f>IF((H53)=0,"",(M53/H53))</f>
        <v>2.875939014090767E-2</v>
      </c>
      <c r="O53" s="83"/>
      <c r="P53" s="88"/>
      <c r="Q53" s="90">
        <f>ROUND(-Q52*10%,2)</f>
        <v>-233.55</v>
      </c>
      <c r="R53" s="83"/>
      <c r="S53" s="91">
        <f t="shared" si="17"/>
        <v>-2.1100000000000136</v>
      </c>
      <c r="T53" s="92">
        <f>IF((K53)=0,"",(S53/K53))</f>
        <v>9.1168337366056579E-3</v>
      </c>
      <c r="U53" s="83"/>
      <c r="V53" s="88"/>
      <c r="W53" s="90">
        <f>ROUND(-W52*10%,2)</f>
        <v>-233.77</v>
      </c>
      <c r="X53" s="83"/>
      <c r="Y53" s="91">
        <f t="shared" si="18"/>
        <v>-0.21999999999999886</v>
      </c>
      <c r="Z53" s="92">
        <f>IF((Q53)=0,"",(Y53/Q53))</f>
        <v>9.4198244487261342E-4</v>
      </c>
      <c r="AA53" s="83"/>
      <c r="AB53" s="88"/>
      <c r="AC53" s="90">
        <f>ROUND(-AC52*10%,2)</f>
        <v>-233.49</v>
      </c>
      <c r="AD53" s="83"/>
      <c r="AE53" s="91">
        <f t="shared" si="19"/>
        <v>0.28000000000000114</v>
      </c>
      <c r="AF53" s="92">
        <f>IF((W53)=0,"",(AE53/W53))</f>
        <v>-1.1977584805578181E-3</v>
      </c>
      <c r="AG53" s="83"/>
      <c r="AH53" s="88"/>
      <c r="AI53" s="90">
        <f>ROUND(-AI52*10%,2)</f>
        <v>-233.85</v>
      </c>
      <c r="AJ53" s="83"/>
      <c r="AK53" s="91">
        <f t="shared" si="20"/>
        <v>-0.35999999999998522</v>
      </c>
      <c r="AL53" s="92">
        <f>IF((AC53)=0,"",(AK53/AC53))</f>
        <v>1.5418219195682265E-3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2024.7621746555535</v>
      </c>
      <c r="I54" s="96"/>
      <c r="J54" s="93"/>
      <c r="K54" s="97">
        <f>K52+K53</f>
        <v>2082.9344885276528</v>
      </c>
      <c r="L54" s="96"/>
      <c r="M54" s="98">
        <f>K54-H54</f>
        <v>58.172313872099267</v>
      </c>
      <c r="N54" s="99">
        <f>IF((H54)=0,"",(M54/H54))</f>
        <v>2.873044281459642E-2</v>
      </c>
      <c r="O54" s="96"/>
      <c r="P54" s="93"/>
      <c r="Q54" s="97">
        <f>Q52+Q53</f>
        <v>2101.9215885276526</v>
      </c>
      <c r="R54" s="96"/>
      <c r="S54" s="98">
        <f t="shared" si="17"/>
        <v>18.987099999999828</v>
      </c>
      <c r="T54" s="99">
        <f>IF((K54)=0,"",(S54/K54))</f>
        <v>9.115553131688308E-3</v>
      </c>
      <c r="U54" s="96"/>
      <c r="V54" s="93"/>
      <c r="W54" s="97">
        <f>W52+W53</f>
        <v>2103.961588527653</v>
      </c>
      <c r="X54" s="96"/>
      <c r="Y54" s="98">
        <f t="shared" si="18"/>
        <v>2.0400000000004184</v>
      </c>
      <c r="Z54" s="99">
        <f>IF((Q54)=0,"",(Y54/Q54))</f>
        <v>9.7054048596997909E-4</v>
      </c>
      <c r="AA54" s="96"/>
      <c r="AB54" s="93"/>
      <c r="AC54" s="97">
        <f>AC52+AC53</f>
        <v>2101.4504885276529</v>
      </c>
      <c r="AD54" s="96"/>
      <c r="AE54" s="98">
        <f t="shared" si="19"/>
        <v>-2.5111000000001695</v>
      </c>
      <c r="AF54" s="99">
        <f>IF((W54)=0,"",(AE54/W54))</f>
        <v>-1.1935103823627459E-3</v>
      </c>
      <c r="AG54" s="96"/>
      <c r="AH54" s="93"/>
      <c r="AI54" s="97">
        <f>AI52+AI53</f>
        <v>2104.629648527653</v>
      </c>
      <c r="AJ54" s="96"/>
      <c r="AK54" s="98">
        <f t="shared" si="20"/>
        <v>3.1791600000001381</v>
      </c>
      <c r="AL54" s="99">
        <f>IF((AC54)=0,"",(AK54/AC54))</f>
        <v>1.5128407818104555E-3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7"/>
        <v>0</v>
      </c>
      <c r="T55" s="71"/>
      <c r="U55" s="104"/>
      <c r="V55" s="66"/>
      <c r="W55" s="68"/>
      <c r="X55" s="104"/>
      <c r="Y55" s="105">
        <f t="shared" si="18"/>
        <v>0</v>
      </c>
      <c r="Z55" s="71"/>
      <c r="AA55" s="104"/>
      <c r="AB55" s="66"/>
      <c r="AC55" s="68"/>
      <c r="AD55" s="104"/>
      <c r="AE55" s="105">
        <f t="shared" si="19"/>
        <v>0</v>
      </c>
      <c r="AF55" s="71"/>
      <c r="AG55" s="104"/>
      <c r="AH55" s="66"/>
      <c r="AI55" s="68"/>
      <c r="AJ55" s="104"/>
      <c r="AK55" s="105">
        <f t="shared" si="20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2099.6634288987202</v>
      </c>
      <c r="I56" s="110"/>
      <c r="J56" s="107"/>
      <c r="K56" s="109">
        <f>SUM(K47:K48,K39,K40:K43)</f>
        <v>2156.8690163961528</v>
      </c>
      <c r="L56" s="110"/>
      <c r="M56" s="111">
        <f>K56-H56</f>
        <v>57.205587497432589</v>
      </c>
      <c r="N56" s="78">
        <f>IF((H56)=0,"",(M56/H56))</f>
        <v>2.7245122580163761E-2</v>
      </c>
      <c r="O56" s="110"/>
      <c r="P56" s="107"/>
      <c r="Q56" s="109">
        <f>SUM(Q47:Q48,Q39,Q40:Q43)</f>
        <v>2175.5390163961529</v>
      </c>
      <c r="R56" s="110"/>
      <c r="S56" s="111">
        <f t="shared" si="17"/>
        <v>18.670000000000073</v>
      </c>
      <c r="T56" s="78">
        <f>IF((K56)=0,"",(S56/K56))</f>
        <v>8.6560657406981583E-3</v>
      </c>
      <c r="U56" s="110"/>
      <c r="V56" s="107"/>
      <c r="W56" s="109">
        <f>SUM(W47:W48,W39,W40:W43)</f>
        <v>2177.5390163961529</v>
      </c>
      <c r="X56" s="110"/>
      <c r="Y56" s="111">
        <f t="shared" si="18"/>
        <v>2</v>
      </c>
      <c r="Z56" s="78">
        <f>IF((Q56)=0,"",(Y56/Q56))</f>
        <v>9.1931240254797242E-4</v>
      </c>
      <c r="AA56" s="110"/>
      <c r="AB56" s="107"/>
      <c r="AC56" s="109">
        <f>SUM(AC47:AC48,AC39,AC40:AC43)</f>
        <v>2175.0690163961531</v>
      </c>
      <c r="AD56" s="110"/>
      <c r="AE56" s="111">
        <f t="shared" si="19"/>
        <v>-2.4699999999997999</v>
      </c>
      <c r="AF56" s="78">
        <f>IF((W56)=0,"",(AE56/W56))</f>
        <v>-1.1343080337029611E-3</v>
      </c>
      <c r="AG56" s="110"/>
      <c r="AH56" s="107"/>
      <c r="AI56" s="109">
        <f>SUM(AI47:AI48,AI39,AI40:AI43)</f>
        <v>2178.2010163961531</v>
      </c>
      <c r="AJ56" s="110"/>
      <c r="AK56" s="111">
        <f t="shared" si="20"/>
        <v>3.1320000000000618</v>
      </c>
      <c r="AL56" s="78">
        <f>IF((AC56)=0,"",(AK56/AC56))</f>
        <v>1.4399543078359126E-3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272.95624575683365</v>
      </c>
      <c r="I57" s="115"/>
      <c r="J57" s="113">
        <v>0.13</v>
      </c>
      <c r="K57" s="116">
        <f>K56*J57</f>
        <v>280.39297213149985</v>
      </c>
      <c r="L57" s="115"/>
      <c r="M57" s="117">
        <f>K57-H57</f>
        <v>7.4367263746661934</v>
      </c>
      <c r="N57" s="86">
        <f>IF((H57)=0,"",(M57/H57))</f>
        <v>2.7245122580163601E-2</v>
      </c>
      <c r="O57" s="115"/>
      <c r="P57" s="113">
        <v>0.13</v>
      </c>
      <c r="Q57" s="116">
        <f>Q56*P57</f>
        <v>282.8200721314999</v>
      </c>
      <c r="R57" s="115"/>
      <c r="S57" s="117">
        <f t="shared" si="17"/>
        <v>2.4271000000000527</v>
      </c>
      <c r="T57" s="86">
        <f>IF((K57)=0,"",(S57/K57))</f>
        <v>8.6560657406983127E-3</v>
      </c>
      <c r="U57" s="115"/>
      <c r="V57" s="113">
        <v>0.13</v>
      </c>
      <c r="W57" s="116">
        <f>W56*V57</f>
        <v>283.08007213149989</v>
      </c>
      <c r="X57" s="115"/>
      <c r="Y57" s="117">
        <f t="shared" si="18"/>
        <v>0.25999999999999091</v>
      </c>
      <c r="Z57" s="86">
        <f>IF((Q57)=0,"",(Y57/Q57))</f>
        <v>9.1931240254794011E-4</v>
      </c>
      <c r="AA57" s="115"/>
      <c r="AB57" s="113">
        <v>0.13</v>
      </c>
      <c r="AC57" s="116">
        <f>AC56*AB57</f>
        <v>282.75897213149989</v>
      </c>
      <c r="AD57" s="115"/>
      <c r="AE57" s="117">
        <f t="shared" si="19"/>
        <v>-0.32110000000000127</v>
      </c>
      <c r="AF57" s="86">
        <f>IF((W57)=0,"",(AE57/W57))</f>
        <v>-1.1343080337030574E-3</v>
      </c>
      <c r="AG57" s="115"/>
      <c r="AH57" s="113">
        <v>0.13</v>
      </c>
      <c r="AI57" s="116">
        <f>AI56*AH57</f>
        <v>283.16613213149992</v>
      </c>
      <c r="AJ57" s="115"/>
      <c r="AK57" s="117">
        <f t="shared" si="20"/>
        <v>0.40716000000003305</v>
      </c>
      <c r="AL57" s="86">
        <f>IF((AC57)=0,"",(AK57/AC57))</f>
        <v>1.4399543078360011E-3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2372.6196746555538</v>
      </c>
      <c r="I58" s="115"/>
      <c r="J58" s="119"/>
      <c r="K58" s="116">
        <f>K56+K57</f>
        <v>2437.2619885276526</v>
      </c>
      <c r="L58" s="115"/>
      <c r="M58" s="117">
        <f>K58-H58</f>
        <v>64.642313872098839</v>
      </c>
      <c r="N58" s="86">
        <f>IF((H58)=0,"",(M58/H58))</f>
        <v>2.7245122580163768E-2</v>
      </c>
      <c r="O58" s="115"/>
      <c r="P58" s="119"/>
      <c r="Q58" s="116">
        <f>Q56+Q57</f>
        <v>2458.3590885276526</v>
      </c>
      <c r="R58" s="115"/>
      <c r="S58" s="117">
        <f t="shared" si="17"/>
        <v>21.097099999999955</v>
      </c>
      <c r="T58" s="86">
        <f>IF((K58)=0,"",(S58/K58))</f>
        <v>8.6560657406981063E-3</v>
      </c>
      <c r="U58" s="115"/>
      <c r="V58" s="119"/>
      <c r="W58" s="116">
        <f>W56+W57</f>
        <v>2460.6190885276528</v>
      </c>
      <c r="X58" s="115"/>
      <c r="Y58" s="117">
        <f t="shared" si="18"/>
        <v>2.2600000000002183</v>
      </c>
      <c r="Z58" s="86">
        <f>IF((Q58)=0,"",(Y58/Q58))</f>
        <v>9.1931240254806122E-4</v>
      </c>
      <c r="AA58" s="115"/>
      <c r="AB58" s="119"/>
      <c r="AC58" s="116">
        <f>AC56+AC57</f>
        <v>2457.8279885276529</v>
      </c>
      <c r="AD58" s="115"/>
      <c r="AE58" s="117">
        <f t="shared" si="19"/>
        <v>-2.7910999999999149</v>
      </c>
      <c r="AF58" s="86">
        <f>IF((W58)=0,"",(AE58/W58))</f>
        <v>-1.1343080337030183E-3</v>
      </c>
      <c r="AG58" s="115"/>
      <c r="AH58" s="119"/>
      <c r="AI58" s="116">
        <f>AI56+AI57</f>
        <v>2461.3671485276532</v>
      </c>
      <c r="AJ58" s="115"/>
      <c r="AK58" s="117">
        <f t="shared" si="20"/>
        <v>3.5391600000002654</v>
      </c>
      <c r="AL58" s="86">
        <f>IF((AC58)=0,"",(AK58/AC58))</f>
        <v>1.4399543078359922E-3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-237.26</v>
      </c>
      <c r="I59" s="115"/>
      <c r="J59" s="119"/>
      <c r="K59" s="122">
        <f>ROUND(-K58*10%,2)</f>
        <v>-243.73</v>
      </c>
      <c r="L59" s="115"/>
      <c r="M59" s="123">
        <f>K59-H59</f>
        <v>-6.4699999999999989</v>
      </c>
      <c r="N59" s="92">
        <f>IF((H59)=0,"",(M59/H59))</f>
        <v>2.7269661974205509E-2</v>
      </c>
      <c r="O59" s="115"/>
      <c r="P59" s="119"/>
      <c r="Q59" s="122">
        <f>ROUND(-Q58*10%,2)</f>
        <v>-245.84</v>
      </c>
      <c r="R59" s="115"/>
      <c r="S59" s="123">
        <f t="shared" si="17"/>
        <v>-2.1100000000000136</v>
      </c>
      <c r="T59" s="92">
        <f>IF((K59)=0,"",(S59/K59))</f>
        <v>8.6571205842531241E-3</v>
      </c>
      <c r="U59" s="115"/>
      <c r="V59" s="119"/>
      <c r="W59" s="122">
        <f>ROUND(-W58*10%,2)</f>
        <v>-246.06</v>
      </c>
      <c r="X59" s="115"/>
      <c r="Y59" s="123">
        <f t="shared" si="18"/>
        <v>-0.21999999999999886</v>
      </c>
      <c r="Z59" s="92">
        <f>IF((Q59)=0,"",(Y59/Q59))</f>
        <v>8.9489098600715447E-4</v>
      </c>
      <c r="AA59" s="115"/>
      <c r="AB59" s="119"/>
      <c r="AC59" s="122">
        <f>ROUND(-AC58*10%,2)</f>
        <v>-245.78</v>
      </c>
      <c r="AD59" s="115"/>
      <c r="AE59" s="123">
        <f t="shared" si="19"/>
        <v>0.28000000000000114</v>
      </c>
      <c r="AF59" s="92">
        <f>IF((W59)=0,"",(AE59/W59))</f>
        <v>-1.1379338372754658E-3</v>
      </c>
      <c r="AG59" s="115"/>
      <c r="AH59" s="119"/>
      <c r="AI59" s="122">
        <f>ROUND(-AI58*10%,2)</f>
        <v>-246.14</v>
      </c>
      <c r="AJ59" s="115"/>
      <c r="AK59" s="123">
        <f t="shared" si="20"/>
        <v>-0.35999999999998522</v>
      </c>
      <c r="AL59" s="92">
        <f>IF((AC59)=0,"",(AK59/AC59))</f>
        <v>1.4647245504108765E-3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2135.359674655554</v>
      </c>
      <c r="I60" s="127"/>
      <c r="J60" s="124"/>
      <c r="K60" s="128">
        <f>SUM(K58:K59)</f>
        <v>2193.5319885276526</v>
      </c>
      <c r="L60" s="127"/>
      <c r="M60" s="129">
        <f>K60-H60</f>
        <v>58.172313872098584</v>
      </c>
      <c r="N60" s="130">
        <f>IF((H60)=0,"",(M60/H60))</f>
        <v>2.7242396005947859E-2</v>
      </c>
      <c r="O60" s="127"/>
      <c r="P60" s="124"/>
      <c r="Q60" s="128">
        <f>SUM(Q58:Q59)</f>
        <v>2212.5190885276525</v>
      </c>
      <c r="R60" s="127"/>
      <c r="S60" s="129">
        <f t="shared" si="17"/>
        <v>18.987099999999828</v>
      </c>
      <c r="T60" s="130">
        <f>IF((K60)=0,"",(S60/K60))</f>
        <v>8.6559485338275777E-3</v>
      </c>
      <c r="U60" s="127"/>
      <c r="V60" s="124"/>
      <c r="W60" s="128">
        <f>SUM(W58:W59)</f>
        <v>2214.5590885276529</v>
      </c>
      <c r="X60" s="127"/>
      <c r="Y60" s="129">
        <f t="shared" si="18"/>
        <v>2.0400000000004184</v>
      </c>
      <c r="Z60" s="130">
        <f>IF((Q60)=0,"",(Y60/Q60))</f>
        <v>9.2202594344980811E-4</v>
      </c>
      <c r="AA60" s="127"/>
      <c r="AB60" s="124"/>
      <c r="AC60" s="128">
        <f>SUM(AC58:AC59)</f>
        <v>2212.0479885276527</v>
      </c>
      <c r="AD60" s="127"/>
      <c r="AE60" s="129">
        <f t="shared" si="19"/>
        <v>-2.5111000000001695</v>
      </c>
      <c r="AF60" s="130">
        <f>IF((W60)=0,"",(AE60/W60))</f>
        <v>-1.1339051701120659E-3</v>
      </c>
      <c r="AG60" s="127"/>
      <c r="AH60" s="124"/>
      <c r="AI60" s="128">
        <f>SUM(AI58:AI59)</f>
        <v>2215.2271485276533</v>
      </c>
      <c r="AJ60" s="127"/>
      <c r="AK60" s="129">
        <f t="shared" si="20"/>
        <v>3.1791600000005928</v>
      </c>
      <c r="AL60" s="130">
        <f>IF((AC60)=0,"",(AK60/AC60))</f>
        <v>1.4372020934847139E-3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29:E35 D55:E55 D61:E61 D12:E27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AP79"/>
  <sheetViews>
    <sheetView showGridLines="0" topLeftCell="A19" zoomScaleNormal="100" workbookViewId="0">
      <selection activeCell="H35" sqref="H35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43999.999999999993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5" t="s">
        <v>59</v>
      </c>
      <c r="H9" s="186"/>
      <c r="I9" s="158"/>
      <c r="J9" s="185" t="s">
        <v>61</v>
      </c>
      <c r="K9" s="186"/>
      <c r="L9" s="158"/>
      <c r="M9" s="185" t="s">
        <v>60</v>
      </c>
      <c r="N9" s="186"/>
      <c r="O9" s="158"/>
      <c r="P9" s="185" t="s">
        <v>62</v>
      </c>
      <c r="Q9" s="186"/>
      <c r="R9" s="158"/>
      <c r="S9" s="185" t="s">
        <v>63</v>
      </c>
      <c r="T9" s="186"/>
      <c r="U9" s="158"/>
      <c r="V9" s="185" t="s">
        <v>65</v>
      </c>
      <c r="W9" s="186"/>
      <c r="X9" s="158"/>
      <c r="Y9" s="185" t="s">
        <v>66</v>
      </c>
      <c r="Z9" s="186"/>
      <c r="AA9" s="158"/>
      <c r="AB9" s="185" t="s">
        <v>67</v>
      </c>
      <c r="AC9" s="186"/>
      <c r="AD9" s="158"/>
      <c r="AE9" s="185" t="s">
        <v>68</v>
      </c>
      <c r="AF9" s="186"/>
      <c r="AG9" s="158"/>
      <c r="AH9" s="185" t="s">
        <v>69</v>
      </c>
      <c r="AI9" s="186"/>
      <c r="AJ9" s="158"/>
      <c r="AK9" s="185" t="s">
        <v>70</v>
      </c>
      <c r="AL9" s="186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358.02</v>
      </c>
      <c r="K12" s="18">
        <f t="shared" ref="K12:K27" si="1">$F12*J12</f>
        <v>358.02</v>
      </c>
      <c r="L12" s="19"/>
      <c r="M12" s="21">
        <f>K12-H12</f>
        <v>55.25</v>
      </c>
      <c r="N12" s="22">
        <f>IF((H12)=0,"",(M12/H12))</f>
        <v>0.18248175182481752</v>
      </c>
      <c r="O12" s="19"/>
      <c r="P12" s="16">
        <v>371.5</v>
      </c>
      <c r="Q12" s="18">
        <f t="shared" ref="Q12:Q27" si="2">$F12*P12</f>
        <v>371.5</v>
      </c>
      <c r="R12" s="19"/>
      <c r="S12" s="21">
        <f>Q12-K12</f>
        <v>13.480000000000018</v>
      </c>
      <c r="T12" s="22">
        <f t="shared" ref="T12:T34" si="3">IF((K12)=0,"",(S12/K12))</f>
        <v>3.7651527847606329E-2</v>
      </c>
      <c r="U12" s="19"/>
      <c r="V12" s="16">
        <v>376.13</v>
      </c>
      <c r="W12" s="18">
        <f t="shared" ref="W12:W27" si="4">$F12*V12</f>
        <v>376.13</v>
      </c>
      <c r="X12" s="19"/>
      <c r="Y12" s="21">
        <f>W12-Q12</f>
        <v>4.6299999999999955</v>
      </c>
      <c r="Z12" s="22">
        <f t="shared" ref="Z12:Z34" si="5">IF((Q12)=0,"",(Y12/Q12))</f>
        <v>1.2462987886944806E-2</v>
      </c>
      <c r="AA12" s="19"/>
      <c r="AB12" s="16">
        <v>375.92</v>
      </c>
      <c r="AC12" s="18">
        <f t="shared" ref="AC12:AC27" si="6">$F12*AB12</f>
        <v>375.92</v>
      </c>
      <c r="AD12" s="19"/>
      <c r="AE12" s="21">
        <f>AC12-W12</f>
        <v>-0.20999999999997954</v>
      </c>
      <c r="AF12" s="22">
        <f t="shared" ref="AF12:AF34" si="7">IF((W12)=0,"",(AE12/W12))</f>
        <v>-5.5831760295637029E-4</v>
      </c>
      <c r="AG12" s="19"/>
      <c r="AH12" s="16">
        <v>384.39</v>
      </c>
      <c r="AI12" s="18">
        <f t="shared" ref="AI12:AI27" si="8">$F12*AH12</f>
        <v>384.39</v>
      </c>
      <c r="AJ12" s="19"/>
      <c r="AK12" s="21">
        <f>AI12-AC12</f>
        <v>8.4699999999999704</v>
      </c>
      <c r="AL12" s="22">
        <f t="shared" ref="AL12:AL34" si="9">IF((AC12)=0,"",(AK12/AC12))</f>
        <v>2.2531389657373831E-2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3.57</v>
      </c>
      <c r="K13" s="18">
        <f t="shared" si="1"/>
        <v>3.57</v>
      </c>
      <c r="L13" s="19"/>
      <c r="M13" s="21">
        <f t="shared" ref="M13:M48" si="10">K13-H13</f>
        <v>3.57</v>
      </c>
      <c r="N13" s="22" t="str">
        <f t="shared" ref="N13:N34" si="11">IF((H13)=0,"",(M13/H13))</f>
        <v/>
      </c>
      <c r="O13" s="19"/>
      <c r="P13" s="16">
        <v>3.57</v>
      </c>
      <c r="Q13" s="18">
        <f t="shared" si="2"/>
        <v>3.57</v>
      </c>
      <c r="R13" s="19"/>
      <c r="S13" s="21">
        <f t="shared" ref="S13:S60" si="12">Q13-K13</f>
        <v>0</v>
      </c>
      <c r="T13" s="22">
        <f t="shared" si="3"/>
        <v>0</v>
      </c>
      <c r="U13" s="19"/>
      <c r="V13" s="16">
        <v>3.57</v>
      </c>
      <c r="W13" s="18">
        <f t="shared" si="4"/>
        <v>3.57</v>
      </c>
      <c r="X13" s="19"/>
      <c r="Y13" s="21">
        <f t="shared" ref="Y13:Y60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:AE60" si="14">AC13-W13</f>
        <v>-3.57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ref="H14" si="16">F14*G14</f>
        <v>5.4</v>
      </c>
      <c r="I14" s="19"/>
      <c r="J14" s="16">
        <v>0</v>
      </c>
      <c r="K14" s="18">
        <f>$F14*J14</f>
        <v>0</v>
      </c>
      <c r="L14" s="19"/>
      <c r="M14" s="21">
        <f t="shared" ref="M14" si="17">K14-H14</f>
        <v>-5.4</v>
      </c>
      <c r="N14" s="22">
        <f t="shared" ref="N14" si="18">IF((H14)=0,"",(M14/H14))</f>
        <v>-1</v>
      </c>
      <c r="O14" s="19"/>
      <c r="P14" s="16">
        <v>0</v>
      </c>
      <c r="Q14" s="18">
        <f t="shared" ref="Q14" si="19">$F14*P14</f>
        <v>0</v>
      </c>
      <c r="R14" s="19"/>
      <c r="S14" s="21">
        <f t="shared" ref="S14" si="20">Q14-K14</f>
        <v>0</v>
      </c>
      <c r="T14" s="22" t="str">
        <f t="shared" ref="T14" si="21">IF((K14)=0,"",(S14/K14))</f>
        <v/>
      </c>
      <c r="U14" s="19"/>
      <c r="V14" s="16">
        <v>0</v>
      </c>
      <c r="W14" s="18">
        <f t="shared" ref="W14" si="22">$F14*V14</f>
        <v>0</v>
      </c>
      <c r="X14" s="19"/>
      <c r="Y14" s="21">
        <f t="shared" ref="Y14" si="23">W14-Q14</f>
        <v>0</v>
      </c>
      <c r="Z14" s="22" t="str">
        <f t="shared" ref="Z14" si="24">IF((Q14)=0,"",(Y14/Q14))</f>
        <v/>
      </c>
      <c r="AA14" s="19"/>
      <c r="AB14" s="16">
        <v>0</v>
      </c>
      <c r="AC14" s="18">
        <f t="shared" ref="AC14" si="25">$F14*AB14</f>
        <v>0</v>
      </c>
      <c r="AD14" s="19"/>
      <c r="AE14" s="21">
        <f t="shared" ref="AE14" si="26">AC14-W14</f>
        <v>0</v>
      </c>
      <c r="AF14" s="22" t="str">
        <f t="shared" ref="AF14" si="27">IF((W14)=0,"",(AE14/W14))</f>
        <v/>
      </c>
      <c r="AG14" s="19"/>
      <c r="AH14" s="16">
        <v>0</v>
      </c>
      <c r="AI14" s="18">
        <f>$F14*AH14</f>
        <v>0</v>
      </c>
      <c r="AJ14" s="19"/>
      <c r="AK14" s="21">
        <f t="shared" ref="AK14" si="28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</v>
      </c>
      <c r="G19" s="16">
        <v>2.1000999999999999</v>
      </c>
      <c r="H19" s="18">
        <f t="shared" si="0"/>
        <v>210.01</v>
      </c>
      <c r="I19" s="19"/>
      <c r="J19" s="16">
        <v>2.4285999999999999</v>
      </c>
      <c r="K19" s="18">
        <f t="shared" si="1"/>
        <v>242.85999999999999</v>
      </c>
      <c r="L19" s="19"/>
      <c r="M19" s="21">
        <f t="shared" si="10"/>
        <v>32.849999999999994</v>
      </c>
      <c r="N19" s="22">
        <f t="shared" si="11"/>
        <v>0.15642112280367598</v>
      </c>
      <c r="O19" s="19"/>
      <c r="P19" s="16">
        <v>2.5087000000000002</v>
      </c>
      <c r="Q19" s="18">
        <f t="shared" si="2"/>
        <v>250.87</v>
      </c>
      <c r="R19" s="19"/>
      <c r="S19" s="21">
        <f t="shared" si="12"/>
        <v>8.0100000000000193</v>
      </c>
      <c r="T19" s="22">
        <f t="shared" si="3"/>
        <v>3.2981964918059867E-2</v>
      </c>
      <c r="U19" s="19"/>
      <c r="V19" s="16">
        <v>2.5362</v>
      </c>
      <c r="W19" s="18">
        <f t="shared" si="4"/>
        <v>253.62</v>
      </c>
      <c r="X19" s="19"/>
      <c r="Y19" s="21">
        <f t="shared" si="13"/>
        <v>2.75</v>
      </c>
      <c r="Z19" s="22">
        <f t="shared" si="5"/>
        <v>1.0961852752421572E-2</v>
      </c>
      <c r="AA19" s="19"/>
      <c r="AB19" s="16">
        <v>2.5348999999999999</v>
      </c>
      <c r="AC19" s="18">
        <f t="shared" si="6"/>
        <v>253.48999999999998</v>
      </c>
      <c r="AD19" s="19"/>
      <c r="AE19" s="21">
        <f t="shared" si="14"/>
        <v>-0.13000000000002387</v>
      </c>
      <c r="AF19" s="22">
        <f t="shared" si="7"/>
        <v>-5.1257787240763296E-4</v>
      </c>
      <c r="AG19" s="19"/>
      <c r="AH19" s="16">
        <v>2.5851999999999999</v>
      </c>
      <c r="AI19" s="18">
        <f t="shared" si="8"/>
        <v>258.52</v>
      </c>
      <c r="AJ19" s="19"/>
      <c r="AK19" s="21">
        <f t="shared" si="15"/>
        <v>5.0300000000000011</v>
      </c>
      <c r="AL19" s="22">
        <f t="shared" si="9"/>
        <v>1.9842991833997403E-2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9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-1.9E-2</v>
      </c>
      <c r="K21" s="18">
        <f t="shared" si="1"/>
        <v>-1.9</v>
      </c>
      <c r="L21" s="19"/>
      <c r="M21" s="21">
        <f t="shared" si="10"/>
        <v>-1.9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1.9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0">$G$7</f>
        <v>100</v>
      </c>
      <c r="G24" s="16">
        <v>-1.04E-2</v>
      </c>
      <c r="H24" s="18">
        <f t="shared" si="0"/>
        <v>-1.04</v>
      </c>
      <c r="I24" s="19"/>
      <c r="J24" s="16">
        <v>0</v>
      </c>
      <c r="K24" s="18">
        <f t="shared" si="1"/>
        <v>0</v>
      </c>
      <c r="L24" s="19"/>
      <c r="M24" s="21">
        <f t="shared" si="10"/>
        <v>1.04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30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30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30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517.18000000000006</v>
      </c>
      <c r="I28" s="31"/>
      <c r="J28" s="28"/>
      <c r="K28" s="30">
        <f>SUM(K12:K27)</f>
        <v>602.54999999999995</v>
      </c>
      <c r="L28" s="31"/>
      <c r="M28" s="32">
        <f t="shared" si="10"/>
        <v>85.369999999999891</v>
      </c>
      <c r="N28" s="33">
        <f t="shared" si="11"/>
        <v>0.16506825476623202</v>
      </c>
      <c r="O28" s="31"/>
      <c r="P28" s="28"/>
      <c r="Q28" s="30">
        <f>SUM(Q12:Q27)</f>
        <v>625.94000000000005</v>
      </c>
      <c r="R28" s="31"/>
      <c r="S28" s="32">
        <f t="shared" si="12"/>
        <v>23.3900000000001</v>
      </c>
      <c r="T28" s="33">
        <f t="shared" si="3"/>
        <v>3.881835532320986E-2</v>
      </c>
      <c r="U28" s="31"/>
      <c r="V28" s="28"/>
      <c r="W28" s="30">
        <f>SUM(W12:W27)</f>
        <v>633.31999999999994</v>
      </c>
      <c r="X28" s="31"/>
      <c r="Y28" s="32">
        <f t="shared" si="13"/>
        <v>7.3799999999998818</v>
      </c>
      <c r="Z28" s="33">
        <f t="shared" si="5"/>
        <v>1.1790267437773399E-2</v>
      </c>
      <c r="AA28" s="31"/>
      <c r="AB28" s="28"/>
      <c r="AC28" s="30">
        <f>SUM(AC12:AC27)</f>
        <v>629.41</v>
      </c>
      <c r="AD28" s="31"/>
      <c r="AE28" s="32">
        <f t="shared" si="14"/>
        <v>-3.9099999999999682</v>
      </c>
      <c r="AF28" s="33">
        <f t="shared" si="7"/>
        <v>-6.1738141855617514E-3</v>
      </c>
      <c r="AG28" s="31"/>
      <c r="AH28" s="28"/>
      <c r="AI28" s="30">
        <f>SUM(AI12:AI27)</f>
        <v>642.91</v>
      </c>
      <c r="AJ28" s="31"/>
      <c r="AK28" s="32">
        <f t="shared" si="15"/>
        <v>13.5</v>
      </c>
      <c r="AL28" s="33">
        <f t="shared" si="9"/>
        <v>2.144865826726617E-2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</v>
      </c>
      <c r="G29" s="16">
        <v>-0.58990164711516002</v>
      </c>
      <c r="H29" s="18">
        <f t="shared" ref="H29:H35" si="31">F29*G29</f>
        <v>-58.990164711516002</v>
      </c>
      <c r="I29" s="19"/>
      <c r="J29" s="16">
        <v>-0.33889999999999998</v>
      </c>
      <c r="K29" s="18">
        <f t="shared" ref="K29:K35" si="32">$F29*J29</f>
        <v>-33.89</v>
      </c>
      <c r="L29" s="19"/>
      <c r="M29" s="21">
        <f t="shared" si="10"/>
        <v>25.100164711516001</v>
      </c>
      <c r="N29" s="22">
        <f t="shared" si="11"/>
        <v>-0.42549745087617924</v>
      </c>
      <c r="O29" s="19"/>
      <c r="P29" s="16">
        <v>0</v>
      </c>
      <c r="Q29" s="18">
        <f t="shared" ref="Q29:Q35" si="33">$F29*P29</f>
        <v>0</v>
      </c>
      <c r="R29" s="19"/>
      <c r="S29" s="21">
        <f t="shared" si="12"/>
        <v>33.89</v>
      </c>
      <c r="T29" s="22">
        <f t="shared" si="3"/>
        <v>-1</v>
      </c>
      <c r="U29" s="19"/>
      <c r="V29" s="16">
        <v>0</v>
      </c>
      <c r="W29" s="18">
        <f t="shared" ref="W29:W35" si="34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5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6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ref="F31" si="37">$G$7</f>
        <v>100</v>
      </c>
      <c r="G31" s="16">
        <v>0</v>
      </c>
      <c r="H31" s="18">
        <f t="shared" si="31"/>
        <v>0</v>
      </c>
      <c r="I31" s="19"/>
      <c r="J31" s="16">
        <v>4.5900000000000003E-2</v>
      </c>
      <c r="K31" s="18">
        <f t="shared" si="32"/>
        <v>4.5900000000000007</v>
      </c>
      <c r="L31" s="19"/>
      <c r="M31" s="21">
        <f t="shared" ref="M31" si="38">K31-H31</f>
        <v>4.5900000000000007</v>
      </c>
      <c r="N31" s="22" t="str">
        <f t="shared" ref="N31" si="39">IF((H31)=0,"",(M31/H31))</f>
        <v/>
      </c>
      <c r="O31" s="19"/>
      <c r="P31" s="16">
        <v>0</v>
      </c>
      <c r="Q31" s="18">
        <f t="shared" si="33"/>
        <v>0</v>
      </c>
      <c r="R31" s="19"/>
      <c r="S31" s="21">
        <f t="shared" ref="S31" si="40">Q31-K31</f>
        <v>-4.5900000000000007</v>
      </c>
      <c r="T31" s="22">
        <f t="shared" ref="T31" si="41">IF((K31)=0,"",(S31/K31))</f>
        <v>-1</v>
      </c>
      <c r="U31" s="19"/>
      <c r="V31" s="16">
        <v>0</v>
      </c>
      <c r="W31" s="18">
        <f t="shared" si="34"/>
        <v>0</v>
      </c>
      <c r="X31" s="19"/>
      <c r="Y31" s="21">
        <f t="shared" ref="Y31" si="42">W31-Q31</f>
        <v>0</v>
      </c>
      <c r="Z31" s="22" t="str">
        <f t="shared" ref="Z31" si="43">IF((Q31)=0,"",(Y31/Q31))</f>
        <v/>
      </c>
      <c r="AA31" s="19"/>
      <c r="AB31" s="16">
        <v>0</v>
      </c>
      <c r="AC31" s="18">
        <f t="shared" si="35"/>
        <v>0</v>
      </c>
      <c r="AD31" s="19"/>
      <c r="AE31" s="21">
        <f t="shared" ref="AE31" si="44">AC31-W31</f>
        <v>0</v>
      </c>
      <c r="AF31" s="22" t="str">
        <f t="shared" ref="AF31" si="45">IF((W31)=0,"",(AE31/W31))</f>
        <v/>
      </c>
      <c r="AG31" s="19"/>
      <c r="AH31" s="16">
        <v>0</v>
      </c>
      <c r="AI31" s="18">
        <f t="shared" si="36"/>
        <v>0</v>
      </c>
      <c r="AJ31" s="19"/>
      <c r="AK31" s="21">
        <f t="shared" ref="AK31" si="46">AI31-AC31</f>
        <v>0</v>
      </c>
      <c r="AL31" s="22" t="str">
        <f t="shared" ref="AL31" si="47">IF((AC31)=0,"",(AK31/AC31))</f>
        <v/>
      </c>
    </row>
    <row r="32" spans="2:38" ht="13.2" hidden="1" customHeight="1" x14ac:dyDescent="0.25">
      <c r="B32" s="35"/>
      <c r="C32" s="14"/>
      <c r="D32" s="15"/>
      <c r="E32" s="15"/>
      <c r="F32" s="17">
        <f t="shared" ref="F32:F33" si="48">$G$7</f>
        <v>100</v>
      </c>
      <c r="G32" s="16"/>
      <c r="H32" s="18">
        <f t="shared" si="31"/>
        <v>0</v>
      </c>
      <c r="I32" s="36"/>
      <c r="J32" s="16"/>
      <c r="K32" s="18">
        <f t="shared" si="32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3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4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5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6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48"/>
        <v>100</v>
      </c>
      <c r="G33" s="141">
        <v>2.1690000000000001E-2</v>
      </c>
      <c r="H33" s="18">
        <f t="shared" si="31"/>
        <v>2.169</v>
      </c>
      <c r="I33" s="19"/>
      <c r="J33" s="141">
        <v>2.1690000000000001E-2</v>
      </c>
      <c r="K33" s="18">
        <f t="shared" si="32"/>
        <v>2.169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33"/>
        <v>2.169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34"/>
        <v>2.169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35"/>
        <v>2.169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36"/>
        <v>2.169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1667.5999999999985</v>
      </c>
      <c r="G34" s="38">
        <f>IF(ISBLANK($D$5)=TRUE, 0, IF($D$5="TOU", 0.64*$G$44+0.18*$G$45+0.18*$G$46, IF(AND($D$5="non-TOU", $F$48&gt;0), G48,G47)))</f>
        <v>0.10299999999999999</v>
      </c>
      <c r="H34" s="207">
        <f>($G$8*(1+0.0407)-$G$8)*G34</f>
        <v>184.45239999999953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32"/>
        <v>171.76279999999983</v>
      </c>
      <c r="L34" s="19"/>
      <c r="M34" s="21">
        <f t="shared" si="10"/>
        <v>-12.6895999999997</v>
      </c>
      <c r="N34" s="22">
        <f t="shared" si="11"/>
        <v>-6.8796068796067353E-2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33"/>
        <v>171.76279999999983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34"/>
        <v>171.76279999999983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35"/>
        <v>171.76279999999983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36"/>
        <v>171.76279999999983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1"/>
        <v>0</v>
      </c>
      <c r="I35" s="19"/>
      <c r="J35" s="38"/>
      <c r="K35" s="18">
        <f t="shared" si="32"/>
        <v>0</v>
      </c>
      <c r="L35" s="19"/>
      <c r="M35" s="21">
        <f t="shared" si="10"/>
        <v>0</v>
      </c>
      <c r="N35" s="22"/>
      <c r="O35" s="19"/>
      <c r="P35" s="38"/>
      <c r="Q35" s="18">
        <f t="shared" si="33"/>
        <v>0</v>
      </c>
      <c r="R35" s="19"/>
      <c r="S35" s="21">
        <f t="shared" si="12"/>
        <v>0</v>
      </c>
      <c r="T35" s="22"/>
      <c r="U35" s="19"/>
      <c r="V35" s="38"/>
      <c r="W35" s="18">
        <f t="shared" si="34"/>
        <v>0</v>
      </c>
      <c r="X35" s="19"/>
      <c r="Y35" s="21">
        <f t="shared" si="13"/>
        <v>0</v>
      </c>
      <c r="Z35" s="22"/>
      <c r="AA35" s="19"/>
      <c r="AB35" s="38"/>
      <c r="AC35" s="18">
        <f t="shared" si="35"/>
        <v>0</v>
      </c>
      <c r="AD35" s="19"/>
      <c r="AE35" s="21">
        <f t="shared" si="14"/>
        <v>0</v>
      </c>
      <c r="AF35" s="22"/>
      <c r="AG35" s="19"/>
      <c r="AH35" s="38"/>
      <c r="AI35" s="18">
        <f t="shared" si="36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644.81123528848354</v>
      </c>
      <c r="I36" s="31"/>
      <c r="J36" s="42"/>
      <c r="K36" s="44">
        <f>SUM(K29:K35)+K28</f>
        <v>747.18179999999984</v>
      </c>
      <c r="L36" s="31"/>
      <c r="M36" s="32">
        <f t="shared" si="10"/>
        <v>102.37056471151629</v>
      </c>
      <c r="N36" s="33">
        <f t="shared" ref="N36:N46" si="49">IF((H36)=0,"",(M36/H36))</f>
        <v>0.15876051642573583</v>
      </c>
      <c r="O36" s="31"/>
      <c r="P36" s="42"/>
      <c r="Q36" s="44">
        <f>SUM(Q29:Q35)+Q28</f>
        <v>799.87179999999989</v>
      </c>
      <c r="R36" s="31"/>
      <c r="S36" s="32">
        <f t="shared" si="12"/>
        <v>52.690000000000055</v>
      </c>
      <c r="T36" s="33">
        <f t="shared" ref="T36:T46" si="50">IF((K36)=0,"",(S36/K36))</f>
        <v>7.0518312946059536E-2</v>
      </c>
      <c r="U36" s="31"/>
      <c r="V36" s="42"/>
      <c r="W36" s="44">
        <f>SUM(W29:W35)+W28</f>
        <v>807.25179999999978</v>
      </c>
      <c r="X36" s="31"/>
      <c r="Y36" s="32">
        <f t="shared" si="13"/>
        <v>7.3799999999998818</v>
      </c>
      <c r="Z36" s="33">
        <f t="shared" ref="Z36:Z46" si="51">IF((Q36)=0,"",(Y36/Q36))</f>
        <v>9.2264785431863984E-3</v>
      </c>
      <c r="AA36" s="31"/>
      <c r="AB36" s="42"/>
      <c r="AC36" s="44">
        <f>SUM(AC29:AC35)+AC28</f>
        <v>803.34179999999981</v>
      </c>
      <c r="AD36" s="31"/>
      <c r="AE36" s="32">
        <f t="shared" si="14"/>
        <v>-3.9099999999999682</v>
      </c>
      <c r="AF36" s="33">
        <f t="shared" ref="AF36:AF46" si="52">IF((W36)=0,"",(AE36/W36))</f>
        <v>-4.8435940310073873E-3</v>
      </c>
      <c r="AG36" s="31"/>
      <c r="AH36" s="42"/>
      <c r="AI36" s="44">
        <f>SUM(AI29:AI35)+AI28</f>
        <v>816.84179999999981</v>
      </c>
      <c r="AJ36" s="31"/>
      <c r="AK36" s="32">
        <f t="shared" si="15"/>
        <v>13.5</v>
      </c>
      <c r="AL36" s="33">
        <f t="shared" ref="AL36:AL46" si="53">IF((AC36)=0,"",(AK36/AC36))</f>
        <v>1.6804802140259603E-2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</v>
      </c>
      <c r="G37" s="20">
        <v>2.5070999999999999</v>
      </c>
      <c r="H37" s="18">
        <f>F37*G37</f>
        <v>250.70999999999998</v>
      </c>
      <c r="I37" s="19"/>
      <c r="J37" s="20">
        <v>2.7825828099560286</v>
      </c>
      <c r="K37" s="18">
        <f>$F37*J37</f>
        <v>278.25828099560283</v>
      </c>
      <c r="L37" s="19"/>
      <c r="M37" s="21">
        <f t="shared" si="10"/>
        <v>27.548280995602852</v>
      </c>
      <c r="N37" s="22">
        <f t="shared" si="49"/>
        <v>0.10988106176699315</v>
      </c>
      <c r="O37" s="19"/>
      <c r="P37" s="20">
        <v>2.7825828099560286</v>
      </c>
      <c r="Q37" s="18">
        <f>$F37*P37</f>
        <v>278.25828099560283</v>
      </c>
      <c r="R37" s="19"/>
      <c r="S37" s="21">
        <f t="shared" si="12"/>
        <v>0</v>
      </c>
      <c r="T37" s="22">
        <f t="shared" si="50"/>
        <v>0</v>
      </c>
      <c r="U37" s="19"/>
      <c r="V37" s="20">
        <v>2.7825828099560286</v>
      </c>
      <c r="W37" s="18">
        <f>$F37*V37</f>
        <v>278.25828099560283</v>
      </c>
      <c r="X37" s="19"/>
      <c r="Y37" s="21">
        <f t="shared" si="13"/>
        <v>0</v>
      </c>
      <c r="Z37" s="22">
        <f t="shared" si="51"/>
        <v>0</v>
      </c>
      <c r="AA37" s="19"/>
      <c r="AB37" s="20">
        <v>2.7825828099560286</v>
      </c>
      <c r="AC37" s="18">
        <f>$F37*AB37</f>
        <v>278.25828099560283</v>
      </c>
      <c r="AD37" s="19"/>
      <c r="AE37" s="21">
        <f t="shared" si="14"/>
        <v>0</v>
      </c>
      <c r="AF37" s="22">
        <f t="shared" si="52"/>
        <v>0</v>
      </c>
      <c r="AG37" s="19"/>
      <c r="AH37" s="20">
        <v>2.7825828099560286</v>
      </c>
      <c r="AI37" s="18">
        <f>$F37*AH37</f>
        <v>278.25828099560283</v>
      </c>
      <c r="AJ37" s="19"/>
      <c r="AK37" s="21">
        <f t="shared" si="15"/>
        <v>0</v>
      </c>
      <c r="AL37" s="22">
        <f t="shared" si="53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</v>
      </c>
      <c r="G38" s="20">
        <v>1.8734</v>
      </c>
      <c r="H38" s="18">
        <f>F38*G38</f>
        <v>187.34</v>
      </c>
      <c r="I38" s="19"/>
      <c r="J38" s="20">
        <v>2.1171956727070014</v>
      </c>
      <c r="K38" s="18">
        <f>$F38*J38</f>
        <v>211.71956727070014</v>
      </c>
      <c r="L38" s="19"/>
      <c r="M38" s="21">
        <f t="shared" si="10"/>
        <v>24.379567270700136</v>
      </c>
      <c r="N38" s="22">
        <f t="shared" si="49"/>
        <v>0.13013540765826911</v>
      </c>
      <c r="O38" s="19"/>
      <c r="P38" s="20">
        <v>2.1171956727070014</v>
      </c>
      <c r="Q38" s="18">
        <f>$F38*P38</f>
        <v>211.71956727070014</v>
      </c>
      <c r="R38" s="19"/>
      <c r="S38" s="21">
        <f t="shared" si="12"/>
        <v>0</v>
      </c>
      <c r="T38" s="22">
        <f t="shared" si="50"/>
        <v>0</v>
      </c>
      <c r="U38" s="19"/>
      <c r="V38" s="20">
        <v>2.1171956727070014</v>
      </c>
      <c r="W38" s="18">
        <f>$F38*V38</f>
        <v>211.71956727070014</v>
      </c>
      <c r="X38" s="19"/>
      <c r="Y38" s="21">
        <f t="shared" si="13"/>
        <v>0</v>
      </c>
      <c r="Z38" s="22">
        <f t="shared" si="51"/>
        <v>0</v>
      </c>
      <c r="AA38" s="19"/>
      <c r="AB38" s="20">
        <v>2.1171956727070014</v>
      </c>
      <c r="AC38" s="18">
        <f>$F38*AB38</f>
        <v>211.71956727070014</v>
      </c>
      <c r="AD38" s="19"/>
      <c r="AE38" s="21">
        <f t="shared" si="14"/>
        <v>0</v>
      </c>
      <c r="AF38" s="22">
        <f t="shared" si="52"/>
        <v>0</v>
      </c>
      <c r="AG38" s="19"/>
      <c r="AH38" s="20">
        <v>2.1171956727070014</v>
      </c>
      <c r="AI38" s="18">
        <f>$F38*AH38</f>
        <v>211.71956727070014</v>
      </c>
      <c r="AJ38" s="19"/>
      <c r="AK38" s="21">
        <f t="shared" si="15"/>
        <v>0</v>
      </c>
      <c r="AL38" s="22">
        <f t="shared" si="53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1082.8612352884834</v>
      </c>
      <c r="I39" s="49"/>
      <c r="J39" s="48"/>
      <c r="K39" s="44">
        <f>SUM(K36:K38)</f>
        <v>1237.1596482663028</v>
      </c>
      <c r="L39" s="49"/>
      <c r="M39" s="32">
        <f t="shared" si="10"/>
        <v>154.29841297781945</v>
      </c>
      <c r="N39" s="33">
        <f t="shared" si="49"/>
        <v>0.1424913995898219</v>
      </c>
      <c r="O39" s="49"/>
      <c r="P39" s="48"/>
      <c r="Q39" s="44">
        <f>SUM(Q36:Q38)</f>
        <v>1289.8496482663029</v>
      </c>
      <c r="R39" s="49"/>
      <c r="S39" s="32">
        <f t="shared" si="12"/>
        <v>52.690000000000055</v>
      </c>
      <c r="T39" s="33">
        <f t="shared" si="50"/>
        <v>4.2589491238125436E-2</v>
      </c>
      <c r="U39" s="49"/>
      <c r="V39" s="48"/>
      <c r="W39" s="44">
        <f>SUM(W36:W38)</f>
        <v>1297.2296482663025</v>
      </c>
      <c r="X39" s="49"/>
      <c r="Y39" s="32">
        <f t="shared" si="13"/>
        <v>7.3799999999996544</v>
      </c>
      <c r="Z39" s="33">
        <f t="shared" si="51"/>
        <v>5.7215970946064686E-3</v>
      </c>
      <c r="AA39" s="49"/>
      <c r="AB39" s="48"/>
      <c r="AC39" s="44">
        <f>SUM(AC36:AC38)</f>
        <v>1293.3196482663027</v>
      </c>
      <c r="AD39" s="49"/>
      <c r="AE39" s="32">
        <f t="shared" si="14"/>
        <v>-3.9099999999998545</v>
      </c>
      <c r="AF39" s="33">
        <f t="shared" si="52"/>
        <v>-3.014115507786473E-3</v>
      </c>
      <c r="AG39" s="49"/>
      <c r="AH39" s="48"/>
      <c r="AI39" s="44">
        <f>SUM(AI36:AI38)</f>
        <v>1306.8196482663027</v>
      </c>
      <c r="AJ39" s="49"/>
      <c r="AK39" s="32">
        <f t="shared" si="15"/>
        <v>13.5</v>
      </c>
      <c r="AL39" s="33">
        <f t="shared" si="53"/>
        <v>1.0438254779548716E-2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45667.599999999991</v>
      </c>
      <c r="G40" s="51">
        <v>4.4000000000000003E-3</v>
      </c>
      <c r="H40" s="209">
        <f>($G$8*(1+0.0407))*G40</f>
        <v>201.47951999999995</v>
      </c>
      <c r="I40" s="19"/>
      <c r="J40" s="51">
        <v>4.4000000000000003E-3</v>
      </c>
      <c r="K40" s="162">
        <f t="shared" ref="K40:K48" si="54">$F40*J40</f>
        <v>200.93743999999998</v>
      </c>
      <c r="L40" s="19"/>
      <c r="M40" s="21">
        <f>K40-H40</f>
        <v>-0.54207999999997014</v>
      </c>
      <c r="N40" s="163">
        <f t="shared" si="49"/>
        <v>-2.6904967810126323E-3</v>
      </c>
      <c r="O40" s="19"/>
      <c r="P40" s="51">
        <v>4.4000000000000003E-3</v>
      </c>
      <c r="Q40" s="162">
        <f t="shared" ref="Q40:Q48" si="55">$F40*P40</f>
        <v>200.93743999999998</v>
      </c>
      <c r="R40" s="19"/>
      <c r="S40" s="21">
        <f t="shared" si="12"/>
        <v>0</v>
      </c>
      <c r="T40" s="163">
        <f t="shared" si="50"/>
        <v>0</v>
      </c>
      <c r="U40" s="19"/>
      <c r="V40" s="51">
        <v>4.4000000000000003E-3</v>
      </c>
      <c r="W40" s="162">
        <f t="shared" ref="W40:W48" si="56">$F40*V40</f>
        <v>200.93743999999998</v>
      </c>
      <c r="X40" s="19"/>
      <c r="Y40" s="21">
        <f t="shared" si="13"/>
        <v>0</v>
      </c>
      <c r="Z40" s="163">
        <f t="shared" si="51"/>
        <v>0</v>
      </c>
      <c r="AA40" s="19"/>
      <c r="AB40" s="51">
        <v>4.4000000000000003E-3</v>
      </c>
      <c r="AC40" s="162">
        <f t="shared" ref="AC40:AC48" si="57">$F40*AB40</f>
        <v>200.93743999999998</v>
      </c>
      <c r="AD40" s="19"/>
      <c r="AE40" s="21">
        <f t="shared" si="14"/>
        <v>0</v>
      </c>
      <c r="AF40" s="163">
        <f t="shared" si="52"/>
        <v>0</v>
      </c>
      <c r="AG40" s="19"/>
      <c r="AH40" s="51">
        <v>4.4000000000000003E-3</v>
      </c>
      <c r="AI40" s="162">
        <f t="shared" ref="AI40:AI48" si="58">$F40*AH40</f>
        <v>200.93743999999998</v>
      </c>
      <c r="AJ40" s="19"/>
      <c r="AK40" s="21">
        <f t="shared" si="15"/>
        <v>0</v>
      </c>
      <c r="AL40" s="163">
        <f t="shared" si="53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45667.599999999991</v>
      </c>
      <c r="G41" s="51">
        <v>1.2999999999999999E-3</v>
      </c>
      <c r="H41" s="209">
        <f>($G$8*(1+0.0407))*G41</f>
        <v>59.528039999999983</v>
      </c>
      <c r="I41" s="19"/>
      <c r="J41" s="51">
        <v>1.2999999999999999E-3</v>
      </c>
      <c r="K41" s="162">
        <f t="shared" si="54"/>
        <v>59.367879999999985</v>
      </c>
      <c r="L41" s="19"/>
      <c r="M41" s="21">
        <f t="shared" si="10"/>
        <v>-0.16015999999999764</v>
      </c>
      <c r="N41" s="163">
        <f t="shared" si="49"/>
        <v>-2.6904967810127411E-3</v>
      </c>
      <c r="O41" s="19"/>
      <c r="P41" s="51">
        <v>1.2999999999999999E-3</v>
      </c>
      <c r="Q41" s="162">
        <f t="shared" si="55"/>
        <v>59.367879999999985</v>
      </c>
      <c r="R41" s="19"/>
      <c r="S41" s="21">
        <f t="shared" si="12"/>
        <v>0</v>
      </c>
      <c r="T41" s="163">
        <f t="shared" si="50"/>
        <v>0</v>
      </c>
      <c r="U41" s="19"/>
      <c r="V41" s="51">
        <v>1.2999999999999999E-3</v>
      </c>
      <c r="W41" s="162">
        <f t="shared" si="56"/>
        <v>59.367879999999985</v>
      </c>
      <c r="X41" s="19"/>
      <c r="Y41" s="21">
        <f t="shared" si="13"/>
        <v>0</v>
      </c>
      <c r="Z41" s="163">
        <f t="shared" si="51"/>
        <v>0</v>
      </c>
      <c r="AA41" s="19"/>
      <c r="AB41" s="51">
        <v>1.2999999999999999E-3</v>
      </c>
      <c r="AC41" s="162">
        <f t="shared" si="57"/>
        <v>59.367879999999985</v>
      </c>
      <c r="AD41" s="19"/>
      <c r="AE41" s="21">
        <f t="shared" si="14"/>
        <v>0</v>
      </c>
      <c r="AF41" s="163">
        <f t="shared" si="52"/>
        <v>0</v>
      </c>
      <c r="AG41" s="19"/>
      <c r="AH41" s="51">
        <v>1.2999999999999999E-3</v>
      </c>
      <c r="AI41" s="162">
        <f t="shared" si="58"/>
        <v>59.367879999999985</v>
      </c>
      <c r="AJ41" s="19"/>
      <c r="AK41" s="21">
        <f t="shared" si="15"/>
        <v>0</v>
      </c>
      <c r="AL41" s="163">
        <f t="shared" si="53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59">F42*G42</f>
        <v>0.25</v>
      </c>
      <c r="I42" s="19"/>
      <c r="J42" s="51">
        <v>0.25</v>
      </c>
      <c r="K42" s="162">
        <f t="shared" si="54"/>
        <v>0.25</v>
      </c>
      <c r="L42" s="19"/>
      <c r="M42" s="21">
        <f t="shared" si="10"/>
        <v>0</v>
      </c>
      <c r="N42" s="163">
        <f t="shared" si="49"/>
        <v>0</v>
      </c>
      <c r="O42" s="19"/>
      <c r="P42" s="51">
        <v>0.25</v>
      </c>
      <c r="Q42" s="162">
        <f t="shared" si="55"/>
        <v>0.25</v>
      </c>
      <c r="R42" s="19"/>
      <c r="S42" s="21">
        <f t="shared" si="12"/>
        <v>0</v>
      </c>
      <c r="T42" s="163">
        <f t="shared" si="50"/>
        <v>0</v>
      </c>
      <c r="U42" s="19"/>
      <c r="V42" s="51">
        <v>0.25</v>
      </c>
      <c r="W42" s="162">
        <f t="shared" si="56"/>
        <v>0.25</v>
      </c>
      <c r="X42" s="19"/>
      <c r="Y42" s="21">
        <f t="shared" si="13"/>
        <v>0</v>
      </c>
      <c r="Z42" s="163">
        <f t="shared" si="51"/>
        <v>0</v>
      </c>
      <c r="AA42" s="19"/>
      <c r="AB42" s="51">
        <v>0.25</v>
      </c>
      <c r="AC42" s="162">
        <f t="shared" si="57"/>
        <v>0.25</v>
      </c>
      <c r="AD42" s="19"/>
      <c r="AE42" s="21">
        <f t="shared" si="14"/>
        <v>0</v>
      </c>
      <c r="AF42" s="163">
        <f t="shared" si="52"/>
        <v>0</v>
      </c>
      <c r="AG42" s="19"/>
      <c r="AH42" s="51">
        <v>0.25</v>
      </c>
      <c r="AI42" s="162">
        <f t="shared" si="58"/>
        <v>0.25</v>
      </c>
      <c r="AJ42" s="19"/>
      <c r="AK42" s="21">
        <f t="shared" si="15"/>
        <v>0</v>
      </c>
      <c r="AL42" s="163">
        <f t="shared" si="53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43999.999999999993</v>
      </c>
      <c r="G43" s="51">
        <v>7.0000000000000001E-3</v>
      </c>
      <c r="H43" s="162">
        <f t="shared" si="59"/>
        <v>307.99999999999994</v>
      </c>
      <c r="I43" s="19"/>
      <c r="J43" s="51">
        <v>7.0000000000000001E-3</v>
      </c>
      <c r="K43" s="162">
        <f t="shared" si="54"/>
        <v>307.99999999999994</v>
      </c>
      <c r="L43" s="19"/>
      <c r="M43" s="21">
        <f t="shared" si="10"/>
        <v>0</v>
      </c>
      <c r="N43" s="163">
        <f t="shared" si="49"/>
        <v>0</v>
      </c>
      <c r="O43" s="19"/>
      <c r="P43" s="51">
        <v>7.0000000000000001E-3</v>
      </c>
      <c r="Q43" s="162">
        <f t="shared" si="55"/>
        <v>307.99999999999994</v>
      </c>
      <c r="R43" s="19"/>
      <c r="S43" s="21">
        <f t="shared" si="12"/>
        <v>0</v>
      </c>
      <c r="T43" s="163">
        <f t="shared" si="50"/>
        <v>0</v>
      </c>
      <c r="U43" s="19"/>
      <c r="V43" s="51">
        <v>7.0000000000000001E-3</v>
      </c>
      <c r="W43" s="162">
        <f t="shared" si="56"/>
        <v>307.99999999999994</v>
      </c>
      <c r="X43" s="19"/>
      <c r="Y43" s="21">
        <f t="shared" si="13"/>
        <v>0</v>
      </c>
      <c r="Z43" s="163">
        <f t="shared" si="51"/>
        <v>0</v>
      </c>
      <c r="AA43" s="19"/>
      <c r="AB43" s="51">
        <v>7.0000000000000001E-3</v>
      </c>
      <c r="AC43" s="162">
        <f t="shared" si="57"/>
        <v>307.99999999999994</v>
      </c>
      <c r="AD43" s="19"/>
      <c r="AE43" s="21">
        <f t="shared" si="14"/>
        <v>0</v>
      </c>
      <c r="AF43" s="163">
        <f t="shared" si="52"/>
        <v>0</v>
      </c>
      <c r="AG43" s="19"/>
      <c r="AH43" s="51">
        <v>7.0000000000000001E-3</v>
      </c>
      <c r="AI43" s="162">
        <f t="shared" si="58"/>
        <v>307.99999999999994</v>
      </c>
      <c r="AJ43" s="19"/>
      <c r="AK43" s="21">
        <f t="shared" si="15"/>
        <v>0</v>
      </c>
      <c r="AL43" s="163">
        <f t="shared" si="53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28159.999999999996</v>
      </c>
      <c r="G44" s="55">
        <v>7.6999999999999999E-2</v>
      </c>
      <c r="H44" s="162">
        <f t="shared" si="59"/>
        <v>2168.3199999999997</v>
      </c>
      <c r="I44" s="19"/>
      <c r="J44" s="55">
        <v>7.6999999999999999E-2</v>
      </c>
      <c r="K44" s="162">
        <f t="shared" si="54"/>
        <v>2168.3199999999997</v>
      </c>
      <c r="L44" s="19"/>
      <c r="M44" s="21">
        <f t="shared" si="10"/>
        <v>0</v>
      </c>
      <c r="N44" s="163">
        <f t="shared" si="49"/>
        <v>0</v>
      </c>
      <c r="O44" s="19"/>
      <c r="P44" s="55">
        <v>7.6999999999999999E-2</v>
      </c>
      <c r="Q44" s="162">
        <f t="shared" si="55"/>
        <v>2168.3199999999997</v>
      </c>
      <c r="R44" s="19"/>
      <c r="S44" s="21">
        <f t="shared" si="12"/>
        <v>0</v>
      </c>
      <c r="T44" s="163">
        <f t="shared" si="50"/>
        <v>0</v>
      </c>
      <c r="U44" s="19"/>
      <c r="V44" s="55">
        <v>7.6999999999999999E-2</v>
      </c>
      <c r="W44" s="162">
        <f t="shared" si="56"/>
        <v>2168.3199999999997</v>
      </c>
      <c r="X44" s="19"/>
      <c r="Y44" s="21">
        <f t="shared" si="13"/>
        <v>0</v>
      </c>
      <c r="Z44" s="163">
        <f t="shared" si="51"/>
        <v>0</v>
      </c>
      <c r="AA44" s="19"/>
      <c r="AB44" s="55">
        <v>7.6999999999999999E-2</v>
      </c>
      <c r="AC44" s="162">
        <f t="shared" si="57"/>
        <v>2168.3199999999997</v>
      </c>
      <c r="AD44" s="19"/>
      <c r="AE44" s="21">
        <f t="shared" si="14"/>
        <v>0</v>
      </c>
      <c r="AF44" s="163">
        <f t="shared" si="52"/>
        <v>0</v>
      </c>
      <c r="AG44" s="19"/>
      <c r="AH44" s="55">
        <v>7.6999999999999999E-2</v>
      </c>
      <c r="AI44" s="162">
        <f t="shared" si="58"/>
        <v>2168.3199999999997</v>
      </c>
      <c r="AJ44" s="19"/>
      <c r="AK44" s="21">
        <f t="shared" si="15"/>
        <v>0</v>
      </c>
      <c r="AL44" s="163">
        <f t="shared" si="53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7919.9999999999982</v>
      </c>
      <c r="G45" s="55">
        <v>0.114</v>
      </c>
      <c r="H45" s="162">
        <f t="shared" si="59"/>
        <v>902.87999999999988</v>
      </c>
      <c r="I45" s="19"/>
      <c r="J45" s="55">
        <v>0.114</v>
      </c>
      <c r="K45" s="162">
        <f t="shared" si="54"/>
        <v>902.87999999999988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55"/>
        <v>902.87999999999988</v>
      </c>
      <c r="R45" s="19"/>
      <c r="S45" s="21">
        <f t="shared" si="12"/>
        <v>0</v>
      </c>
      <c r="T45" s="163">
        <f t="shared" si="50"/>
        <v>0</v>
      </c>
      <c r="U45" s="19"/>
      <c r="V45" s="55">
        <v>0.114</v>
      </c>
      <c r="W45" s="162">
        <f t="shared" si="56"/>
        <v>902.87999999999988</v>
      </c>
      <c r="X45" s="19"/>
      <c r="Y45" s="21">
        <f t="shared" si="13"/>
        <v>0</v>
      </c>
      <c r="Z45" s="163">
        <f t="shared" si="51"/>
        <v>0</v>
      </c>
      <c r="AA45" s="19"/>
      <c r="AB45" s="55">
        <v>0.114</v>
      </c>
      <c r="AC45" s="162">
        <f t="shared" si="57"/>
        <v>902.87999999999988</v>
      </c>
      <c r="AD45" s="19"/>
      <c r="AE45" s="21">
        <f t="shared" si="14"/>
        <v>0</v>
      </c>
      <c r="AF45" s="163">
        <f t="shared" si="52"/>
        <v>0</v>
      </c>
      <c r="AG45" s="19"/>
      <c r="AH45" s="55">
        <v>0.114</v>
      </c>
      <c r="AI45" s="162">
        <f t="shared" si="58"/>
        <v>902.87999999999988</v>
      </c>
      <c r="AJ45" s="19"/>
      <c r="AK45" s="21">
        <f t="shared" si="15"/>
        <v>0</v>
      </c>
      <c r="AL45" s="163">
        <f t="shared" si="53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7919.9999999999982</v>
      </c>
      <c r="G46" s="55">
        <v>0.14000000000000001</v>
      </c>
      <c r="H46" s="162">
        <f t="shared" si="59"/>
        <v>1108.8</v>
      </c>
      <c r="I46" s="19"/>
      <c r="J46" s="55">
        <v>0.14000000000000001</v>
      </c>
      <c r="K46" s="162">
        <f t="shared" si="54"/>
        <v>1108.8</v>
      </c>
      <c r="L46" s="19"/>
      <c r="M46" s="21">
        <f t="shared" si="10"/>
        <v>0</v>
      </c>
      <c r="N46" s="163">
        <f t="shared" si="49"/>
        <v>0</v>
      </c>
      <c r="O46" s="19"/>
      <c r="P46" s="55">
        <v>0.14000000000000001</v>
      </c>
      <c r="Q46" s="162">
        <f t="shared" si="55"/>
        <v>1108.8</v>
      </c>
      <c r="R46" s="19"/>
      <c r="S46" s="21">
        <f t="shared" si="12"/>
        <v>0</v>
      </c>
      <c r="T46" s="163">
        <f t="shared" si="50"/>
        <v>0</v>
      </c>
      <c r="U46" s="19"/>
      <c r="V46" s="55">
        <v>0.14000000000000001</v>
      </c>
      <c r="W46" s="162">
        <f t="shared" si="56"/>
        <v>1108.8</v>
      </c>
      <c r="X46" s="19"/>
      <c r="Y46" s="21">
        <f t="shared" si="13"/>
        <v>0</v>
      </c>
      <c r="Z46" s="163">
        <f t="shared" si="51"/>
        <v>0</v>
      </c>
      <c r="AA46" s="19"/>
      <c r="AB46" s="55">
        <v>0.14000000000000001</v>
      </c>
      <c r="AC46" s="162">
        <f t="shared" si="57"/>
        <v>1108.8</v>
      </c>
      <c r="AD46" s="19"/>
      <c r="AE46" s="21">
        <f t="shared" si="14"/>
        <v>0</v>
      </c>
      <c r="AF46" s="163">
        <f t="shared" si="52"/>
        <v>0</v>
      </c>
      <c r="AG46" s="19"/>
      <c r="AH46" s="55">
        <v>0.14000000000000001</v>
      </c>
      <c r="AI46" s="162">
        <f t="shared" si="58"/>
        <v>1108.8</v>
      </c>
      <c r="AJ46" s="19"/>
      <c r="AK46" s="21">
        <f t="shared" si="15"/>
        <v>0</v>
      </c>
      <c r="AL46" s="163">
        <f t="shared" si="53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59"/>
        <v>66</v>
      </c>
      <c r="I47" s="60"/>
      <c r="J47" s="55">
        <v>8.7999999999999995E-2</v>
      </c>
      <c r="K47" s="162">
        <f t="shared" si="54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55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56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57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58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43249.999999999993</v>
      </c>
      <c r="G48" s="55">
        <v>0.10299999999999999</v>
      </c>
      <c r="H48" s="162">
        <f t="shared" si="59"/>
        <v>4454.7499999999991</v>
      </c>
      <c r="I48" s="60"/>
      <c r="J48" s="55">
        <v>0.10299999999999999</v>
      </c>
      <c r="K48" s="162">
        <f t="shared" si="54"/>
        <v>4454.7499999999991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55"/>
        <v>4454.7499999999991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56"/>
        <v>4454.7499999999991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57"/>
        <v>4454.7499999999991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58"/>
        <v>4454.7499999999991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5832.1187952884829</v>
      </c>
      <c r="I50" s="76"/>
      <c r="J50" s="73"/>
      <c r="K50" s="75">
        <f>SUM(K40:K46,K39)</f>
        <v>5985.7149682663021</v>
      </c>
      <c r="L50" s="76"/>
      <c r="M50" s="77">
        <f>K50-H50</f>
        <v>153.59617297781915</v>
      </c>
      <c r="N50" s="78">
        <f>IF((H50)=0,"",(M50/H50))</f>
        <v>2.6336255890724119E-2</v>
      </c>
      <c r="O50" s="76"/>
      <c r="P50" s="73"/>
      <c r="Q50" s="75">
        <f>SUM(Q40:Q46,Q39)</f>
        <v>6038.4049682663026</v>
      </c>
      <c r="R50" s="76"/>
      <c r="S50" s="77">
        <f t="shared" si="12"/>
        <v>52.690000000000509</v>
      </c>
      <c r="T50" s="78">
        <f>IF((K50)=0,"",(S50/K50))</f>
        <v>8.8026242945646975E-3</v>
      </c>
      <c r="U50" s="76"/>
      <c r="V50" s="73"/>
      <c r="W50" s="75">
        <f>SUM(W40:W46,W39)</f>
        <v>6045.7849682663018</v>
      </c>
      <c r="X50" s="76"/>
      <c r="Y50" s="77">
        <f t="shared" si="13"/>
        <v>7.3799999999991996</v>
      </c>
      <c r="Z50" s="78">
        <f>IF((Q50)=0,"",(Y50/Q50))</f>
        <v>1.2221770548320949E-3</v>
      </c>
      <c r="AA50" s="76"/>
      <c r="AB50" s="73"/>
      <c r="AC50" s="75">
        <f>SUM(AC40:AC46,AC39)</f>
        <v>6041.8749682663019</v>
      </c>
      <c r="AD50" s="76"/>
      <c r="AE50" s="77">
        <f t="shared" si="14"/>
        <v>-3.9099999999998545</v>
      </c>
      <c r="AF50" s="78">
        <f>IF((W50)=0,"",(AE50/W50))</f>
        <v>-6.4673156927066359E-4</v>
      </c>
      <c r="AG50" s="76"/>
      <c r="AH50" s="73"/>
      <c r="AI50" s="75">
        <f>SUM(AI40:AI46,AI39)</f>
        <v>6055.3749682663019</v>
      </c>
      <c r="AJ50" s="76"/>
      <c r="AK50" s="77">
        <f t="shared" si="15"/>
        <v>13.5</v>
      </c>
      <c r="AL50" s="78">
        <f>IF((AC50)=0,"",(AK50/AC50))</f>
        <v>2.2344057218836796E-3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758.17544338750281</v>
      </c>
      <c r="I51" s="83"/>
      <c r="J51" s="80">
        <v>0.13</v>
      </c>
      <c r="K51" s="84">
        <f>K50*J51</f>
        <v>778.14294587461927</v>
      </c>
      <c r="L51" s="83"/>
      <c r="M51" s="85">
        <f>K51-H51</f>
        <v>19.967502487116462</v>
      </c>
      <c r="N51" s="86">
        <f>IF((H51)=0,"",(M51/H51))</f>
        <v>2.6336255890724081E-2</v>
      </c>
      <c r="O51" s="83"/>
      <c r="P51" s="80">
        <v>0.13</v>
      </c>
      <c r="Q51" s="84">
        <f>Q50*P51</f>
        <v>784.99264587461937</v>
      </c>
      <c r="R51" s="83"/>
      <c r="S51" s="85">
        <f t="shared" si="12"/>
        <v>6.849700000000098</v>
      </c>
      <c r="T51" s="86">
        <f>IF((K51)=0,"",(S51/K51))</f>
        <v>8.8026242945647391E-3</v>
      </c>
      <c r="U51" s="83"/>
      <c r="V51" s="80">
        <v>0.13</v>
      </c>
      <c r="W51" s="84">
        <f>W50*V51</f>
        <v>785.95204587461922</v>
      </c>
      <c r="X51" s="83"/>
      <c r="Y51" s="85">
        <f t="shared" si="13"/>
        <v>0.95939999999984593</v>
      </c>
      <c r="Z51" s="86">
        <f>IF((Q51)=0,"",(Y51/Q51))</f>
        <v>1.2221770548320311E-3</v>
      </c>
      <c r="AA51" s="83"/>
      <c r="AB51" s="80">
        <v>0.13</v>
      </c>
      <c r="AC51" s="84">
        <f>AC50*AB51</f>
        <v>785.44374587461925</v>
      </c>
      <c r="AD51" s="83"/>
      <c r="AE51" s="85">
        <f t="shared" si="14"/>
        <v>-0.50829999999996289</v>
      </c>
      <c r="AF51" s="86">
        <f>IF((W51)=0,"",(AE51/W51))</f>
        <v>-6.467315692706405E-4</v>
      </c>
      <c r="AG51" s="83"/>
      <c r="AH51" s="80">
        <v>0.13</v>
      </c>
      <c r="AI51" s="84">
        <f>AI50*AH51</f>
        <v>787.19874587461925</v>
      </c>
      <c r="AJ51" s="83"/>
      <c r="AK51" s="85">
        <f t="shared" si="15"/>
        <v>1.7549999999999955</v>
      </c>
      <c r="AL51" s="86">
        <f>IF((AC51)=0,"",(AK51/AC51))</f>
        <v>2.2344057218836736E-3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6590.294238675986</v>
      </c>
      <c r="I52" s="83"/>
      <c r="J52" s="88"/>
      <c r="K52" s="84">
        <f>K50+K51</f>
        <v>6763.8579141409209</v>
      </c>
      <c r="L52" s="83"/>
      <c r="M52" s="85">
        <f>K52-H52</f>
        <v>173.56367546493493</v>
      </c>
      <c r="N52" s="86">
        <f>IF((H52)=0,"",(M52/H52))</f>
        <v>2.6336255890724008E-2</v>
      </c>
      <c r="O52" s="83"/>
      <c r="P52" s="88"/>
      <c r="Q52" s="84">
        <f>Q50+Q51</f>
        <v>6823.3976141409221</v>
      </c>
      <c r="R52" s="83"/>
      <c r="S52" s="85">
        <f t="shared" si="12"/>
        <v>59.539700000001176</v>
      </c>
      <c r="T52" s="86">
        <f>IF((K52)=0,"",(S52/K52))</f>
        <v>8.8026242945647877E-3</v>
      </c>
      <c r="U52" s="83"/>
      <c r="V52" s="88"/>
      <c r="W52" s="84">
        <f>W50+W51</f>
        <v>6831.737014140921</v>
      </c>
      <c r="X52" s="83"/>
      <c r="Y52" s="85">
        <f t="shared" si="13"/>
        <v>8.3393999999989319</v>
      </c>
      <c r="Z52" s="86">
        <f>IF((Q52)=0,"",(Y52/Q52))</f>
        <v>1.222177054832071E-3</v>
      </c>
      <c r="AA52" s="83"/>
      <c r="AB52" s="88"/>
      <c r="AC52" s="84">
        <f>AC50+AC51</f>
        <v>6827.3187141409217</v>
      </c>
      <c r="AD52" s="83"/>
      <c r="AE52" s="85">
        <f t="shared" si="14"/>
        <v>-4.4182999999993626</v>
      </c>
      <c r="AF52" s="86">
        <f>IF((W52)=0,"",(AE52/W52))</f>
        <v>-6.4673156927059442E-4</v>
      </c>
      <c r="AG52" s="83"/>
      <c r="AH52" s="88"/>
      <c r="AI52" s="84">
        <f>AI50+AI51</f>
        <v>6842.5737141409209</v>
      </c>
      <c r="AJ52" s="83"/>
      <c r="AK52" s="85">
        <f t="shared" si="15"/>
        <v>15.2549999999992</v>
      </c>
      <c r="AL52" s="86">
        <f>IF((AC52)=0,"",(AK52/AC52))</f>
        <v>2.2344057218835621E-3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-659.03</v>
      </c>
      <c r="I53" s="83"/>
      <c r="J53" s="88"/>
      <c r="K53" s="90">
        <f>ROUND(-K52*10%,2)</f>
        <v>-676.39</v>
      </c>
      <c r="L53" s="83"/>
      <c r="M53" s="91">
        <f>K53-H53</f>
        <v>-17.360000000000014</v>
      </c>
      <c r="N53" s="92">
        <f>IF((H53)=0,"",(M53/H53))</f>
        <v>2.6341744685370944E-2</v>
      </c>
      <c r="O53" s="83"/>
      <c r="P53" s="88"/>
      <c r="Q53" s="90">
        <f>ROUND(-Q52*10%,2)</f>
        <v>-682.34</v>
      </c>
      <c r="R53" s="83"/>
      <c r="S53" s="91">
        <f t="shared" si="12"/>
        <v>-5.9500000000000455</v>
      </c>
      <c r="T53" s="92">
        <f>IF((K53)=0,"",(S53/K53))</f>
        <v>8.7967001286240864E-3</v>
      </c>
      <c r="U53" s="83"/>
      <c r="V53" s="88"/>
      <c r="W53" s="90">
        <f>ROUND(-W52*10%,2)</f>
        <v>-683.17</v>
      </c>
      <c r="X53" s="83"/>
      <c r="Y53" s="91">
        <f t="shared" si="13"/>
        <v>-0.82999999999992724</v>
      </c>
      <c r="Z53" s="92">
        <f>IF((Q53)=0,"",(Y53/Q53))</f>
        <v>1.216402380045032E-3</v>
      </c>
      <c r="AA53" s="83"/>
      <c r="AB53" s="88"/>
      <c r="AC53" s="90">
        <f>ROUND(-AC52*10%,2)</f>
        <v>-682.73</v>
      </c>
      <c r="AD53" s="83"/>
      <c r="AE53" s="91">
        <f t="shared" si="14"/>
        <v>0.43999999999994088</v>
      </c>
      <c r="AF53" s="92">
        <f>IF((W53)=0,"",(AE53/W53))</f>
        <v>-6.4405638420882193E-4</v>
      </c>
      <c r="AG53" s="83"/>
      <c r="AH53" s="88"/>
      <c r="AI53" s="90">
        <f>ROUND(-AI52*10%,2)</f>
        <v>-684.26</v>
      </c>
      <c r="AJ53" s="83"/>
      <c r="AK53" s="91">
        <f t="shared" si="15"/>
        <v>-1.5299999999999727</v>
      </c>
      <c r="AL53" s="92">
        <f>IF((AC53)=0,"",(AK53/AC53))</f>
        <v>2.2410030319452386E-3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5931.2642386759862</v>
      </c>
      <c r="I54" s="96"/>
      <c r="J54" s="93"/>
      <c r="K54" s="97">
        <f>K52+K53</f>
        <v>6087.4679141409206</v>
      </c>
      <c r="L54" s="96"/>
      <c r="M54" s="98">
        <f>K54-H54</f>
        <v>156.20367546493435</v>
      </c>
      <c r="N54" s="99">
        <f>IF((H54)=0,"",(M54/H54))</f>
        <v>2.6335646024059637E-2</v>
      </c>
      <c r="O54" s="96"/>
      <c r="P54" s="93"/>
      <c r="Q54" s="97">
        <f>Q52+Q53</f>
        <v>6141.0576141409219</v>
      </c>
      <c r="R54" s="96"/>
      <c r="S54" s="98">
        <f t="shared" si="12"/>
        <v>53.589700000001358</v>
      </c>
      <c r="T54" s="99">
        <f>IF((K54)=0,"",(S54/K54))</f>
        <v>8.803282539775666E-3</v>
      </c>
      <c r="U54" s="96"/>
      <c r="V54" s="93"/>
      <c r="W54" s="97">
        <f>W52+W53</f>
        <v>6148.5670141409209</v>
      </c>
      <c r="X54" s="96"/>
      <c r="Y54" s="98">
        <f t="shared" si="13"/>
        <v>7.5093999999990046</v>
      </c>
      <c r="Z54" s="99">
        <f>IF((Q54)=0,"",(Y54/Q54))</f>
        <v>1.2228186856132438E-3</v>
      </c>
      <c r="AA54" s="96"/>
      <c r="AB54" s="93"/>
      <c r="AC54" s="97">
        <f>AC52+AC53</f>
        <v>6144.5887141409221</v>
      </c>
      <c r="AD54" s="96"/>
      <c r="AE54" s="98">
        <f t="shared" si="14"/>
        <v>-3.9782999999988533</v>
      </c>
      <c r="AF54" s="99">
        <f>IF((W54)=0,"",(AE54/W54))</f>
        <v>-6.4702881026575294E-4</v>
      </c>
      <c r="AG54" s="96"/>
      <c r="AH54" s="93"/>
      <c r="AI54" s="97">
        <f>AI52+AI53</f>
        <v>6158.3137141409206</v>
      </c>
      <c r="AJ54" s="96"/>
      <c r="AK54" s="98">
        <f t="shared" si="15"/>
        <v>13.724999999998545</v>
      </c>
      <c r="AL54" s="99">
        <f>IF((AC54)=0,"",(AK54/AC54))</f>
        <v>2.233672689664705E-3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6172.8687952884829</v>
      </c>
      <c r="I56" s="110"/>
      <c r="J56" s="107"/>
      <c r="K56" s="109">
        <f>SUM(K47:K48,K39,K40:K43)</f>
        <v>6326.4649682663012</v>
      </c>
      <c r="L56" s="110"/>
      <c r="M56" s="111">
        <f>K56-H56</f>
        <v>153.59617297781824</v>
      </c>
      <c r="N56" s="78">
        <f>IF((H56)=0,"",(M56/H56))</f>
        <v>2.4882461959187013E-2</v>
      </c>
      <c r="O56" s="110"/>
      <c r="P56" s="107"/>
      <c r="Q56" s="109">
        <f>SUM(Q47:Q48,Q39,Q40:Q43)</f>
        <v>6379.1549682663017</v>
      </c>
      <c r="R56" s="110"/>
      <c r="S56" s="111">
        <f t="shared" si="12"/>
        <v>52.690000000000509</v>
      </c>
      <c r="T56" s="78">
        <f>IF((K56)=0,"",(S56/K56))</f>
        <v>8.3285057712790319E-3</v>
      </c>
      <c r="U56" s="110"/>
      <c r="V56" s="107"/>
      <c r="W56" s="109">
        <f>SUM(W47:W48,W39,W40:W43)</f>
        <v>6386.5349682663009</v>
      </c>
      <c r="X56" s="110"/>
      <c r="Y56" s="111">
        <f t="shared" si="13"/>
        <v>7.3799999999991996</v>
      </c>
      <c r="Z56" s="78">
        <f>IF((Q56)=0,"",(Y56/Q56))</f>
        <v>1.1568930425286256E-3</v>
      </c>
      <c r="AA56" s="110"/>
      <c r="AB56" s="107"/>
      <c r="AC56" s="109">
        <f>SUM(AC47:AC48,AC39,AC40:AC43)</f>
        <v>6382.624968266301</v>
      </c>
      <c r="AD56" s="110"/>
      <c r="AE56" s="111">
        <f t="shared" si="14"/>
        <v>-3.9099999999998545</v>
      </c>
      <c r="AF56" s="78">
        <f>IF((W56)=0,"",(AE56/W56))</f>
        <v>-6.1222556823505025E-4</v>
      </c>
      <c r="AG56" s="110"/>
      <c r="AH56" s="107"/>
      <c r="AI56" s="109">
        <f>SUM(AI47:AI48,AI39,AI40:AI43)</f>
        <v>6396.124968266301</v>
      </c>
      <c r="AJ56" s="110"/>
      <c r="AK56" s="111">
        <f t="shared" si="15"/>
        <v>13.5</v>
      </c>
      <c r="AL56" s="78">
        <f>IF((AC56)=0,"",(AK56/AC56))</f>
        <v>2.1151172232616662E-3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802.47294338750282</v>
      </c>
      <c r="I57" s="115"/>
      <c r="J57" s="113">
        <v>0.13</v>
      </c>
      <c r="K57" s="116">
        <f>K56*J57</f>
        <v>822.44044587461917</v>
      </c>
      <c r="L57" s="115"/>
      <c r="M57" s="117">
        <f>K57-H57</f>
        <v>19.967502487116349</v>
      </c>
      <c r="N57" s="86">
        <f>IF((H57)=0,"",(M57/H57))</f>
        <v>2.4882461959186985E-2</v>
      </c>
      <c r="O57" s="115"/>
      <c r="P57" s="113">
        <v>0.13</v>
      </c>
      <c r="Q57" s="116">
        <f>Q56*P57</f>
        <v>829.29014587461927</v>
      </c>
      <c r="R57" s="115"/>
      <c r="S57" s="117">
        <f t="shared" si="12"/>
        <v>6.849700000000098</v>
      </c>
      <c r="T57" s="86">
        <f>IF((K57)=0,"",(S57/K57))</f>
        <v>8.3285057712790701E-3</v>
      </c>
      <c r="U57" s="115"/>
      <c r="V57" s="113">
        <v>0.13</v>
      </c>
      <c r="W57" s="116">
        <f>W56*V57</f>
        <v>830.24954587461912</v>
      </c>
      <c r="X57" s="115"/>
      <c r="Y57" s="117">
        <f t="shared" si="13"/>
        <v>0.95939999999984593</v>
      </c>
      <c r="Z57" s="86">
        <f>IF((Q57)=0,"",(Y57/Q57))</f>
        <v>1.1568930425285651E-3</v>
      </c>
      <c r="AA57" s="115"/>
      <c r="AB57" s="113">
        <v>0.13</v>
      </c>
      <c r="AC57" s="116">
        <f>AC56*AB57</f>
        <v>829.74124587461915</v>
      </c>
      <c r="AD57" s="115"/>
      <c r="AE57" s="117">
        <f t="shared" si="14"/>
        <v>-0.50829999999996289</v>
      </c>
      <c r="AF57" s="86">
        <f>IF((W57)=0,"",(AE57/W57))</f>
        <v>-6.1222556823502835E-4</v>
      </c>
      <c r="AG57" s="115"/>
      <c r="AH57" s="113">
        <v>0.13</v>
      </c>
      <c r="AI57" s="116">
        <f>AI56*AH57</f>
        <v>831.49624587461915</v>
      </c>
      <c r="AJ57" s="115"/>
      <c r="AK57" s="117">
        <f t="shared" si="15"/>
        <v>1.7549999999999955</v>
      </c>
      <c r="AL57" s="86">
        <f>IF((AC57)=0,"",(AK57/AC57))</f>
        <v>2.115117223261661E-3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6975.3417386759857</v>
      </c>
      <c r="I58" s="115"/>
      <c r="J58" s="119"/>
      <c r="K58" s="116">
        <f>K56+K57</f>
        <v>7148.9054141409206</v>
      </c>
      <c r="L58" s="115"/>
      <c r="M58" s="117">
        <f>K58-H58</f>
        <v>173.56367546493493</v>
      </c>
      <c r="N58" s="86">
        <f>IF((H58)=0,"",(M58/H58))</f>
        <v>2.4882461959187058E-2</v>
      </c>
      <c r="O58" s="115"/>
      <c r="P58" s="119"/>
      <c r="Q58" s="116">
        <f>Q56+Q57</f>
        <v>7208.4451141409209</v>
      </c>
      <c r="R58" s="115"/>
      <c r="S58" s="117">
        <f t="shared" si="12"/>
        <v>59.539700000000266</v>
      </c>
      <c r="T58" s="86">
        <f>IF((K58)=0,"",(S58/K58))</f>
        <v>8.3285057712789885E-3</v>
      </c>
      <c r="U58" s="115"/>
      <c r="V58" s="119"/>
      <c r="W58" s="116">
        <f>W56+W57</f>
        <v>7216.7845141409198</v>
      </c>
      <c r="X58" s="115"/>
      <c r="Y58" s="117">
        <f t="shared" si="13"/>
        <v>8.3393999999989319</v>
      </c>
      <c r="Z58" s="86">
        <f>IF((Q58)=0,"",(Y58/Q58))</f>
        <v>1.1568930425286028E-3</v>
      </c>
      <c r="AA58" s="115"/>
      <c r="AB58" s="119"/>
      <c r="AC58" s="116">
        <f>AC56+AC57</f>
        <v>7212.3662141409204</v>
      </c>
      <c r="AD58" s="115"/>
      <c r="AE58" s="117">
        <f t="shared" si="14"/>
        <v>-4.4182999999993626</v>
      </c>
      <c r="AF58" s="86">
        <f>IF((W58)=0,"",(AE58/W58))</f>
        <v>-6.1222556823498466E-4</v>
      </c>
      <c r="AG58" s="115"/>
      <c r="AH58" s="119"/>
      <c r="AI58" s="116">
        <f>AI56+AI57</f>
        <v>7227.6212141409205</v>
      </c>
      <c r="AJ58" s="115"/>
      <c r="AK58" s="117">
        <f t="shared" si="15"/>
        <v>15.255000000000109</v>
      </c>
      <c r="AL58" s="86">
        <f>IF((AC58)=0,"",(AK58/AC58))</f>
        <v>2.1151172232616814E-3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-697.53</v>
      </c>
      <c r="I59" s="115"/>
      <c r="J59" s="119"/>
      <c r="K59" s="122">
        <f>ROUND(-K58*10%,2)</f>
        <v>-714.89</v>
      </c>
      <c r="L59" s="115"/>
      <c r="M59" s="123">
        <f>K59-H59</f>
        <v>-17.360000000000014</v>
      </c>
      <c r="N59" s="92">
        <f>IF((H59)=0,"",(M59/H59))</f>
        <v>2.4887818445084819E-2</v>
      </c>
      <c r="O59" s="115"/>
      <c r="P59" s="119"/>
      <c r="Q59" s="122">
        <f>ROUND(-Q58*10%,2)</f>
        <v>-720.84</v>
      </c>
      <c r="R59" s="115"/>
      <c r="S59" s="123">
        <f t="shared" si="12"/>
        <v>-5.9500000000000455</v>
      </c>
      <c r="T59" s="92">
        <f>IF((K59)=0,"",(S59/K59))</f>
        <v>8.3229587768748284E-3</v>
      </c>
      <c r="U59" s="115"/>
      <c r="V59" s="119"/>
      <c r="W59" s="122">
        <f>ROUND(-W58*10%,2)</f>
        <v>-721.68</v>
      </c>
      <c r="X59" s="115"/>
      <c r="Y59" s="123">
        <f t="shared" si="13"/>
        <v>-0.83999999999991815</v>
      </c>
      <c r="Z59" s="92">
        <f>IF((Q59)=0,"",(Y59/Q59))</f>
        <v>1.1653071416679404E-3</v>
      </c>
      <c r="AA59" s="115"/>
      <c r="AB59" s="119"/>
      <c r="AC59" s="122">
        <f>ROUND(-AC58*10%,2)</f>
        <v>-721.24</v>
      </c>
      <c r="AD59" s="115"/>
      <c r="AE59" s="123">
        <f t="shared" si="14"/>
        <v>0.43999999999994088</v>
      </c>
      <c r="AF59" s="92">
        <f>IF((W59)=0,"",(AE59/W59))</f>
        <v>-6.0968850460029497E-4</v>
      </c>
      <c r="AG59" s="115"/>
      <c r="AH59" s="119"/>
      <c r="AI59" s="122">
        <f>ROUND(-AI58*10%,2)</f>
        <v>-722.76</v>
      </c>
      <c r="AJ59" s="115"/>
      <c r="AK59" s="123">
        <f t="shared" si="15"/>
        <v>-1.5199999999999818</v>
      </c>
      <c r="AL59" s="92">
        <f>IF((AC59)=0,"",(AK59/AC59))</f>
        <v>2.1074815595363288E-3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6277.8117386759859</v>
      </c>
      <c r="I60" s="127"/>
      <c r="J60" s="124"/>
      <c r="K60" s="128">
        <f>SUM(K58:K59)</f>
        <v>6434.0154141409203</v>
      </c>
      <c r="L60" s="127"/>
      <c r="M60" s="129">
        <f>K60-H60</f>
        <v>156.20367546493435</v>
      </c>
      <c r="N60" s="130">
        <f>IF((H60)=0,"",(M60/H60))</f>
        <v>2.4881866798044234E-2</v>
      </c>
      <c r="O60" s="127"/>
      <c r="P60" s="124"/>
      <c r="Q60" s="128">
        <f>SUM(Q58:Q59)</f>
        <v>6487.6051141409207</v>
      </c>
      <c r="R60" s="127"/>
      <c r="S60" s="129">
        <f t="shared" si="12"/>
        <v>53.589700000000448</v>
      </c>
      <c r="T60" s="130">
        <f>IF((K60)=0,"",(S60/K60))</f>
        <v>8.3291221034719615E-3</v>
      </c>
      <c r="U60" s="127"/>
      <c r="V60" s="124"/>
      <c r="W60" s="128">
        <f>SUM(W58:W59)</f>
        <v>6495.1045141409195</v>
      </c>
      <c r="X60" s="127"/>
      <c r="Y60" s="129">
        <f t="shared" si="13"/>
        <v>7.4993999999987864</v>
      </c>
      <c r="Z60" s="130">
        <f>IF((Q60)=0,"",(Y60/Q60))</f>
        <v>1.1559581491253951E-3</v>
      </c>
      <c r="AA60" s="127"/>
      <c r="AB60" s="124"/>
      <c r="AC60" s="128">
        <f>SUM(AC58:AC59)</f>
        <v>6491.1262141409206</v>
      </c>
      <c r="AD60" s="127"/>
      <c r="AE60" s="129">
        <f t="shared" si="14"/>
        <v>-3.9782999999988533</v>
      </c>
      <c r="AF60" s="130">
        <f>IF((W60)=0,"",(AE60/W60))</f>
        <v>-6.1250746486641357E-4</v>
      </c>
      <c r="AG60" s="127"/>
      <c r="AH60" s="124"/>
      <c r="AI60" s="128">
        <f>SUM(AI58:AI59)</f>
        <v>6504.8612141409203</v>
      </c>
      <c r="AJ60" s="127"/>
      <c r="AK60" s="129">
        <f t="shared" si="15"/>
        <v>13.734999999999673</v>
      </c>
      <c r="AL60" s="130">
        <f>IF((AC60)=0,"",(AK60/AC60))</f>
        <v>2.1159656347581055E-3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xWindow="287" yWindow="754"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  <pageSetUpPr fitToPage="1"/>
  </sheetPr>
  <dimension ref="A1:AP79"/>
  <sheetViews>
    <sheetView showGridLines="0" topLeftCell="A24" zoomScaleNormal="100" workbookViewId="0">
      <selection activeCell="H34" sqref="H34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109999.99999999999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358.02</v>
      </c>
      <c r="K12" s="18">
        <f t="shared" ref="K12:K27" si="1">$F12*J12</f>
        <v>358.02</v>
      </c>
      <c r="L12" s="19"/>
      <c r="M12" s="21">
        <f>K12-H12</f>
        <v>55.25</v>
      </c>
      <c r="N12" s="22">
        <f>IF((H12)=0,"",(M12/H12))</f>
        <v>0.18248175182481752</v>
      </c>
      <c r="O12" s="19"/>
      <c r="P12" s="16">
        <v>371.5</v>
      </c>
      <c r="Q12" s="18">
        <f t="shared" ref="Q12:Q27" si="2">$F12*P12</f>
        <v>371.5</v>
      </c>
      <c r="R12" s="19"/>
      <c r="S12" s="21">
        <f>Q12-K12</f>
        <v>13.480000000000018</v>
      </c>
      <c r="T12" s="22">
        <f t="shared" ref="T12:T34" si="3">IF((K12)=0,"",(S12/K12))</f>
        <v>3.7651527847606329E-2</v>
      </c>
      <c r="U12" s="19"/>
      <c r="V12" s="16">
        <v>376.13</v>
      </c>
      <c r="W12" s="18">
        <f t="shared" ref="W12:W27" si="4">$F12*V12</f>
        <v>376.13</v>
      </c>
      <c r="X12" s="19"/>
      <c r="Y12" s="21">
        <f>W12-Q12</f>
        <v>4.6299999999999955</v>
      </c>
      <c r="Z12" s="22">
        <f t="shared" ref="Z12:Z34" si="5">IF((Q12)=0,"",(Y12/Q12))</f>
        <v>1.2462987886944806E-2</v>
      </c>
      <c r="AA12" s="19"/>
      <c r="AB12" s="16">
        <v>375.92</v>
      </c>
      <c r="AC12" s="18">
        <f t="shared" ref="AC12:AC27" si="6">$F12*AB12</f>
        <v>375.92</v>
      </c>
      <c r="AD12" s="19"/>
      <c r="AE12" s="21">
        <f>AC12-W12</f>
        <v>-0.20999999999997954</v>
      </c>
      <c r="AF12" s="22">
        <f t="shared" ref="AF12:AF34" si="7">IF((W12)=0,"",(AE12/W12))</f>
        <v>-5.5831760295637029E-4</v>
      </c>
      <c r="AG12" s="19"/>
      <c r="AH12" s="16">
        <v>384.39</v>
      </c>
      <c r="AI12" s="18">
        <f t="shared" ref="AI12:AI27" si="8">$F12*AH12</f>
        <v>384.39</v>
      </c>
      <c r="AJ12" s="19"/>
      <c r="AK12" s="21">
        <f>AI12-AC12</f>
        <v>8.4699999999999704</v>
      </c>
      <c r="AL12" s="22">
        <f t="shared" ref="AL12:AL34" si="9">IF((AC12)=0,"",(AK12/AC12))</f>
        <v>2.2531389657373831E-2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3.57</v>
      </c>
      <c r="K13" s="18">
        <f t="shared" si="1"/>
        <v>3.57</v>
      </c>
      <c r="L13" s="19"/>
      <c r="M13" s="21">
        <f t="shared" ref="M13" si="10">K13-H13</f>
        <v>3.57</v>
      </c>
      <c r="N13" s="22" t="str">
        <f t="shared" ref="N13" si="11">IF((H13)=0,"",(M13/H13))</f>
        <v/>
      </c>
      <c r="O13" s="19"/>
      <c r="P13" s="16">
        <v>3.57</v>
      </c>
      <c r="Q13" s="18">
        <f t="shared" si="2"/>
        <v>3.57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3.57</v>
      </c>
      <c r="W13" s="18">
        <f t="shared" si="4"/>
        <v>3.57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-3.57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ref="M14:M48" si="16">K14-H14</f>
        <v>-5.4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ref="AK14:AK60" si="21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21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250</v>
      </c>
      <c r="G19" s="16">
        <v>2.1000999999999999</v>
      </c>
      <c r="H19" s="18">
        <f t="shared" si="0"/>
        <v>525.02499999999998</v>
      </c>
      <c r="I19" s="19"/>
      <c r="J19" s="16">
        <v>2.4285999999999999</v>
      </c>
      <c r="K19" s="18">
        <f t="shared" si="1"/>
        <v>607.15</v>
      </c>
      <c r="L19" s="19"/>
      <c r="M19" s="21">
        <f t="shared" si="16"/>
        <v>82.125</v>
      </c>
      <c r="N19" s="22">
        <f t="shared" si="17"/>
        <v>0.15642112280367601</v>
      </c>
      <c r="O19" s="19"/>
      <c r="P19" s="16">
        <v>2.5087000000000002</v>
      </c>
      <c r="Q19" s="18">
        <f t="shared" si="2"/>
        <v>627.17500000000007</v>
      </c>
      <c r="R19" s="19"/>
      <c r="S19" s="21">
        <f t="shared" si="18"/>
        <v>20.025000000000091</v>
      </c>
      <c r="T19" s="22">
        <f t="shared" si="3"/>
        <v>3.2981964918059936E-2</v>
      </c>
      <c r="U19" s="19"/>
      <c r="V19" s="16">
        <v>2.5362</v>
      </c>
      <c r="W19" s="18">
        <f t="shared" si="4"/>
        <v>634.04999999999995</v>
      </c>
      <c r="X19" s="19"/>
      <c r="Y19" s="21">
        <f t="shared" si="19"/>
        <v>6.8749999999998863</v>
      </c>
      <c r="Z19" s="22">
        <f t="shared" si="5"/>
        <v>1.096185275242139E-2</v>
      </c>
      <c r="AA19" s="19"/>
      <c r="AB19" s="16">
        <v>2.5348999999999999</v>
      </c>
      <c r="AC19" s="18">
        <f t="shared" si="6"/>
        <v>633.72500000000002</v>
      </c>
      <c r="AD19" s="19"/>
      <c r="AE19" s="21">
        <f t="shared" si="20"/>
        <v>-0.32499999999993179</v>
      </c>
      <c r="AF19" s="22">
        <f t="shared" si="7"/>
        <v>-5.125778724074313E-4</v>
      </c>
      <c r="AG19" s="19"/>
      <c r="AH19" s="16">
        <v>2.5851999999999999</v>
      </c>
      <c r="AI19" s="18">
        <f t="shared" si="8"/>
        <v>646.29999999999995</v>
      </c>
      <c r="AJ19" s="19"/>
      <c r="AK19" s="21">
        <f t="shared" si="21"/>
        <v>12.574999999999932</v>
      </c>
      <c r="AL19" s="22">
        <f t="shared" si="9"/>
        <v>1.9842991833997289E-2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2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6"/>
        <v>0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250</v>
      </c>
      <c r="G21" s="16"/>
      <c r="H21" s="18">
        <f t="shared" si="0"/>
        <v>0</v>
      </c>
      <c r="I21" s="19"/>
      <c r="J21" s="16">
        <v>-1.9E-2</v>
      </c>
      <c r="K21" s="18">
        <f t="shared" si="1"/>
        <v>-4.75</v>
      </c>
      <c r="L21" s="19"/>
      <c r="M21" s="21">
        <f t="shared" si="16"/>
        <v>-4.75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4.75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23">$G$7</f>
        <v>250</v>
      </c>
      <c r="G24" s="16">
        <v>-1.04E-2</v>
      </c>
      <c r="H24" s="18">
        <f t="shared" si="0"/>
        <v>-2.6</v>
      </c>
      <c r="I24" s="19"/>
      <c r="J24" s="16">
        <v>0</v>
      </c>
      <c r="K24" s="18">
        <f t="shared" si="1"/>
        <v>0</v>
      </c>
      <c r="L24" s="19"/>
      <c r="M24" s="21">
        <f t="shared" si="16"/>
        <v>2.6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23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23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23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830.63499999999988</v>
      </c>
      <c r="I28" s="31"/>
      <c r="J28" s="28"/>
      <c r="K28" s="30">
        <f>SUM(K12:K27)</f>
        <v>963.99</v>
      </c>
      <c r="L28" s="31"/>
      <c r="M28" s="32">
        <f t="shared" si="16"/>
        <v>133.35500000000013</v>
      </c>
      <c r="N28" s="33">
        <f t="shared" si="17"/>
        <v>0.16054584745405642</v>
      </c>
      <c r="O28" s="31"/>
      <c r="P28" s="28"/>
      <c r="Q28" s="30">
        <f>SUM(Q12:Q27)</f>
        <v>1002.2450000000001</v>
      </c>
      <c r="R28" s="31"/>
      <c r="S28" s="32">
        <f t="shared" si="18"/>
        <v>38.255000000000109</v>
      </c>
      <c r="T28" s="33">
        <f t="shared" si="3"/>
        <v>3.9684021618481634E-2</v>
      </c>
      <c r="U28" s="31"/>
      <c r="V28" s="28"/>
      <c r="W28" s="30">
        <f>SUM(W12:W27)</f>
        <v>1013.75</v>
      </c>
      <c r="X28" s="31"/>
      <c r="Y28" s="32">
        <f t="shared" si="19"/>
        <v>11.504999999999882</v>
      </c>
      <c r="Z28" s="33">
        <f t="shared" si="5"/>
        <v>1.1479229130601679E-2</v>
      </c>
      <c r="AA28" s="31"/>
      <c r="AB28" s="28"/>
      <c r="AC28" s="30">
        <f>SUM(AC12:AC27)</f>
        <v>1009.645</v>
      </c>
      <c r="AD28" s="31"/>
      <c r="AE28" s="32">
        <f t="shared" si="20"/>
        <v>-4.1050000000000182</v>
      </c>
      <c r="AF28" s="33">
        <f t="shared" si="7"/>
        <v>-4.0493218249075397E-3</v>
      </c>
      <c r="AG28" s="31"/>
      <c r="AH28" s="28"/>
      <c r="AI28" s="30">
        <f>SUM(AI12:AI27)</f>
        <v>1030.69</v>
      </c>
      <c r="AJ28" s="31"/>
      <c r="AK28" s="32">
        <f t="shared" si="21"/>
        <v>21.045000000000073</v>
      </c>
      <c r="AL28" s="33">
        <f t="shared" si="9"/>
        <v>2.0843960005744667E-2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250</v>
      </c>
      <c r="G29" s="16">
        <v>-0.58990164711516002</v>
      </c>
      <c r="H29" s="18">
        <f t="shared" ref="H29:H33" si="24">F29*G29</f>
        <v>-147.47541177879</v>
      </c>
      <c r="I29" s="19"/>
      <c r="J29" s="16">
        <v>-0.33889999999999998</v>
      </c>
      <c r="K29" s="18">
        <f t="shared" ref="K29:K35" si="25">$F29*J29</f>
        <v>-84.724999999999994</v>
      </c>
      <c r="L29" s="19"/>
      <c r="M29" s="21">
        <f t="shared" si="16"/>
        <v>62.75041177879001</v>
      </c>
      <c r="N29" s="22">
        <f t="shared" si="17"/>
        <v>-0.4254974508761793</v>
      </c>
      <c r="O29" s="19"/>
      <c r="P29" s="16">
        <v>0</v>
      </c>
      <c r="Q29" s="18">
        <f t="shared" ref="Q29:Q35" si="26">$F29*P29</f>
        <v>0</v>
      </c>
      <c r="R29" s="19"/>
      <c r="S29" s="21">
        <f t="shared" si="18"/>
        <v>84.724999999999994</v>
      </c>
      <c r="T29" s="22">
        <f t="shared" si="3"/>
        <v>-1</v>
      </c>
      <c r="U29" s="19"/>
      <c r="V29" s="16">
        <v>0</v>
      </c>
      <c r="W29" s="18">
        <f t="shared" ref="W29:W35" si="27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8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9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ht="13.2" customHeight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ref="F31:F33" si="30">$G$7</f>
        <v>250</v>
      </c>
      <c r="G31" s="16">
        <v>0</v>
      </c>
      <c r="H31" s="18">
        <f t="shared" si="24"/>
        <v>0</v>
      </c>
      <c r="I31" s="19"/>
      <c r="J31" s="16">
        <v>4.5900000000000003E-2</v>
      </c>
      <c r="K31" s="18">
        <f t="shared" si="25"/>
        <v>11.475000000000001</v>
      </c>
      <c r="L31" s="19"/>
      <c r="M31" s="21">
        <f t="shared" si="16"/>
        <v>11.475000000000001</v>
      </c>
      <c r="N31" s="22" t="str">
        <f t="shared" si="17"/>
        <v/>
      </c>
      <c r="O31" s="19"/>
      <c r="P31" s="16">
        <v>0</v>
      </c>
      <c r="Q31" s="18">
        <f t="shared" si="26"/>
        <v>0</v>
      </c>
      <c r="R31" s="19"/>
      <c r="S31" s="21">
        <f t="shared" si="18"/>
        <v>-11.475000000000001</v>
      </c>
      <c r="T31" s="22">
        <f t="shared" si="3"/>
        <v>-1</v>
      </c>
      <c r="U31" s="19"/>
      <c r="V31" s="16">
        <v>0</v>
      </c>
      <c r="W31" s="18">
        <f t="shared" si="27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8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9"/>
        <v>0</v>
      </c>
      <c r="AJ31" s="19"/>
      <c r="AK31" s="21">
        <f t="shared" si="21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30"/>
        <v>250</v>
      </c>
      <c r="G32" s="16"/>
      <c r="H32" s="18">
        <f t="shared" si="24"/>
        <v>0</v>
      </c>
      <c r="I32" s="36"/>
      <c r="J32" s="16"/>
      <c r="K32" s="18">
        <f t="shared" si="25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6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7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8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9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0"/>
        <v>250</v>
      </c>
      <c r="G33" s="141">
        <v>2.1690000000000001E-2</v>
      </c>
      <c r="H33" s="18">
        <f t="shared" si="24"/>
        <v>5.4225000000000003</v>
      </c>
      <c r="I33" s="19"/>
      <c r="J33" s="141">
        <v>2.1690000000000001E-2</v>
      </c>
      <c r="K33" s="18">
        <f t="shared" si="25"/>
        <v>5.4225000000000003</v>
      </c>
      <c r="L33" s="19"/>
      <c r="M33" s="21">
        <f t="shared" si="16"/>
        <v>0</v>
      </c>
      <c r="N33" s="22">
        <f t="shared" si="17"/>
        <v>0</v>
      </c>
      <c r="O33" s="19"/>
      <c r="P33" s="141">
        <v>2.1690000000000001E-2</v>
      </c>
      <c r="Q33" s="18">
        <f t="shared" si="26"/>
        <v>5.4225000000000003</v>
      </c>
      <c r="R33" s="19"/>
      <c r="S33" s="21">
        <f t="shared" si="18"/>
        <v>0</v>
      </c>
      <c r="T33" s="22">
        <f t="shared" si="3"/>
        <v>0</v>
      </c>
      <c r="U33" s="19"/>
      <c r="V33" s="141">
        <v>2.1690000000000001E-2</v>
      </c>
      <c r="W33" s="18">
        <f t="shared" si="27"/>
        <v>5.4225000000000003</v>
      </c>
      <c r="X33" s="19"/>
      <c r="Y33" s="21">
        <f t="shared" si="19"/>
        <v>0</v>
      </c>
      <c r="Z33" s="22">
        <f t="shared" si="5"/>
        <v>0</v>
      </c>
      <c r="AA33" s="19"/>
      <c r="AB33" s="141">
        <v>2.1690000000000001E-2</v>
      </c>
      <c r="AC33" s="18">
        <f t="shared" si="28"/>
        <v>5.4225000000000003</v>
      </c>
      <c r="AD33" s="19"/>
      <c r="AE33" s="21">
        <f t="shared" si="20"/>
        <v>0</v>
      </c>
      <c r="AF33" s="22">
        <f t="shared" si="7"/>
        <v>0</v>
      </c>
      <c r="AG33" s="19"/>
      <c r="AH33" s="141">
        <v>2.1690000000000001E-2</v>
      </c>
      <c r="AI33" s="18">
        <f t="shared" si="29"/>
        <v>5.4225000000000003</v>
      </c>
      <c r="AJ33" s="19"/>
      <c r="AK33" s="21">
        <f t="shared" si="21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4169</v>
      </c>
      <c r="G34" s="38">
        <f>IF(ISBLANK($D$5)=TRUE, 0, IF($D$5="TOU", 0.64*$G$44+0.18*$G$45+0.18*$G$46, IF(AND($D$5="non-TOU", $F$48&gt;0), G48,G47)))</f>
        <v>0.10299999999999999</v>
      </c>
      <c r="H34" s="207">
        <f>($G$8*(1+0.0407)-$G$8)*G34</f>
        <v>461.13099999999997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25"/>
        <v>429.40699999999998</v>
      </c>
      <c r="L34" s="19"/>
      <c r="M34" s="21">
        <f t="shared" si="16"/>
        <v>-31.72399999999999</v>
      </c>
      <c r="N34" s="22">
        <f t="shared" si="17"/>
        <v>-6.8796068796068782E-2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6"/>
        <v>429.40699999999998</v>
      </c>
      <c r="R34" s="19"/>
      <c r="S34" s="21">
        <f t="shared" si="18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7"/>
        <v>429.40699999999998</v>
      </c>
      <c r="X34" s="19"/>
      <c r="Y34" s="21">
        <f t="shared" si="19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8"/>
        <v>429.40699999999998</v>
      </c>
      <c r="AD34" s="19"/>
      <c r="AE34" s="21">
        <f t="shared" si="20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9"/>
        <v>429.40699999999998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ref="H35" si="31">F35*G35</f>
        <v>0</v>
      </c>
      <c r="I35" s="19"/>
      <c r="J35" s="38"/>
      <c r="K35" s="18">
        <f t="shared" si="25"/>
        <v>0</v>
      </c>
      <c r="L35" s="19"/>
      <c r="M35" s="21">
        <f t="shared" si="16"/>
        <v>0</v>
      </c>
      <c r="N35" s="22"/>
      <c r="O35" s="19"/>
      <c r="P35" s="38"/>
      <c r="Q35" s="18">
        <f t="shared" si="26"/>
        <v>0</v>
      </c>
      <c r="R35" s="19"/>
      <c r="S35" s="21">
        <f t="shared" si="18"/>
        <v>0</v>
      </c>
      <c r="T35" s="22"/>
      <c r="U35" s="19"/>
      <c r="V35" s="38"/>
      <c r="W35" s="18">
        <f t="shared" si="27"/>
        <v>0</v>
      </c>
      <c r="X35" s="19"/>
      <c r="Y35" s="21">
        <f t="shared" si="19"/>
        <v>0</v>
      </c>
      <c r="Z35" s="22"/>
      <c r="AA35" s="19"/>
      <c r="AB35" s="38"/>
      <c r="AC35" s="18">
        <f t="shared" si="28"/>
        <v>0</v>
      </c>
      <c r="AD35" s="19"/>
      <c r="AE35" s="21">
        <f t="shared" si="20"/>
        <v>0</v>
      </c>
      <c r="AF35" s="22"/>
      <c r="AG35" s="19"/>
      <c r="AH35" s="38"/>
      <c r="AI35" s="18">
        <f t="shared" si="29"/>
        <v>0</v>
      </c>
      <c r="AJ35" s="19"/>
      <c r="AK35" s="21">
        <f t="shared" si="21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1149.71308822121</v>
      </c>
      <c r="I36" s="31"/>
      <c r="J36" s="42"/>
      <c r="K36" s="44">
        <f>SUM(K29:K35)+K28</f>
        <v>1325.5695000000001</v>
      </c>
      <c r="L36" s="31"/>
      <c r="M36" s="32">
        <f t="shared" si="16"/>
        <v>175.85641177879006</v>
      </c>
      <c r="N36" s="33">
        <f t="shared" ref="N36:N46" si="32">IF((H36)=0,"",(M36/H36))</f>
        <v>0.15295677989616352</v>
      </c>
      <c r="O36" s="31"/>
      <c r="P36" s="42"/>
      <c r="Q36" s="44">
        <f>SUM(Q29:Q35)+Q28</f>
        <v>1437.0745000000002</v>
      </c>
      <c r="R36" s="31"/>
      <c r="S36" s="32">
        <f t="shared" si="18"/>
        <v>111.50500000000011</v>
      </c>
      <c r="T36" s="33">
        <f t="shared" ref="T36:T46" si="33">IF((K36)=0,"",(S36/K36))</f>
        <v>8.4118561870954414E-2</v>
      </c>
      <c r="U36" s="31"/>
      <c r="V36" s="42"/>
      <c r="W36" s="44">
        <f>SUM(W29:W35)+W28</f>
        <v>1448.5795000000001</v>
      </c>
      <c r="X36" s="31"/>
      <c r="Y36" s="32">
        <f t="shared" si="19"/>
        <v>11.504999999999882</v>
      </c>
      <c r="Z36" s="33">
        <f t="shared" ref="Z36:Z46" si="34">IF((Q36)=0,"",(Y36/Q36))</f>
        <v>8.0058479918750768E-3</v>
      </c>
      <c r="AA36" s="31"/>
      <c r="AB36" s="42"/>
      <c r="AC36" s="44">
        <f>SUM(AC29:AC35)+AC28</f>
        <v>1444.4745</v>
      </c>
      <c r="AD36" s="31"/>
      <c r="AE36" s="32">
        <f t="shared" si="20"/>
        <v>-4.1050000000000182</v>
      </c>
      <c r="AF36" s="33">
        <f t="shared" ref="AF36:AF46" si="35">IF((W36)=0,"",(AE36/W36))</f>
        <v>-2.83381064000976E-3</v>
      </c>
      <c r="AG36" s="31"/>
      <c r="AH36" s="42"/>
      <c r="AI36" s="44">
        <f>SUM(AI29:AI35)+AI28</f>
        <v>1465.5195000000001</v>
      </c>
      <c r="AJ36" s="31"/>
      <c r="AK36" s="32">
        <f t="shared" si="21"/>
        <v>21.045000000000073</v>
      </c>
      <c r="AL36" s="33">
        <f t="shared" ref="AL36:AL46" si="36">IF((AC36)=0,"",(AK36/AC36))</f>
        <v>1.4569312230849401E-2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250</v>
      </c>
      <c r="G37" s="20">
        <v>2.5070999999999999</v>
      </c>
      <c r="H37" s="18">
        <f>F37*G37</f>
        <v>626.77499999999998</v>
      </c>
      <c r="I37" s="19"/>
      <c r="J37" s="20">
        <v>2.7825828099560286</v>
      </c>
      <c r="K37" s="18">
        <f>$F37*J37</f>
        <v>695.64570248900714</v>
      </c>
      <c r="L37" s="19"/>
      <c r="M37" s="21">
        <f t="shared" si="16"/>
        <v>68.870702489007158</v>
      </c>
      <c r="N37" s="22">
        <f t="shared" si="32"/>
        <v>0.10988106176699319</v>
      </c>
      <c r="O37" s="19"/>
      <c r="P37" s="20">
        <v>2.7825828099560286</v>
      </c>
      <c r="Q37" s="18">
        <f>$F37*P37</f>
        <v>695.64570248900714</v>
      </c>
      <c r="R37" s="19"/>
      <c r="S37" s="21">
        <f t="shared" si="18"/>
        <v>0</v>
      </c>
      <c r="T37" s="22">
        <f t="shared" si="33"/>
        <v>0</v>
      </c>
      <c r="U37" s="19"/>
      <c r="V37" s="20">
        <v>2.7825828099560286</v>
      </c>
      <c r="W37" s="18">
        <f>$F37*V37</f>
        <v>695.64570248900714</v>
      </c>
      <c r="X37" s="19"/>
      <c r="Y37" s="21">
        <f t="shared" si="19"/>
        <v>0</v>
      </c>
      <c r="Z37" s="22">
        <f t="shared" si="34"/>
        <v>0</v>
      </c>
      <c r="AA37" s="19"/>
      <c r="AB37" s="20">
        <v>2.7825828099560286</v>
      </c>
      <c r="AC37" s="18">
        <f>$F37*AB37</f>
        <v>695.64570248900714</v>
      </c>
      <c r="AD37" s="19"/>
      <c r="AE37" s="21">
        <f t="shared" si="20"/>
        <v>0</v>
      </c>
      <c r="AF37" s="22">
        <f t="shared" si="35"/>
        <v>0</v>
      </c>
      <c r="AG37" s="19"/>
      <c r="AH37" s="20">
        <v>2.7825828099560286</v>
      </c>
      <c r="AI37" s="18">
        <f>$F37*AH37</f>
        <v>695.64570248900714</v>
      </c>
      <c r="AJ37" s="19"/>
      <c r="AK37" s="21">
        <f t="shared" si="21"/>
        <v>0</v>
      </c>
      <c r="AL37" s="22">
        <f t="shared" si="3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250</v>
      </c>
      <c r="G38" s="20">
        <v>1.8734</v>
      </c>
      <c r="H38" s="18">
        <f>F38*G38</f>
        <v>468.34999999999997</v>
      </c>
      <c r="I38" s="19"/>
      <c r="J38" s="20">
        <v>2.1171956727070014</v>
      </c>
      <c r="K38" s="18">
        <f>$F38*J38</f>
        <v>529.29891817675036</v>
      </c>
      <c r="L38" s="19"/>
      <c r="M38" s="21">
        <f t="shared" si="16"/>
        <v>60.948918176750396</v>
      </c>
      <c r="N38" s="22">
        <f t="shared" si="32"/>
        <v>0.13013540765826925</v>
      </c>
      <c r="O38" s="19"/>
      <c r="P38" s="20">
        <v>2.1171956727070014</v>
      </c>
      <c r="Q38" s="18">
        <f>$F38*P38</f>
        <v>529.29891817675036</v>
      </c>
      <c r="R38" s="19"/>
      <c r="S38" s="21">
        <f t="shared" si="18"/>
        <v>0</v>
      </c>
      <c r="T38" s="22">
        <f t="shared" si="33"/>
        <v>0</v>
      </c>
      <c r="U38" s="19"/>
      <c r="V38" s="20">
        <v>2.1171956727070014</v>
      </c>
      <c r="W38" s="18">
        <f>$F38*V38</f>
        <v>529.29891817675036</v>
      </c>
      <c r="X38" s="19"/>
      <c r="Y38" s="21">
        <f t="shared" si="19"/>
        <v>0</v>
      </c>
      <c r="Z38" s="22">
        <f t="shared" si="34"/>
        <v>0</v>
      </c>
      <c r="AA38" s="19"/>
      <c r="AB38" s="20">
        <v>2.1171956727070014</v>
      </c>
      <c r="AC38" s="18">
        <f>$F38*AB38</f>
        <v>529.29891817675036</v>
      </c>
      <c r="AD38" s="19"/>
      <c r="AE38" s="21">
        <f t="shared" si="20"/>
        <v>0</v>
      </c>
      <c r="AF38" s="22">
        <f t="shared" si="35"/>
        <v>0</v>
      </c>
      <c r="AG38" s="19"/>
      <c r="AH38" s="20">
        <v>2.1171956727070014</v>
      </c>
      <c r="AI38" s="18">
        <f>$F38*AH38</f>
        <v>529.29891817675036</v>
      </c>
      <c r="AJ38" s="19"/>
      <c r="AK38" s="21">
        <f t="shared" si="21"/>
        <v>0</v>
      </c>
      <c r="AL38" s="22">
        <f t="shared" si="3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2244.83808822121</v>
      </c>
      <c r="I39" s="49"/>
      <c r="J39" s="48"/>
      <c r="K39" s="44">
        <f>SUM(K36:K38)</f>
        <v>2550.5141206657577</v>
      </c>
      <c r="L39" s="49"/>
      <c r="M39" s="32">
        <f t="shared" si="16"/>
        <v>305.67603244454767</v>
      </c>
      <c r="N39" s="33">
        <f t="shared" si="32"/>
        <v>0.13616840967214819</v>
      </c>
      <c r="O39" s="49"/>
      <c r="P39" s="48"/>
      <c r="Q39" s="44">
        <f>SUM(Q36:Q38)</f>
        <v>2662.0191206657578</v>
      </c>
      <c r="R39" s="49"/>
      <c r="S39" s="32">
        <f t="shared" si="18"/>
        <v>111.50500000000011</v>
      </c>
      <c r="T39" s="33">
        <f t="shared" si="33"/>
        <v>4.3718636606055759E-2</v>
      </c>
      <c r="U39" s="49"/>
      <c r="V39" s="48"/>
      <c r="W39" s="44">
        <f>SUM(W36:W38)</f>
        <v>2673.5241206657574</v>
      </c>
      <c r="X39" s="49"/>
      <c r="Y39" s="32">
        <f t="shared" si="19"/>
        <v>11.504999999999654</v>
      </c>
      <c r="Z39" s="33">
        <f t="shared" si="34"/>
        <v>4.3219073487054107E-3</v>
      </c>
      <c r="AA39" s="49"/>
      <c r="AB39" s="48"/>
      <c r="AC39" s="44">
        <f>SUM(AC36:AC38)</f>
        <v>2669.4191206657574</v>
      </c>
      <c r="AD39" s="49"/>
      <c r="AE39" s="32">
        <f t="shared" si="20"/>
        <v>-4.1050000000000182</v>
      </c>
      <c r="AF39" s="33">
        <f t="shared" si="35"/>
        <v>-1.5354265810692579E-3</v>
      </c>
      <c r="AG39" s="49"/>
      <c r="AH39" s="48"/>
      <c r="AI39" s="44">
        <f>SUM(AI36:AI38)</f>
        <v>2690.4641206657575</v>
      </c>
      <c r="AJ39" s="49"/>
      <c r="AK39" s="32">
        <f t="shared" si="21"/>
        <v>21.045000000000073</v>
      </c>
      <c r="AL39" s="33">
        <f t="shared" si="36"/>
        <v>7.8837376405513325E-3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114168.99999999999</v>
      </c>
      <c r="G40" s="51">
        <v>4.4000000000000003E-3</v>
      </c>
      <c r="H40" s="209">
        <f>($G$8*(1+0.0407))*G40</f>
        <v>503.69879999999995</v>
      </c>
      <c r="I40" s="19"/>
      <c r="J40" s="51">
        <v>4.4000000000000003E-3</v>
      </c>
      <c r="K40" s="162">
        <f t="shared" ref="K40:K48" si="37">$F40*J40</f>
        <v>502.34359999999998</v>
      </c>
      <c r="L40" s="19"/>
      <c r="M40" s="21">
        <f>K40-H40</f>
        <v>-1.355199999999968</v>
      </c>
      <c r="N40" s="163">
        <f t="shared" si="32"/>
        <v>-2.6904967810127164E-3</v>
      </c>
      <c r="O40" s="19"/>
      <c r="P40" s="51">
        <v>4.4000000000000003E-3</v>
      </c>
      <c r="Q40" s="162">
        <f t="shared" ref="Q40:Q48" si="38">$F40*P40</f>
        <v>502.34359999999998</v>
      </c>
      <c r="R40" s="19"/>
      <c r="S40" s="21">
        <f t="shared" si="18"/>
        <v>0</v>
      </c>
      <c r="T40" s="163">
        <f t="shared" si="33"/>
        <v>0</v>
      </c>
      <c r="U40" s="19"/>
      <c r="V40" s="51">
        <v>4.4000000000000003E-3</v>
      </c>
      <c r="W40" s="162">
        <f t="shared" ref="W40:W48" si="39">$F40*V40</f>
        <v>502.34359999999998</v>
      </c>
      <c r="X40" s="19"/>
      <c r="Y40" s="21">
        <f t="shared" si="19"/>
        <v>0</v>
      </c>
      <c r="Z40" s="163">
        <f t="shared" si="34"/>
        <v>0</v>
      </c>
      <c r="AA40" s="19"/>
      <c r="AB40" s="51">
        <v>4.4000000000000003E-3</v>
      </c>
      <c r="AC40" s="162">
        <f t="shared" ref="AC40:AC48" si="40">$F40*AB40</f>
        <v>502.34359999999998</v>
      </c>
      <c r="AD40" s="19"/>
      <c r="AE40" s="21">
        <f t="shared" si="20"/>
        <v>0</v>
      </c>
      <c r="AF40" s="163">
        <f t="shared" si="35"/>
        <v>0</v>
      </c>
      <c r="AG40" s="19"/>
      <c r="AH40" s="51">
        <v>4.4000000000000003E-3</v>
      </c>
      <c r="AI40" s="162">
        <f t="shared" ref="AI40:AI48" si="41">$F40*AH40</f>
        <v>502.34359999999998</v>
      </c>
      <c r="AJ40" s="19"/>
      <c r="AK40" s="21">
        <f t="shared" si="21"/>
        <v>0</v>
      </c>
      <c r="AL40" s="163">
        <f t="shared" si="3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114168.99999999999</v>
      </c>
      <c r="G41" s="51">
        <v>1.2999999999999999E-3</v>
      </c>
      <c r="H41" s="209">
        <f>($G$8*(1+0.0407))*G41</f>
        <v>148.82009999999997</v>
      </c>
      <c r="I41" s="19"/>
      <c r="J41" s="51">
        <v>1.2999999999999999E-3</v>
      </c>
      <c r="K41" s="162">
        <f t="shared" si="37"/>
        <v>148.41969999999998</v>
      </c>
      <c r="L41" s="19"/>
      <c r="M41" s="21">
        <f t="shared" si="16"/>
        <v>-0.40039999999999054</v>
      </c>
      <c r="N41" s="163">
        <f t="shared" si="32"/>
        <v>-2.6904967810127169E-3</v>
      </c>
      <c r="O41" s="19"/>
      <c r="P41" s="51">
        <v>1.2999999999999999E-3</v>
      </c>
      <c r="Q41" s="162">
        <f t="shared" si="38"/>
        <v>148.41969999999998</v>
      </c>
      <c r="R41" s="19"/>
      <c r="S41" s="21">
        <f t="shared" si="18"/>
        <v>0</v>
      </c>
      <c r="T41" s="163">
        <f t="shared" si="33"/>
        <v>0</v>
      </c>
      <c r="U41" s="19"/>
      <c r="V41" s="51">
        <v>1.2999999999999999E-3</v>
      </c>
      <c r="W41" s="162">
        <f t="shared" si="39"/>
        <v>148.41969999999998</v>
      </c>
      <c r="X41" s="19"/>
      <c r="Y41" s="21">
        <f t="shared" si="19"/>
        <v>0</v>
      </c>
      <c r="Z41" s="163">
        <f t="shared" si="34"/>
        <v>0</v>
      </c>
      <c r="AA41" s="19"/>
      <c r="AB41" s="51">
        <v>1.2999999999999999E-3</v>
      </c>
      <c r="AC41" s="162">
        <f t="shared" si="40"/>
        <v>148.41969999999998</v>
      </c>
      <c r="AD41" s="19"/>
      <c r="AE41" s="21">
        <f t="shared" si="20"/>
        <v>0</v>
      </c>
      <c r="AF41" s="163">
        <f t="shared" si="35"/>
        <v>0</v>
      </c>
      <c r="AG41" s="19"/>
      <c r="AH41" s="51">
        <v>1.2999999999999999E-3</v>
      </c>
      <c r="AI41" s="162">
        <f t="shared" si="41"/>
        <v>148.41969999999998</v>
      </c>
      <c r="AJ41" s="19"/>
      <c r="AK41" s="21">
        <f t="shared" si="21"/>
        <v>0</v>
      </c>
      <c r="AL41" s="163">
        <f t="shared" si="3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2">F42*G42</f>
        <v>0.25</v>
      </c>
      <c r="I42" s="19"/>
      <c r="J42" s="51">
        <v>0.25</v>
      </c>
      <c r="K42" s="162">
        <f t="shared" si="37"/>
        <v>0.25</v>
      </c>
      <c r="L42" s="19"/>
      <c r="M42" s="21">
        <f>K42-H42</f>
        <v>0</v>
      </c>
      <c r="N42" s="163">
        <f t="shared" si="32"/>
        <v>0</v>
      </c>
      <c r="O42" s="19"/>
      <c r="P42" s="51">
        <v>0.25</v>
      </c>
      <c r="Q42" s="162">
        <f t="shared" si="38"/>
        <v>0.25</v>
      </c>
      <c r="R42" s="19"/>
      <c r="S42" s="21">
        <f t="shared" si="18"/>
        <v>0</v>
      </c>
      <c r="T42" s="163">
        <f t="shared" si="33"/>
        <v>0</v>
      </c>
      <c r="U42" s="19"/>
      <c r="V42" s="51">
        <v>0.25</v>
      </c>
      <c r="W42" s="162">
        <f t="shared" si="39"/>
        <v>0.25</v>
      </c>
      <c r="X42" s="19"/>
      <c r="Y42" s="21">
        <f t="shared" si="19"/>
        <v>0</v>
      </c>
      <c r="Z42" s="163">
        <f t="shared" si="34"/>
        <v>0</v>
      </c>
      <c r="AA42" s="19"/>
      <c r="AB42" s="51">
        <v>0.25</v>
      </c>
      <c r="AC42" s="162">
        <f t="shared" si="40"/>
        <v>0.25</v>
      </c>
      <c r="AD42" s="19"/>
      <c r="AE42" s="21">
        <f t="shared" si="20"/>
        <v>0</v>
      </c>
      <c r="AF42" s="163">
        <f t="shared" si="35"/>
        <v>0</v>
      </c>
      <c r="AG42" s="19"/>
      <c r="AH42" s="51">
        <v>0.25</v>
      </c>
      <c r="AI42" s="162">
        <f t="shared" si="41"/>
        <v>0.25</v>
      </c>
      <c r="AJ42" s="19"/>
      <c r="AK42" s="21">
        <f t="shared" si="21"/>
        <v>0</v>
      </c>
      <c r="AL42" s="163">
        <f t="shared" si="3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109999.99999999999</v>
      </c>
      <c r="G43" s="51">
        <v>7.0000000000000001E-3</v>
      </c>
      <c r="H43" s="162">
        <f t="shared" si="42"/>
        <v>769.99999999999989</v>
      </c>
      <c r="I43" s="19"/>
      <c r="J43" s="51">
        <v>7.0000000000000001E-3</v>
      </c>
      <c r="K43" s="162">
        <f t="shared" si="37"/>
        <v>769.99999999999989</v>
      </c>
      <c r="L43" s="19"/>
      <c r="M43" s="21">
        <f t="shared" si="16"/>
        <v>0</v>
      </c>
      <c r="N43" s="163">
        <f t="shared" si="32"/>
        <v>0</v>
      </c>
      <c r="O43" s="19"/>
      <c r="P43" s="51">
        <v>7.0000000000000001E-3</v>
      </c>
      <c r="Q43" s="162">
        <f t="shared" si="38"/>
        <v>769.99999999999989</v>
      </c>
      <c r="R43" s="19"/>
      <c r="S43" s="21">
        <f t="shared" si="18"/>
        <v>0</v>
      </c>
      <c r="T43" s="163">
        <f t="shared" si="33"/>
        <v>0</v>
      </c>
      <c r="U43" s="19"/>
      <c r="V43" s="51">
        <v>7.0000000000000001E-3</v>
      </c>
      <c r="W43" s="162">
        <f t="shared" si="39"/>
        <v>769.99999999999989</v>
      </c>
      <c r="X43" s="19"/>
      <c r="Y43" s="21">
        <f t="shared" si="19"/>
        <v>0</v>
      </c>
      <c r="Z43" s="163">
        <f t="shared" si="34"/>
        <v>0</v>
      </c>
      <c r="AA43" s="19"/>
      <c r="AB43" s="51">
        <v>7.0000000000000001E-3</v>
      </c>
      <c r="AC43" s="162">
        <f t="shared" si="40"/>
        <v>769.99999999999989</v>
      </c>
      <c r="AD43" s="19"/>
      <c r="AE43" s="21">
        <f t="shared" si="20"/>
        <v>0</v>
      </c>
      <c r="AF43" s="163">
        <f t="shared" si="35"/>
        <v>0</v>
      </c>
      <c r="AG43" s="19"/>
      <c r="AH43" s="51">
        <v>7.0000000000000001E-3</v>
      </c>
      <c r="AI43" s="162">
        <f t="shared" si="41"/>
        <v>769.99999999999989</v>
      </c>
      <c r="AJ43" s="19"/>
      <c r="AK43" s="21">
        <f t="shared" si="21"/>
        <v>0</v>
      </c>
      <c r="AL43" s="163">
        <f t="shared" si="3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70399.999999999985</v>
      </c>
      <c r="G44" s="55">
        <v>7.6999999999999999E-2</v>
      </c>
      <c r="H44" s="162">
        <f t="shared" si="42"/>
        <v>5420.7999999999984</v>
      </c>
      <c r="I44" s="19"/>
      <c r="J44" s="55">
        <v>7.6999999999999999E-2</v>
      </c>
      <c r="K44" s="162">
        <f t="shared" si="37"/>
        <v>5420.7999999999984</v>
      </c>
      <c r="L44" s="19"/>
      <c r="M44" s="21">
        <f t="shared" si="16"/>
        <v>0</v>
      </c>
      <c r="N44" s="163">
        <f t="shared" si="32"/>
        <v>0</v>
      </c>
      <c r="O44" s="19"/>
      <c r="P44" s="55">
        <v>7.6999999999999999E-2</v>
      </c>
      <c r="Q44" s="162">
        <f t="shared" si="38"/>
        <v>5420.7999999999984</v>
      </c>
      <c r="R44" s="19"/>
      <c r="S44" s="21">
        <f t="shared" si="18"/>
        <v>0</v>
      </c>
      <c r="T44" s="163">
        <f t="shared" si="33"/>
        <v>0</v>
      </c>
      <c r="U44" s="19"/>
      <c r="V44" s="55">
        <v>7.6999999999999999E-2</v>
      </c>
      <c r="W44" s="162">
        <f t="shared" si="39"/>
        <v>5420.7999999999984</v>
      </c>
      <c r="X44" s="19"/>
      <c r="Y44" s="21">
        <f t="shared" si="19"/>
        <v>0</v>
      </c>
      <c r="Z44" s="163">
        <f t="shared" si="34"/>
        <v>0</v>
      </c>
      <c r="AA44" s="19"/>
      <c r="AB44" s="55">
        <v>7.6999999999999999E-2</v>
      </c>
      <c r="AC44" s="162">
        <f t="shared" si="40"/>
        <v>5420.7999999999984</v>
      </c>
      <c r="AD44" s="19"/>
      <c r="AE44" s="21">
        <f t="shared" si="20"/>
        <v>0</v>
      </c>
      <c r="AF44" s="163">
        <f t="shared" si="35"/>
        <v>0</v>
      </c>
      <c r="AG44" s="19"/>
      <c r="AH44" s="55">
        <v>7.6999999999999999E-2</v>
      </c>
      <c r="AI44" s="162">
        <f t="shared" si="41"/>
        <v>5420.7999999999984</v>
      </c>
      <c r="AJ44" s="19"/>
      <c r="AK44" s="21">
        <f t="shared" si="21"/>
        <v>0</v>
      </c>
      <c r="AL44" s="163">
        <f t="shared" si="3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19799.999999999996</v>
      </c>
      <c r="G45" s="55">
        <v>0.114</v>
      </c>
      <c r="H45" s="162">
        <f t="shared" si="42"/>
        <v>2257.1999999999998</v>
      </c>
      <c r="I45" s="19"/>
      <c r="J45" s="55">
        <v>0.114</v>
      </c>
      <c r="K45" s="162">
        <f t="shared" si="37"/>
        <v>2257.1999999999998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8"/>
        <v>2257.1999999999998</v>
      </c>
      <c r="R45" s="19"/>
      <c r="S45" s="21">
        <f t="shared" si="18"/>
        <v>0</v>
      </c>
      <c r="T45" s="163">
        <f t="shared" si="33"/>
        <v>0</v>
      </c>
      <c r="U45" s="19"/>
      <c r="V45" s="55">
        <v>0.114</v>
      </c>
      <c r="W45" s="162">
        <f t="shared" si="39"/>
        <v>2257.1999999999998</v>
      </c>
      <c r="X45" s="19"/>
      <c r="Y45" s="21">
        <f t="shared" si="19"/>
        <v>0</v>
      </c>
      <c r="Z45" s="163">
        <f t="shared" si="34"/>
        <v>0</v>
      </c>
      <c r="AA45" s="19"/>
      <c r="AB45" s="55">
        <v>0.114</v>
      </c>
      <c r="AC45" s="162">
        <f t="shared" si="40"/>
        <v>2257.1999999999998</v>
      </c>
      <c r="AD45" s="19"/>
      <c r="AE45" s="21">
        <f t="shared" si="20"/>
        <v>0</v>
      </c>
      <c r="AF45" s="163">
        <f t="shared" si="35"/>
        <v>0</v>
      </c>
      <c r="AG45" s="19"/>
      <c r="AH45" s="55">
        <v>0.114</v>
      </c>
      <c r="AI45" s="162">
        <f t="shared" si="41"/>
        <v>2257.1999999999998</v>
      </c>
      <c r="AJ45" s="19"/>
      <c r="AK45" s="21">
        <f t="shared" si="21"/>
        <v>0</v>
      </c>
      <c r="AL45" s="163">
        <f t="shared" si="3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19799.999999999996</v>
      </c>
      <c r="G46" s="55">
        <v>0.14000000000000001</v>
      </c>
      <c r="H46" s="162">
        <f t="shared" si="42"/>
        <v>2771.9999999999995</v>
      </c>
      <c r="I46" s="19"/>
      <c r="J46" s="55">
        <v>0.14000000000000001</v>
      </c>
      <c r="K46" s="162">
        <f t="shared" si="37"/>
        <v>2771.9999999999995</v>
      </c>
      <c r="L46" s="19"/>
      <c r="M46" s="21">
        <f t="shared" si="16"/>
        <v>0</v>
      </c>
      <c r="N46" s="163">
        <f t="shared" si="32"/>
        <v>0</v>
      </c>
      <c r="O46" s="19"/>
      <c r="P46" s="55">
        <v>0.14000000000000001</v>
      </c>
      <c r="Q46" s="162">
        <f t="shared" si="38"/>
        <v>2771.9999999999995</v>
      </c>
      <c r="R46" s="19"/>
      <c r="S46" s="21">
        <f t="shared" si="18"/>
        <v>0</v>
      </c>
      <c r="T46" s="163">
        <f t="shared" si="33"/>
        <v>0</v>
      </c>
      <c r="U46" s="19"/>
      <c r="V46" s="55">
        <v>0.14000000000000001</v>
      </c>
      <c r="W46" s="162">
        <f t="shared" si="39"/>
        <v>2771.9999999999995</v>
      </c>
      <c r="X46" s="19"/>
      <c r="Y46" s="21">
        <f t="shared" si="19"/>
        <v>0</v>
      </c>
      <c r="Z46" s="163">
        <f t="shared" si="34"/>
        <v>0</v>
      </c>
      <c r="AA46" s="19"/>
      <c r="AB46" s="55">
        <v>0.14000000000000001</v>
      </c>
      <c r="AC46" s="162">
        <f t="shared" si="40"/>
        <v>2771.9999999999995</v>
      </c>
      <c r="AD46" s="19"/>
      <c r="AE46" s="21">
        <f t="shared" si="20"/>
        <v>0</v>
      </c>
      <c r="AF46" s="163">
        <f t="shared" si="35"/>
        <v>0</v>
      </c>
      <c r="AG46" s="19"/>
      <c r="AH46" s="55">
        <v>0.14000000000000001</v>
      </c>
      <c r="AI46" s="162">
        <f t="shared" si="41"/>
        <v>2771.9999999999995</v>
      </c>
      <c r="AJ46" s="19"/>
      <c r="AK46" s="21">
        <f t="shared" si="21"/>
        <v>0</v>
      </c>
      <c r="AL46" s="163">
        <f t="shared" si="3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42"/>
        <v>66</v>
      </c>
      <c r="I47" s="60"/>
      <c r="J47" s="55">
        <v>8.7999999999999995E-2</v>
      </c>
      <c r="K47" s="162">
        <f t="shared" si="37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8"/>
        <v>66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9"/>
        <v>66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0"/>
        <v>66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1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109249.99999999999</v>
      </c>
      <c r="G48" s="55">
        <v>0.10299999999999999</v>
      </c>
      <c r="H48" s="162">
        <f t="shared" si="42"/>
        <v>11252.749999999998</v>
      </c>
      <c r="I48" s="60"/>
      <c r="J48" s="55">
        <v>0.10299999999999999</v>
      </c>
      <c r="K48" s="162">
        <f t="shared" si="37"/>
        <v>11252.749999999998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8"/>
        <v>11252.749999999998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9"/>
        <v>11252.749999999998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0"/>
        <v>11252.749999999998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1"/>
        <v>11252.749999999998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14117.606988221209</v>
      </c>
      <c r="I50" s="76"/>
      <c r="J50" s="73"/>
      <c r="K50" s="75">
        <f>SUM(K40:K46,K39)</f>
        <v>14421.527420665756</v>
      </c>
      <c r="L50" s="76"/>
      <c r="M50" s="77">
        <f>K50-H50</f>
        <v>303.92043244454726</v>
      </c>
      <c r="N50" s="78">
        <f>IF((H50)=0,"",(M50/H50))</f>
        <v>2.1527758401131171E-2</v>
      </c>
      <c r="O50" s="76"/>
      <c r="P50" s="73"/>
      <c r="Q50" s="75">
        <f>SUM(Q40:Q46,Q39)</f>
        <v>14533.032420665757</v>
      </c>
      <c r="R50" s="76"/>
      <c r="S50" s="77">
        <f t="shared" si="18"/>
        <v>111.50500000000102</v>
      </c>
      <c r="T50" s="78">
        <f>IF((K50)=0,"",(S50/K50))</f>
        <v>7.731843982088653E-3</v>
      </c>
      <c r="U50" s="76"/>
      <c r="V50" s="73"/>
      <c r="W50" s="75">
        <f>SUM(W40:W46,W39)</f>
        <v>14544.537420665756</v>
      </c>
      <c r="X50" s="76"/>
      <c r="Y50" s="77">
        <f t="shared" si="19"/>
        <v>11.5049999999992</v>
      </c>
      <c r="Z50" s="78">
        <f>IF((Q50)=0,"",(Y50/Q50))</f>
        <v>7.9164483137320052E-4</v>
      </c>
      <c r="AA50" s="76"/>
      <c r="AB50" s="73"/>
      <c r="AC50" s="75">
        <f>SUM(AC40:AC46,AC39)</f>
        <v>14540.432420665757</v>
      </c>
      <c r="AD50" s="76"/>
      <c r="AE50" s="77">
        <f t="shared" si="20"/>
        <v>-4.1049999999995634</v>
      </c>
      <c r="AF50" s="78">
        <f>IF((W50)=0,"",(AE50/W50))</f>
        <v>-2.8223654567156821E-4</v>
      </c>
      <c r="AG50" s="76"/>
      <c r="AH50" s="73"/>
      <c r="AI50" s="75">
        <f>SUM(AI40:AI46,AI39)</f>
        <v>14561.477420665757</v>
      </c>
      <c r="AJ50" s="76"/>
      <c r="AK50" s="77">
        <f t="shared" si="21"/>
        <v>21.045000000000073</v>
      </c>
      <c r="AL50" s="78">
        <f>IF((AC50)=0,"",(AK50/AC50))</f>
        <v>1.4473434758439251E-3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1835.2889084687572</v>
      </c>
      <c r="I51" s="83"/>
      <c r="J51" s="80">
        <v>0.13</v>
      </c>
      <c r="K51" s="84">
        <f>K50*J51</f>
        <v>1874.7985646865484</v>
      </c>
      <c r="L51" s="83"/>
      <c r="M51" s="85">
        <f>K51-H51</f>
        <v>39.509656217791189</v>
      </c>
      <c r="N51" s="86">
        <f>IF((H51)=0,"",(M51/H51))</f>
        <v>2.1527758401131195E-2</v>
      </c>
      <c r="O51" s="83"/>
      <c r="P51" s="80">
        <v>0.13</v>
      </c>
      <c r="Q51" s="84">
        <f>Q50*P51</f>
        <v>1889.2942146865485</v>
      </c>
      <c r="R51" s="83"/>
      <c r="S51" s="85">
        <f t="shared" si="18"/>
        <v>14.495650000000069</v>
      </c>
      <c r="T51" s="86">
        <f>IF((K51)=0,"",(S51/K51))</f>
        <v>7.7318439820886183E-3</v>
      </c>
      <c r="U51" s="83"/>
      <c r="V51" s="80">
        <v>0.13</v>
      </c>
      <c r="W51" s="84">
        <f>W50*V51</f>
        <v>1890.7898646865483</v>
      </c>
      <c r="X51" s="83"/>
      <c r="Y51" s="85">
        <f t="shared" si="19"/>
        <v>1.4956499999998414</v>
      </c>
      <c r="Z51" s="86">
        <f>IF((Q51)=0,"",(Y51/Q51))</f>
        <v>7.9164483137317168E-4</v>
      </c>
      <c r="AA51" s="83"/>
      <c r="AB51" s="80">
        <v>0.13</v>
      </c>
      <c r="AC51" s="84">
        <f>AC50*AB51</f>
        <v>1890.2562146865484</v>
      </c>
      <c r="AD51" s="83"/>
      <c r="AE51" s="85">
        <f t="shared" si="20"/>
        <v>-0.5336499999998523</v>
      </c>
      <c r="AF51" s="86">
        <f>IF((W51)=0,"",(AE51/W51))</f>
        <v>-2.8223654567152012E-4</v>
      </c>
      <c r="AG51" s="83"/>
      <c r="AH51" s="80">
        <v>0.13</v>
      </c>
      <c r="AI51" s="84">
        <f>AI50*AH51</f>
        <v>1892.9920646865485</v>
      </c>
      <c r="AJ51" s="83"/>
      <c r="AK51" s="85">
        <f t="shared" si="21"/>
        <v>2.7358500000000276</v>
      </c>
      <c r="AL51" s="86">
        <f>IF((AC51)=0,"",(AK51/AC51))</f>
        <v>1.4473434758439346E-3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15952.895896689966</v>
      </c>
      <c r="I52" s="83"/>
      <c r="J52" s="88"/>
      <c r="K52" s="84">
        <f>K50+K51</f>
        <v>16296.325985352305</v>
      </c>
      <c r="L52" s="83"/>
      <c r="M52" s="85">
        <f>K52-H52</f>
        <v>343.43008866233868</v>
      </c>
      <c r="N52" s="86">
        <f>IF((H52)=0,"",(M52/H52))</f>
        <v>2.1527758401131188E-2</v>
      </c>
      <c r="O52" s="83"/>
      <c r="P52" s="88"/>
      <c r="Q52" s="84">
        <f>Q50+Q51</f>
        <v>16422.326635352307</v>
      </c>
      <c r="R52" s="83"/>
      <c r="S52" s="85">
        <f t="shared" si="18"/>
        <v>126.00065000000177</v>
      </c>
      <c r="T52" s="86">
        <f>IF((K52)=0,"",(S52/K52))</f>
        <v>7.7318439820886903E-3</v>
      </c>
      <c r="U52" s="83"/>
      <c r="V52" s="88"/>
      <c r="W52" s="84">
        <f>W50+W51</f>
        <v>16435.327285352305</v>
      </c>
      <c r="X52" s="83"/>
      <c r="Y52" s="85">
        <f t="shared" si="19"/>
        <v>13.000649999998132</v>
      </c>
      <c r="Z52" s="86">
        <f>IF((Q52)=0,"",(Y52/Q52))</f>
        <v>7.9164483137314176E-4</v>
      </c>
      <c r="AA52" s="83"/>
      <c r="AB52" s="88"/>
      <c r="AC52" s="84">
        <f>AC50+AC51</f>
        <v>16430.688635352304</v>
      </c>
      <c r="AD52" s="83"/>
      <c r="AE52" s="85">
        <f t="shared" si="20"/>
        <v>-4.63865000000078</v>
      </c>
      <c r="AF52" s="86">
        <f>IF((W52)=0,"",(AE52/W52))</f>
        <v>-2.8223654567164567E-4</v>
      </c>
      <c r="AG52" s="83"/>
      <c r="AH52" s="88"/>
      <c r="AI52" s="84">
        <f>AI50+AI51</f>
        <v>16454.469485352303</v>
      </c>
      <c r="AJ52" s="83"/>
      <c r="AK52" s="85">
        <f t="shared" si="21"/>
        <v>23.780849999999191</v>
      </c>
      <c r="AL52" s="86">
        <f>IF((AC52)=0,"",(AK52/AC52))</f>
        <v>1.4473434758438708E-3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-1595.29</v>
      </c>
      <c r="I53" s="83"/>
      <c r="J53" s="88"/>
      <c r="K53" s="90">
        <f>ROUND(-K52*10%,2)</f>
        <v>-1629.63</v>
      </c>
      <c r="L53" s="83"/>
      <c r="M53" s="91">
        <f>K53-H53</f>
        <v>-34.340000000000146</v>
      </c>
      <c r="N53" s="92">
        <f>IF((H53)=0,"",(M53/H53))</f>
        <v>2.1525866770305178E-2</v>
      </c>
      <c r="O53" s="83"/>
      <c r="P53" s="88"/>
      <c r="Q53" s="90">
        <f>ROUND(-Q52*10%,2)</f>
        <v>-1642.23</v>
      </c>
      <c r="R53" s="83"/>
      <c r="S53" s="91">
        <f t="shared" si="18"/>
        <v>-12.599999999999909</v>
      </c>
      <c r="T53" s="92">
        <f>IF((K53)=0,"",(S53/K53))</f>
        <v>7.7318164245871197E-3</v>
      </c>
      <c r="U53" s="83"/>
      <c r="V53" s="88"/>
      <c r="W53" s="90">
        <f>ROUND(-W52*10%,2)</f>
        <v>-1643.53</v>
      </c>
      <c r="X53" s="83"/>
      <c r="Y53" s="91">
        <f t="shared" si="19"/>
        <v>-1.2999999999999545</v>
      </c>
      <c r="Z53" s="92">
        <f>IF((Q53)=0,"",(Y53/Q53))</f>
        <v>7.916065350163829E-4</v>
      </c>
      <c r="AA53" s="83"/>
      <c r="AB53" s="88"/>
      <c r="AC53" s="90">
        <f>ROUND(-AC52*10%,2)</f>
        <v>-1643.07</v>
      </c>
      <c r="AD53" s="83"/>
      <c r="AE53" s="91">
        <f t="shared" si="20"/>
        <v>0.46000000000003638</v>
      </c>
      <c r="AF53" s="92">
        <f>IF((W53)=0,"",(AE53/W53))</f>
        <v>-2.7988536868815076E-4</v>
      </c>
      <c r="AG53" s="83"/>
      <c r="AH53" s="88"/>
      <c r="AI53" s="90">
        <f>ROUND(-AI52*10%,2)</f>
        <v>-1645.45</v>
      </c>
      <c r="AJ53" s="83"/>
      <c r="AK53" s="91">
        <f t="shared" si="21"/>
        <v>-2.3800000000001091</v>
      </c>
      <c r="AL53" s="92">
        <f>IF((AC53)=0,"",(AK53/AC53))</f>
        <v>1.4485079759231859E-3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14357.605896689965</v>
      </c>
      <c r="I54" s="96"/>
      <c r="J54" s="93"/>
      <c r="K54" s="97">
        <f>K52+K53</f>
        <v>14666.695985352304</v>
      </c>
      <c r="L54" s="96"/>
      <c r="M54" s="98">
        <f>K54-H54</f>
        <v>309.09008866233853</v>
      </c>
      <c r="N54" s="99">
        <f>IF((H54)=0,"",(M54/H54))</f>
        <v>2.1527968582394148E-2</v>
      </c>
      <c r="O54" s="96"/>
      <c r="P54" s="93"/>
      <c r="Q54" s="97">
        <f>Q52+Q53</f>
        <v>14780.096635352307</v>
      </c>
      <c r="R54" s="96"/>
      <c r="S54" s="98">
        <f t="shared" si="18"/>
        <v>113.40065000000322</v>
      </c>
      <c r="T54" s="99">
        <f>IF((K54)=0,"",(S54/K54))</f>
        <v>7.7318470440279783E-3</v>
      </c>
      <c r="U54" s="96"/>
      <c r="V54" s="93"/>
      <c r="W54" s="97">
        <f>W52+W53</f>
        <v>14791.797285352304</v>
      </c>
      <c r="X54" s="96"/>
      <c r="Y54" s="98">
        <f t="shared" si="19"/>
        <v>11.70064999999704</v>
      </c>
      <c r="Z54" s="99">
        <f>IF((Q54)=0,"",(Y54/Q54))</f>
        <v>7.9164908651614761E-4</v>
      </c>
      <c r="AA54" s="96"/>
      <c r="AB54" s="93"/>
      <c r="AC54" s="97">
        <f>AC52+AC53</f>
        <v>14787.618635352304</v>
      </c>
      <c r="AD54" s="96"/>
      <c r="AE54" s="98">
        <f t="shared" si="20"/>
        <v>-4.1786499999998341</v>
      </c>
      <c r="AF54" s="99">
        <f>IF((W54)=0,"",(AE54/W54))</f>
        <v>-2.8249778707674529E-4</v>
      </c>
      <c r="AG54" s="96"/>
      <c r="AH54" s="93"/>
      <c r="AI54" s="97">
        <f>AI52+AI53</f>
        <v>14809.019485352303</v>
      </c>
      <c r="AJ54" s="96"/>
      <c r="AK54" s="98">
        <f t="shared" si="21"/>
        <v>21.400849999998172</v>
      </c>
      <c r="AL54" s="99">
        <f>IF((AC54)=0,"",(AK54/AC54))</f>
        <v>1.447214086846669E-3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14986.356988221209</v>
      </c>
      <c r="I56" s="110"/>
      <c r="J56" s="107"/>
      <c r="K56" s="109">
        <f>SUM(K47:K48,K39,K40:K43)</f>
        <v>15290.277420665756</v>
      </c>
      <c r="L56" s="110"/>
      <c r="M56" s="111">
        <f>K56-H56</f>
        <v>303.92043244454726</v>
      </c>
      <c r="N56" s="78">
        <f>IF((H56)=0,"",(M56/H56))</f>
        <v>2.0279807339663593E-2</v>
      </c>
      <c r="O56" s="110"/>
      <c r="P56" s="107"/>
      <c r="Q56" s="109">
        <f>SUM(Q47:Q48,Q39,Q40:Q43)</f>
        <v>15401.782420665757</v>
      </c>
      <c r="R56" s="110"/>
      <c r="S56" s="111">
        <f t="shared" si="18"/>
        <v>111.50500000000102</v>
      </c>
      <c r="T56" s="78">
        <f>IF((K56)=0,"",(S56/K56))</f>
        <v>7.2925426355767171E-3</v>
      </c>
      <c r="U56" s="110"/>
      <c r="V56" s="107"/>
      <c r="W56" s="109">
        <f>SUM(W47:W48,W39,W40:W43)</f>
        <v>15413.287420665756</v>
      </c>
      <c r="X56" s="110"/>
      <c r="Y56" s="111">
        <f t="shared" si="19"/>
        <v>11.5049999999992</v>
      </c>
      <c r="Z56" s="78">
        <f>IF((Q56)=0,"",(Y56/Q56))</f>
        <v>7.4699146408938066E-4</v>
      </c>
      <c r="AA56" s="110"/>
      <c r="AB56" s="107"/>
      <c r="AC56" s="109">
        <f>SUM(AC47:AC48,AC39,AC40:AC43)</f>
        <v>15409.182420665757</v>
      </c>
      <c r="AD56" s="110"/>
      <c r="AE56" s="111">
        <f t="shared" si="20"/>
        <v>-4.1049999999995634</v>
      </c>
      <c r="AF56" s="78">
        <f>IF((W56)=0,"",(AE56/W56))</f>
        <v>-2.6632864800118372E-4</v>
      </c>
      <c r="AG56" s="110"/>
      <c r="AH56" s="107"/>
      <c r="AI56" s="109">
        <f>SUM(AI47:AI48,AI39,AI40:AI43)</f>
        <v>15430.227420665757</v>
      </c>
      <c r="AJ56" s="110"/>
      <c r="AK56" s="111">
        <f t="shared" si="21"/>
        <v>21.045000000000073</v>
      </c>
      <c r="AL56" s="78">
        <f>IF((AC56)=0,"",(AK56/AC56))</f>
        <v>1.3657441015024871E-3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1948.2264084687572</v>
      </c>
      <c r="I57" s="115"/>
      <c r="J57" s="113">
        <v>0.13</v>
      </c>
      <c r="K57" s="116">
        <f>K56*J57</f>
        <v>1987.7360646865484</v>
      </c>
      <c r="L57" s="115"/>
      <c r="M57" s="117">
        <f>K57-H57</f>
        <v>39.509656217791189</v>
      </c>
      <c r="N57" s="86">
        <f>IF((H57)=0,"",(M57/H57))</f>
        <v>2.0279807339663617E-2</v>
      </c>
      <c r="O57" s="115"/>
      <c r="P57" s="113">
        <v>0.13</v>
      </c>
      <c r="Q57" s="116">
        <f>Q56*P57</f>
        <v>2002.2317146865485</v>
      </c>
      <c r="R57" s="115"/>
      <c r="S57" s="117">
        <f t="shared" si="18"/>
        <v>14.495650000000069</v>
      </c>
      <c r="T57" s="86">
        <f>IF((K57)=0,"",(S57/K57))</f>
        <v>7.292542635576685E-3</v>
      </c>
      <c r="U57" s="115"/>
      <c r="V57" s="113">
        <v>0.13</v>
      </c>
      <c r="W57" s="116">
        <f>W56*V57</f>
        <v>2003.7273646865483</v>
      </c>
      <c r="X57" s="115"/>
      <c r="Y57" s="117">
        <f t="shared" si="19"/>
        <v>1.4956499999998414</v>
      </c>
      <c r="Z57" s="86">
        <f>IF((Q57)=0,"",(Y57/Q57))</f>
        <v>7.4699146408935344E-4</v>
      </c>
      <c r="AA57" s="115"/>
      <c r="AB57" s="113">
        <v>0.13</v>
      </c>
      <c r="AC57" s="116">
        <f>AC56*AB57</f>
        <v>2003.1937146865484</v>
      </c>
      <c r="AD57" s="115"/>
      <c r="AE57" s="117">
        <f t="shared" si="20"/>
        <v>-0.5336499999998523</v>
      </c>
      <c r="AF57" s="86">
        <f>IF((W57)=0,"",(AE57/W57))</f>
        <v>-2.6632864800113835E-4</v>
      </c>
      <c r="AG57" s="115"/>
      <c r="AH57" s="113">
        <v>0.13</v>
      </c>
      <c r="AI57" s="116">
        <f>AI56*AH57</f>
        <v>2005.9295646865485</v>
      </c>
      <c r="AJ57" s="115"/>
      <c r="AK57" s="117">
        <f t="shared" si="21"/>
        <v>2.7358500000000276</v>
      </c>
      <c r="AL57" s="86">
        <f>IF((AC57)=0,"",(AK57/AC57))</f>
        <v>1.3657441015024962E-3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16934.583396689966</v>
      </c>
      <c r="I58" s="115"/>
      <c r="J58" s="119"/>
      <c r="K58" s="116">
        <f>K56+K57</f>
        <v>17278.013485352305</v>
      </c>
      <c r="L58" s="115"/>
      <c r="M58" s="117">
        <f>K58-H58</f>
        <v>343.43008866233868</v>
      </c>
      <c r="N58" s="86">
        <f>IF((H58)=0,"",(M58/H58))</f>
        <v>2.027980733966361E-2</v>
      </c>
      <c r="O58" s="115"/>
      <c r="P58" s="119"/>
      <c r="Q58" s="116">
        <f>Q56+Q57</f>
        <v>17404.014135352307</v>
      </c>
      <c r="R58" s="115"/>
      <c r="S58" s="117">
        <f t="shared" si="18"/>
        <v>126.00065000000177</v>
      </c>
      <c r="T58" s="86">
        <f>IF((K58)=0,"",(S58/K58))</f>
        <v>7.2925426355767526E-3</v>
      </c>
      <c r="U58" s="115"/>
      <c r="V58" s="119"/>
      <c r="W58" s="116">
        <f>W56+W57</f>
        <v>17417.014785352305</v>
      </c>
      <c r="X58" s="115"/>
      <c r="Y58" s="117">
        <f t="shared" si="19"/>
        <v>13.000649999998132</v>
      </c>
      <c r="Z58" s="86">
        <f>IF((Q58)=0,"",(Y58/Q58))</f>
        <v>7.4699146408932526E-4</v>
      </c>
      <c r="AA58" s="115"/>
      <c r="AB58" s="119"/>
      <c r="AC58" s="116">
        <f>AC56+AC57</f>
        <v>17412.376135352304</v>
      </c>
      <c r="AD58" s="115"/>
      <c r="AE58" s="117">
        <f t="shared" si="20"/>
        <v>-4.63865000000078</v>
      </c>
      <c r="AF58" s="86">
        <f>IF((W58)=0,"",(AE58/W58))</f>
        <v>-2.6632864800125685E-4</v>
      </c>
      <c r="AG58" s="115"/>
      <c r="AH58" s="119"/>
      <c r="AI58" s="116">
        <f>AI56+AI57</f>
        <v>17436.156985352303</v>
      </c>
      <c r="AJ58" s="115"/>
      <c r="AK58" s="117">
        <f t="shared" si="21"/>
        <v>23.780849999999191</v>
      </c>
      <c r="AL58" s="86">
        <f>IF((AC58)=0,"",(AK58/AC58))</f>
        <v>1.3657441015024359E-3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-1693.46</v>
      </c>
      <c r="I59" s="115"/>
      <c r="J59" s="119"/>
      <c r="K59" s="122">
        <f>ROUND(-K58*10%,2)</f>
        <v>-1727.8</v>
      </c>
      <c r="L59" s="115"/>
      <c r="M59" s="123">
        <f>K59-H59</f>
        <v>-34.339999999999918</v>
      </c>
      <c r="N59" s="92">
        <f>IF((H59)=0,"",(M59/H59))</f>
        <v>2.027801069998696E-2</v>
      </c>
      <c r="O59" s="115"/>
      <c r="P59" s="119"/>
      <c r="Q59" s="122">
        <f>ROUND(-Q58*10%,2)</f>
        <v>-1740.4</v>
      </c>
      <c r="R59" s="115"/>
      <c r="S59" s="123">
        <f t="shared" si="18"/>
        <v>-12.600000000000136</v>
      </c>
      <c r="T59" s="92">
        <f>IF((K59)=0,"",(S59/K59))</f>
        <v>7.2925107072578637E-3</v>
      </c>
      <c r="U59" s="115"/>
      <c r="V59" s="119"/>
      <c r="W59" s="122">
        <f>ROUND(-W58*10%,2)</f>
        <v>-1741.7</v>
      </c>
      <c r="X59" s="115"/>
      <c r="Y59" s="123">
        <f t="shared" si="19"/>
        <v>-1.2999999999999545</v>
      </c>
      <c r="Z59" s="92">
        <f>IF((Q59)=0,"",(Y59/Q59))</f>
        <v>7.469547230521457E-4</v>
      </c>
      <c r="AA59" s="115"/>
      <c r="AB59" s="119"/>
      <c r="AC59" s="122">
        <f>ROUND(-AC58*10%,2)</f>
        <v>-1741.24</v>
      </c>
      <c r="AD59" s="115"/>
      <c r="AE59" s="123">
        <f t="shared" si="20"/>
        <v>0.46000000000003638</v>
      </c>
      <c r="AF59" s="92">
        <f>IF((W59)=0,"",(AE59/W59))</f>
        <v>-2.6410977780331649E-4</v>
      </c>
      <c r="AG59" s="115"/>
      <c r="AH59" s="119"/>
      <c r="AI59" s="122">
        <f>ROUND(-AI58*10%,2)</f>
        <v>-1743.62</v>
      </c>
      <c r="AJ59" s="115"/>
      <c r="AK59" s="123">
        <f t="shared" si="21"/>
        <v>-2.3799999999998818</v>
      </c>
      <c r="AL59" s="92">
        <f>IF((AC59)=0,"",(AK59/AC59))</f>
        <v>1.3668420206289092E-3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15241.123396689967</v>
      </c>
      <c r="I60" s="127"/>
      <c r="J60" s="124"/>
      <c r="K60" s="128">
        <f>SUM(K58:K59)</f>
        <v>15550.213485352306</v>
      </c>
      <c r="L60" s="127"/>
      <c r="M60" s="129">
        <f>K60-H60</f>
        <v>309.09008866233853</v>
      </c>
      <c r="N60" s="130">
        <f>IF((H60)=0,"",(M60/H60))</f>
        <v>2.0280006966511801E-2</v>
      </c>
      <c r="O60" s="127"/>
      <c r="P60" s="124"/>
      <c r="Q60" s="128">
        <f>SUM(Q58:Q59)</f>
        <v>15663.614135352307</v>
      </c>
      <c r="R60" s="127"/>
      <c r="S60" s="129">
        <f t="shared" si="18"/>
        <v>113.40065000000141</v>
      </c>
      <c r="T60" s="130">
        <f>IF((K60)=0,"",(S60/K60))</f>
        <v>7.2925461831646488E-3</v>
      </c>
      <c r="U60" s="127"/>
      <c r="V60" s="124"/>
      <c r="W60" s="128">
        <f>SUM(W58:W59)</f>
        <v>15675.314785352304</v>
      </c>
      <c r="X60" s="127"/>
      <c r="Y60" s="129">
        <f t="shared" si="19"/>
        <v>11.70064999999704</v>
      </c>
      <c r="Z60" s="130">
        <f>IF((Q60)=0,"",(Y60/Q60))</f>
        <v>7.4699554642303299E-4</v>
      </c>
      <c r="AA60" s="127"/>
      <c r="AB60" s="124"/>
      <c r="AC60" s="128">
        <f>SUM(AC58:AC59)</f>
        <v>15671.136135352304</v>
      </c>
      <c r="AD60" s="127"/>
      <c r="AE60" s="129">
        <f t="shared" si="20"/>
        <v>-4.1786499999998341</v>
      </c>
      <c r="AF60" s="130">
        <f>IF((W60)=0,"",(AE60/W60))</f>
        <v>-2.6657518890175948E-4</v>
      </c>
      <c r="AG60" s="127"/>
      <c r="AH60" s="124"/>
      <c r="AI60" s="128">
        <f>SUM(AI58:AI59)</f>
        <v>15692.536985352304</v>
      </c>
      <c r="AJ60" s="127"/>
      <c r="AK60" s="129">
        <f t="shared" si="21"/>
        <v>21.400849999999991</v>
      </c>
      <c r="AL60" s="130">
        <f>IF((AC60)=0,"",(AK60/AC60))</f>
        <v>1.3656221103026541E-3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AP79"/>
  <sheetViews>
    <sheetView showGridLines="0" topLeftCell="A9" zoomScaleNormal="100" workbookViewId="0">
      <selection activeCell="H35" sqref="H34:H41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350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153999.99999999997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358.02</v>
      </c>
      <c r="K12" s="18">
        <f t="shared" ref="K12:K27" si="1">$F12*J12</f>
        <v>358.02</v>
      </c>
      <c r="L12" s="19"/>
      <c r="M12" s="21">
        <f>K12-H12</f>
        <v>55.25</v>
      </c>
      <c r="N12" s="22">
        <f>IF((H12)=0,"",(M12/H12))</f>
        <v>0.18248175182481752</v>
      </c>
      <c r="O12" s="19"/>
      <c r="P12" s="16">
        <v>371.5</v>
      </c>
      <c r="Q12" s="18">
        <f t="shared" ref="Q12:Q27" si="2">$F12*P12</f>
        <v>371.5</v>
      </c>
      <c r="R12" s="19"/>
      <c r="S12" s="21">
        <f>Q12-K12</f>
        <v>13.480000000000018</v>
      </c>
      <c r="T12" s="22">
        <f t="shared" ref="T12:T34" si="3">IF((K12)=0,"",(S12/K12))</f>
        <v>3.7651527847606329E-2</v>
      </c>
      <c r="U12" s="19"/>
      <c r="V12" s="16">
        <v>376.13</v>
      </c>
      <c r="W12" s="18">
        <f t="shared" ref="W12:W27" si="4">$F12*V12</f>
        <v>376.13</v>
      </c>
      <c r="X12" s="19"/>
      <c r="Y12" s="21">
        <f>W12-Q12</f>
        <v>4.6299999999999955</v>
      </c>
      <c r="Z12" s="22">
        <f t="shared" ref="Z12:Z34" si="5">IF((Q12)=0,"",(Y12/Q12))</f>
        <v>1.2462987886944806E-2</v>
      </c>
      <c r="AA12" s="19"/>
      <c r="AB12" s="16">
        <v>375.92</v>
      </c>
      <c r="AC12" s="18">
        <f t="shared" ref="AC12:AC27" si="6">$F12*AB12</f>
        <v>375.92</v>
      </c>
      <c r="AD12" s="19"/>
      <c r="AE12" s="21">
        <f>AC12-W12</f>
        <v>-0.20999999999997954</v>
      </c>
      <c r="AF12" s="22">
        <f t="shared" ref="AF12:AF34" si="7">IF((W12)=0,"",(AE12/W12))</f>
        <v>-5.5831760295637029E-4</v>
      </c>
      <c r="AG12" s="19"/>
      <c r="AH12" s="16">
        <v>384.39</v>
      </c>
      <c r="AI12" s="18">
        <f t="shared" ref="AI12:AI27" si="8">$F12*AH12</f>
        <v>384.39</v>
      </c>
      <c r="AJ12" s="19"/>
      <c r="AK12" s="21">
        <f>AI12-AC12</f>
        <v>8.4699999999999704</v>
      </c>
      <c r="AL12" s="22">
        <f t="shared" ref="AL12:AL34" si="9">IF((AC12)=0,"",(AK12/AC12))</f>
        <v>2.2531389657373831E-2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3.57</v>
      </c>
      <c r="K13" s="18">
        <f t="shared" si="1"/>
        <v>3.57</v>
      </c>
      <c r="L13" s="19"/>
      <c r="M13" s="21">
        <f t="shared" ref="M13" si="10">K13-H13</f>
        <v>3.57</v>
      </c>
      <c r="N13" s="22" t="str">
        <f t="shared" ref="N13" si="11">IF((H13)=0,"",(M13/H13))</f>
        <v/>
      </c>
      <c r="O13" s="19"/>
      <c r="P13" s="16">
        <v>3.57</v>
      </c>
      <c r="Q13" s="18">
        <f t="shared" si="2"/>
        <v>3.57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3.57</v>
      </c>
      <c r="W13" s="18">
        <f t="shared" si="4"/>
        <v>3.57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-3.57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ref="M14:M48" si="16">K14-H14</f>
        <v>-5.4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ref="AK14:AK60" si="21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21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350</v>
      </c>
      <c r="G19" s="16">
        <v>2.1000999999999999</v>
      </c>
      <c r="H19" s="18">
        <f t="shared" si="0"/>
        <v>735.03499999999997</v>
      </c>
      <c r="I19" s="19"/>
      <c r="J19" s="16">
        <v>2.4285999999999999</v>
      </c>
      <c r="K19" s="18">
        <f t="shared" si="1"/>
        <v>850.01</v>
      </c>
      <c r="L19" s="19"/>
      <c r="M19" s="21">
        <f t="shared" si="16"/>
        <v>114.97500000000002</v>
      </c>
      <c r="N19" s="22">
        <f t="shared" si="17"/>
        <v>0.15642112280367607</v>
      </c>
      <c r="O19" s="19"/>
      <c r="P19" s="16">
        <v>2.5087000000000002</v>
      </c>
      <c r="Q19" s="18">
        <f t="shared" si="2"/>
        <v>878.04500000000007</v>
      </c>
      <c r="R19" s="19"/>
      <c r="S19" s="21">
        <f t="shared" si="18"/>
        <v>28.035000000000082</v>
      </c>
      <c r="T19" s="22">
        <f t="shared" si="3"/>
        <v>3.2981964918059888E-2</v>
      </c>
      <c r="U19" s="19"/>
      <c r="V19" s="16">
        <v>2.5362</v>
      </c>
      <c r="W19" s="18">
        <f t="shared" si="4"/>
        <v>887.67</v>
      </c>
      <c r="X19" s="19"/>
      <c r="Y19" s="21">
        <f t="shared" si="19"/>
        <v>9.6249999999998863</v>
      </c>
      <c r="Z19" s="22">
        <f t="shared" si="5"/>
        <v>1.0961852752421442E-2</v>
      </c>
      <c r="AA19" s="19"/>
      <c r="AB19" s="16">
        <v>2.5348999999999999</v>
      </c>
      <c r="AC19" s="18">
        <f t="shared" si="6"/>
        <v>887.21500000000003</v>
      </c>
      <c r="AD19" s="19"/>
      <c r="AE19" s="21">
        <f t="shared" si="20"/>
        <v>-0.45499999999992724</v>
      </c>
      <c r="AF19" s="22">
        <f t="shared" si="7"/>
        <v>-5.1257787240745689E-4</v>
      </c>
      <c r="AG19" s="19"/>
      <c r="AH19" s="16">
        <v>2.5851999999999999</v>
      </c>
      <c r="AI19" s="18">
        <f t="shared" si="8"/>
        <v>904.81999999999994</v>
      </c>
      <c r="AJ19" s="19"/>
      <c r="AK19" s="21">
        <f t="shared" si="21"/>
        <v>17.604999999999905</v>
      </c>
      <c r="AL19" s="22">
        <f t="shared" si="9"/>
        <v>1.9842991833997289E-2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2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6"/>
        <v>0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350</v>
      </c>
      <c r="G21" s="16"/>
      <c r="H21" s="18">
        <f t="shared" si="0"/>
        <v>0</v>
      </c>
      <c r="I21" s="19"/>
      <c r="J21" s="16">
        <v>-1.9E-2</v>
      </c>
      <c r="K21" s="18">
        <f t="shared" si="1"/>
        <v>-6.6499999999999995</v>
      </c>
      <c r="L21" s="19"/>
      <c r="M21" s="21">
        <f t="shared" si="16"/>
        <v>-6.6499999999999995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6.6499999999999995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23">$G$7</f>
        <v>350</v>
      </c>
      <c r="G24" s="16">
        <v>-1.04E-2</v>
      </c>
      <c r="H24" s="18">
        <f t="shared" si="0"/>
        <v>-3.6399999999999997</v>
      </c>
      <c r="I24" s="19"/>
      <c r="J24" s="16">
        <v>0</v>
      </c>
      <c r="K24" s="18">
        <f t="shared" si="1"/>
        <v>0</v>
      </c>
      <c r="L24" s="19"/>
      <c r="M24" s="21">
        <f t="shared" si="16"/>
        <v>3.6399999999999997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23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23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23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1039.6049999999998</v>
      </c>
      <c r="I28" s="31"/>
      <c r="J28" s="28"/>
      <c r="K28" s="30">
        <f>SUM(K12:K27)</f>
        <v>1204.9499999999998</v>
      </c>
      <c r="L28" s="31"/>
      <c r="M28" s="32">
        <f t="shared" si="16"/>
        <v>165.34500000000003</v>
      </c>
      <c r="N28" s="33">
        <f t="shared" si="17"/>
        <v>0.15904598381115911</v>
      </c>
      <c r="O28" s="31"/>
      <c r="P28" s="28"/>
      <c r="Q28" s="30">
        <f>SUM(Q12:Q27)</f>
        <v>1253.115</v>
      </c>
      <c r="R28" s="31"/>
      <c r="S28" s="32">
        <f t="shared" si="18"/>
        <v>48.165000000000191</v>
      </c>
      <c r="T28" s="33">
        <f t="shared" si="3"/>
        <v>3.9972612971492759E-2</v>
      </c>
      <c r="U28" s="31"/>
      <c r="V28" s="28"/>
      <c r="W28" s="30">
        <f>SUM(W12:W27)</f>
        <v>1267.3699999999999</v>
      </c>
      <c r="X28" s="31"/>
      <c r="Y28" s="32">
        <f t="shared" si="19"/>
        <v>14.254999999999882</v>
      </c>
      <c r="Z28" s="33">
        <f t="shared" si="5"/>
        <v>1.1375651875526095E-2</v>
      </c>
      <c r="AA28" s="31"/>
      <c r="AB28" s="28"/>
      <c r="AC28" s="30">
        <f>SUM(AC12:AC27)</f>
        <v>1263.135</v>
      </c>
      <c r="AD28" s="31"/>
      <c r="AE28" s="32">
        <f t="shared" si="20"/>
        <v>-4.2349999999999</v>
      </c>
      <c r="AF28" s="33">
        <f t="shared" si="7"/>
        <v>-3.3415656043617099E-3</v>
      </c>
      <c r="AG28" s="31"/>
      <c r="AH28" s="28"/>
      <c r="AI28" s="30">
        <f>SUM(AI12:AI27)</f>
        <v>1289.21</v>
      </c>
      <c r="AJ28" s="31"/>
      <c r="AK28" s="32">
        <f t="shared" si="21"/>
        <v>26.075000000000045</v>
      </c>
      <c r="AL28" s="33">
        <f t="shared" si="9"/>
        <v>2.0643082489203487E-2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350</v>
      </c>
      <c r="G29" s="16">
        <v>-0.58990164711516002</v>
      </c>
      <c r="H29" s="18">
        <f t="shared" ref="H29:H33" si="24">F29*G29</f>
        <v>-206.46557649030601</v>
      </c>
      <c r="I29" s="19"/>
      <c r="J29" s="16">
        <v>-0.33889999999999998</v>
      </c>
      <c r="K29" s="18">
        <f t="shared" ref="K29:K35" si="25">$F29*J29</f>
        <v>-118.61499999999999</v>
      </c>
      <c r="L29" s="19"/>
      <c r="M29" s="21">
        <f t="shared" si="16"/>
        <v>87.850576490306011</v>
      </c>
      <c r="N29" s="22">
        <f t="shared" si="17"/>
        <v>-0.42549745087617924</v>
      </c>
      <c r="O29" s="19"/>
      <c r="P29" s="16">
        <v>0</v>
      </c>
      <c r="Q29" s="18">
        <f t="shared" ref="Q29:Q35" si="26">$F29*P29</f>
        <v>0</v>
      </c>
      <c r="R29" s="19"/>
      <c r="S29" s="21">
        <f t="shared" si="18"/>
        <v>118.61499999999999</v>
      </c>
      <c r="T29" s="22">
        <f t="shared" si="3"/>
        <v>-1</v>
      </c>
      <c r="U29" s="19"/>
      <c r="V29" s="16">
        <v>0</v>
      </c>
      <c r="W29" s="18">
        <f t="shared" ref="W29:W35" si="27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8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9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ht="13.2" customHeight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ref="F31:F33" si="30">$G$7</f>
        <v>350</v>
      </c>
      <c r="G31" s="16">
        <v>0</v>
      </c>
      <c r="H31" s="18">
        <f t="shared" si="24"/>
        <v>0</v>
      </c>
      <c r="I31" s="19"/>
      <c r="J31" s="16">
        <v>4.5900000000000003E-2</v>
      </c>
      <c r="K31" s="18">
        <f t="shared" si="25"/>
        <v>16.065000000000001</v>
      </c>
      <c r="L31" s="19"/>
      <c r="M31" s="21">
        <f t="shared" si="16"/>
        <v>16.065000000000001</v>
      </c>
      <c r="N31" s="22" t="str">
        <f t="shared" si="17"/>
        <v/>
      </c>
      <c r="O31" s="19"/>
      <c r="P31" s="16">
        <v>0</v>
      </c>
      <c r="Q31" s="18">
        <f t="shared" si="26"/>
        <v>0</v>
      </c>
      <c r="R31" s="19"/>
      <c r="S31" s="21">
        <f t="shared" si="18"/>
        <v>-16.065000000000001</v>
      </c>
      <c r="T31" s="22">
        <f t="shared" si="3"/>
        <v>-1</v>
      </c>
      <c r="U31" s="19"/>
      <c r="V31" s="16">
        <v>0</v>
      </c>
      <c r="W31" s="18">
        <f t="shared" si="27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8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9"/>
        <v>0</v>
      </c>
      <c r="AJ31" s="19"/>
      <c r="AK31" s="21">
        <f t="shared" si="21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30"/>
        <v>350</v>
      </c>
      <c r="G32" s="16"/>
      <c r="H32" s="18">
        <f t="shared" si="24"/>
        <v>0</v>
      </c>
      <c r="I32" s="36"/>
      <c r="J32" s="16"/>
      <c r="K32" s="18">
        <f t="shared" si="25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6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7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8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9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0"/>
        <v>350</v>
      </c>
      <c r="G33" s="141">
        <v>2.1690000000000001E-2</v>
      </c>
      <c r="H33" s="18">
        <f t="shared" si="24"/>
        <v>7.5914999999999999</v>
      </c>
      <c r="I33" s="19"/>
      <c r="J33" s="141">
        <v>2.1690000000000001E-2</v>
      </c>
      <c r="K33" s="18">
        <f t="shared" si="25"/>
        <v>7.5914999999999999</v>
      </c>
      <c r="L33" s="19"/>
      <c r="M33" s="21">
        <f t="shared" si="16"/>
        <v>0</v>
      </c>
      <c r="N33" s="22">
        <f t="shared" si="17"/>
        <v>0</v>
      </c>
      <c r="O33" s="19"/>
      <c r="P33" s="141">
        <v>2.1690000000000001E-2</v>
      </c>
      <c r="Q33" s="18">
        <f t="shared" si="26"/>
        <v>7.5914999999999999</v>
      </c>
      <c r="R33" s="19"/>
      <c r="S33" s="21">
        <f t="shared" si="18"/>
        <v>0</v>
      </c>
      <c r="T33" s="22">
        <f t="shared" si="3"/>
        <v>0</v>
      </c>
      <c r="U33" s="19"/>
      <c r="V33" s="141">
        <v>2.1690000000000001E-2</v>
      </c>
      <c r="W33" s="18">
        <f t="shared" si="27"/>
        <v>7.5914999999999999</v>
      </c>
      <c r="X33" s="19"/>
      <c r="Y33" s="21">
        <f t="shared" si="19"/>
        <v>0</v>
      </c>
      <c r="Z33" s="22">
        <f t="shared" si="5"/>
        <v>0</v>
      </c>
      <c r="AA33" s="19"/>
      <c r="AB33" s="141">
        <v>2.1690000000000001E-2</v>
      </c>
      <c r="AC33" s="18">
        <f t="shared" si="28"/>
        <v>7.5914999999999999</v>
      </c>
      <c r="AD33" s="19"/>
      <c r="AE33" s="21">
        <f t="shared" si="20"/>
        <v>0</v>
      </c>
      <c r="AF33" s="22">
        <f t="shared" si="7"/>
        <v>0</v>
      </c>
      <c r="AG33" s="19"/>
      <c r="AH33" s="141">
        <v>2.1690000000000001E-2</v>
      </c>
      <c r="AI33" s="18">
        <f t="shared" si="29"/>
        <v>7.5914999999999999</v>
      </c>
      <c r="AJ33" s="19"/>
      <c r="AK33" s="21">
        <f t="shared" si="21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5836.6000000000058</v>
      </c>
      <c r="G34" s="38">
        <f>IF(ISBLANK($D$5)=TRUE, 0, IF($D$5="TOU", 0.64*$G$44+0.18*$G$45+0.18*$G$46, IF(AND($D$5="non-TOU", $F$48&gt;0), G48,G47)))</f>
        <v>0.10299999999999999</v>
      </c>
      <c r="H34" s="207">
        <f>($G$8*(1+0.0407)-$G$8)*G34</f>
        <v>645.58339999999873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25"/>
        <v>601.16980000000058</v>
      </c>
      <c r="L34" s="19"/>
      <c r="M34" s="21">
        <f t="shared" si="16"/>
        <v>-44.413599999998155</v>
      </c>
      <c r="N34" s="22">
        <f t="shared" si="17"/>
        <v>-6.8796068796066076E-2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6"/>
        <v>601.16980000000058</v>
      </c>
      <c r="R34" s="19"/>
      <c r="S34" s="21">
        <f t="shared" si="18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7"/>
        <v>601.16980000000058</v>
      </c>
      <c r="X34" s="19"/>
      <c r="Y34" s="21">
        <f t="shared" si="19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8"/>
        <v>601.16980000000058</v>
      </c>
      <c r="AD34" s="19"/>
      <c r="AE34" s="21">
        <f t="shared" si="20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9"/>
        <v>601.16980000000058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ref="H35" si="31">F35*G35</f>
        <v>0</v>
      </c>
      <c r="I35" s="19"/>
      <c r="J35" s="38"/>
      <c r="K35" s="18">
        <f t="shared" si="25"/>
        <v>0</v>
      </c>
      <c r="L35" s="19"/>
      <c r="M35" s="21">
        <f t="shared" si="16"/>
        <v>0</v>
      </c>
      <c r="N35" s="22"/>
      <c r="O35" s="19"/>
      <c r="P35" s="38"/>
      <c r="Q35" s="18">
        <f t="shared" si="26"/>
        <v>0</v>
      </c>
      <c r="R35" s="19"/>
      <c r="S35" s="21">
        <f t="shared" si="18"/>
        <v>0</v>
      </c>
      <c r="T35" s="22"/>
      <c r="U35" s="19"/>
      <c r="V35" s="38"/>
      <c r="W35" s="18">
        <f t="shared" si="27"/>
        <v>0</v>
      </c>
      <c r="X35" s="19"/>
      <c r="Y35" s="21">
        <f t="shared" si="19"/>
        <v>0</v>
      </c>
      <c r="Z35" s="22"/>
      <c r="AA35" s="19"/>
      <c r="AB35" s="38"/>
      <c r="AC35" s="18">
        <f t="shared" si="28"/>
        <v>0</v>
      </c>
      <c r="AD35" s="19"/>
      <c r="AE35" s="21">
        <f t="shared" si="20"/>
        <v>0</v>
      </c>
      <c r="AF35" s="22"/>
      <c r="AG35" s="19"/>
      <c r="AH35" s="38"/>
      <c r="AI35" s="18">
        <f t="shared" si="29"/>
        <v>0</v>
      </c>
      <c r="AJ35" s="19"/>
      <c r="AK35" s="21">
        <f t="shared" si="21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1486.3143235096925</v>
      </c>
      <c r="I36" s="31"/>
      <c r="J36" s="42"/>
      <c r="K36" s="44">
        <f>SUM(K29:K35)+K28</f>
        <v>1711.1613000000004</v>
      </c>
      <c r="L36" s="31"/>
      <c r="M36" s="32">
        <f t="shared" si="16"/>
        <v>224.84697649030795</v>
      </c>
      <c r="N36" s="33">
        <f t="shared" ref="N36:N46" si="32">IF((H36)=0,"",(M36/H36))</f>
        <v>0.15127821412591108</v>
      </c>
      <c r="O36" s="31"/>
      <c r="P36" s="42"/>
      <c r="Q36" s="44">
        <f>SUM(Q29:Q35)+Q28</f>
        <v>1861.8763000000006</v>
      </c>
      <c r="R36" s="31"/>
      <c r="S36" s="32">
        <f t="shared" si="18"/>
        <v>150.71500000000015</v>
      </c>
      <c r="T36" s="33">
        <f t="shared" ref="T36:T46" si="33">IF((K36)=0,"",(S36/K36))</f>
        <v>8.8077611385905058E-2</v>
      </c>
      <c r="U36" s="31"/>
      <c r="V36" s="42"/>
      <c r="W36" s="44">
        <f>SUM(W29:W35)+W28</f>
        <v>1876.1313000000005</v>
      </c>
      <c r="X36" s="31"/>
      <c r="Y36" s="32">
        <f t="shared" si="19"/>
        <v>14.254999999999882</v>
      </c>
      <c r="Z36" s="33">
        <f t="shared" ref="Z36:Z46" si="34">IF((Q36)=0,"",(Y36/Q36))</f>
        <v>7.6562551443400814E-3</v>
      </c>
      <c r="AA36" s="31"/>
      <c r="AB36" s="42"/>
      <c r="AC36" s="44">
        <f>SUM(AC29:AC35)+AC28</f>
        <v>1871.8963000000006</v>
      </c>
      <c r="AD36" s="31"/>
      <c r="AE36" s="32">
        <f t="shared" si="20"/>
        <v>-4.2349999999999</v>
      </c>
      <c r="AF36" s="33">
        <f t="shared" ref="AF36:AF46" si="35">IF((W36)=0,"",(AE36/W36))</f>
        <v>-2.2573046993032411E-3</v>
      </c>
      <c r="AG36" s="31"/>
      <c r="AH36" s="42"/>
      <c r="AI36" s="44">
        <f>SUM(AI29:AI35)+AI28</f>
        <v>1897.9713000000006</v>
      </c>
      <c r="AJ36" s="31"/>
      <c r="AK36" s="32">
        <f t="shared" si="21"/>
        <v>26.075000000000045</v>
      </c>
      <c r="AL36" s="33">
        <f t="shared" ref="AL36:AL46" si="36">IF((AC36)=0,"",(AK36/AC36))</f>
        <v>1.3929724632716052E-2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350</v>
      </c>
      <c r="G37" s="20">
        <v>2.5070999999999999</v>
      </c>
      <c r="H37" s="18">
        <f>F37*G37</f>
        <v>877.48500000000001</v>
      </c>
      <c r="I37" s="19"/>
      <c r="J37" s="20">
        <v>2.7825828099560286</v>
      </c>
      <c r="K37" s="18">
        <f>$F37*J37</f>
        <v>973.90398348460997</v>
      </c>
      <c r="L37" s="19"/>
      <c r="M37" s="21">
        <f t="shared" si="16"/>
        <v>96.418983484609953</v>
      </c>
      <c r="N37" s="22">
        <f t="shared" si="32"/>
        <v>0.10988106176699311</v>
      </c>
      <c r="O37" s="19"/>
      <c r="P37" s="20">
        <v>2.7825828099560286</v>
      </c>
      <c r="Q37" s="18">
        <f>$F37*P37</f>
        <v>973.90398348460997</v>
      </c>
      <c r="R37" s="19"/>
      <c r="S37" s="21">
        <f t="shared" si="18"/>
        <v>0</v>
      </c>
      <c r="T37" s="22">
        <f t="shared" si="33"/>
        <v>0</v>
      </c>
      <c r="U37" s="19"/>
      <c r="V37" s="20">
        <v>2.7825828099560286</v>
      </c>
      <c r="W37" s="18">
        <f>$F37*V37</f>
        <v>973.90398348460997</v>
      </c>
      <c r="X37" s="19"/>
      <c r="Y37" s="21">
        <f t="shared" si="19"/>
        <v>0</v>
      </c>
      <c r="Z37" s="22">
        <f t="shared" si="34"/>
        <v>0</v>
      </c>
      <c r="AA37" s="19"/>
      <c r="AB37" s="20">
        <v>2.7825828099560286</v>
      </c>
      <c r="AC37" s="18">
        <f>$F37*AB37</f>
        <v>973.90398348460997</v>
      </c>
      <c r="AD37" s="19"/>
      <c r="AE37" s="21">
        <f t="shared" si="20"/>
        <v>0</v>
      </c>
      <c r="AF37" s="22">
        <f t="shared" si="35"/>
        <v>0</v>
      </c>
      <c r="AG37" s="19"/>
      <c r="AH37" s="20">
        <v>2.7825828099560286</v>
      </c>
      <c r="AI37" s="18">
        <f>$F37*AH37</f>
        <v>973.90398348460997</v>
      </c>
      <c r="AJ37" s="19"/>
      <c r="AK37" s="21">
        <f t="shared" si="21"/>
        <v>0</v>
      </c>
      <c r="AL37" s="22">
        <f t="shared" si="3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350</v>
      </c>
      <c r="G38" s="20">
        <v>1.8734</v>
      </c>
      <c r="H38" s="18">
        <f>F38*G38</f>
        <v>655.68999999999994</v>
      </c>
      <c r="I38" s="19"/>
      <c r="J38" s="20">
        <v>2.1171956727070014</v>
      </c>
      <c r="K38" s="18">
        <f>$F38*J38</f>
        <v>741.01848544745053</v>
      </c>
      <c r="L38" s="19"/>
      <c r="M38" s="21">
        <f t="shared" si="16"/>
        <v>85.328485447450589</v>
      </c>
      <c r="N38" s="22">
        <f t="shared" si="32"/>
        <v>0.13013540765826931</v>
      </c>
      <c r="O38" s="19"/>
      <c r="P38" s="20">
        <v>2.1171956727070014</v>
      </c>
      <c r="Q38" s="18">
        <f>$F38*P38</f>
        <v>741.01848544745053</v>
      </c>
      <c r="R38" s="19"/>
      <c r="S38" s="21">
        <f t="shared" si="18"/>
        <v>0</v>
      </c>
      <c r="T38" s="22">
        <f t="shared" si="33"/>
        <v>0</v>
      </c>
      <c r="U38" s="19"/>
      <c r="V38" s="20">
        <v>2.1171956727070014</v>
      </c>
      <c r="W38" s="18">
        <f>$F38*V38</f>
        <v>741.01848544745053</v>
      </c>
      <c r="X38" s="19"/>
      <c r="Y38" s="21">
        <f t="shared" si="19"/>
        <v>0</v>
      </c>
      <c r="Z38" s="22">
        <f t="shared" si="34"/>
        <v>0</v>
      </c>
      <c r="AA38" s="19"/>
      <c r="AB38" s="20">
        <v>2.1171956727070014</v>
      </c>
      <c r="AC38" s="18">
        <f>$F38*AB38</f>
        <v>741.01848544745053</v>
      </c>
      <c r="AD38" s="19"/>
      <c r="AE38" s="21">
        <f t="shared" si="20"/>
        <v>0</v>
      </c>
      <c r="AF38" s="22">
        <f t="shared" si="35"/>
        <v>0</v>
      </c>
      <c r="AG38" s="19"/>
      <c r="AH38" s="20">
        <v>2.1171956727070014</v>
      </c>
      <c r="AI38" s="18">
        <f>$F38*AH38</f>
        <v>741.01848544745053</v>
      </c>
      <c r="AJ38" s="19"/>
      <c r="AK38" s="21">
        <f t="shared" si="21"/>
        <v>0</v>
      </c>
      <c r="AL38" s="22">
        <f t="shared" si="3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3019.4893235096924</v>
      </c>
      <c r="I39" s="49"/>
      <c r="J39" s="48"/>
      <c r="K39" s="44">
        <f>SUM(K36:K38)</f>
        <v>3426.083768932061</v>
      </c>
      <c r="L39" s="49"/>
      <c r="M39" s="32">
        <f t="shared" si="16"/>
        <v>406.59444542236861</v>
      </c>
      <c r="N39" s="33">
        <f t="shared" si="32"/>
        <v>0.13465669252632595</v>
      </c>
      <c r="O39" s="49"/>
      <c r="P39" s="48"/>
      <c r="Q39" s="44">
        <f>SUM(Q36:Q38)</f>
        <v>3576.7987689320612</v>
      </c>
      <c r="R39" s="49"/>
      <c r="S39" s="32">
        <f t="shared" si="18"/>
        <v>150.71500000000015</v>
      </c>
      <c r="T39" s="33">
        <f t="shared" si="33"/>
        <v>4.3990459709915171E-2</v>
      </c>
      <c r="U39" s="49"/>
      <c r="V39" s="48"/>
      <c r="W39" s="44">
        <f>SUM(W36:W38)</f>
        <v>3591.0537689320608</v>
      </c>
      <c r="X39" s="49"/>
      <c r="Y39" s="32">
        <f t="shared" si="19"/>
        <v>14.254999999999654</v>
      </c>
      <c r="Z39" s="33">
        <f t="shared" si="34"/>
        <v>3.9854073211548959E-3</v>
      </c>
      <c r="AA39" s="49"/>
      <c r="AB39" s="48"/>
      <c r="AC39" s="44">
        <f>SUM(AC36:AC38)</f>
        <v>3586.8187689320612</v>
      </c>
      <c r="AD39" s="49"/>
      <c r="AE39" s="32">
        <f t="shared" si="20"/>
        <v>-4.2349999999996726</v>
      </c>
      <c r="AF39" s="33">
        <f t="shared" si="35"/>
        <v>-1.1793195737247661E-3</v>
      </c>
      <c r="AG39" s="49"/>
      <c r="AH39" s="48"/>
      <c r="AI39" s="44">
        <f>SUM(AI36:AI38)</f>
        <v>3612.893768932061</v>
      </c>
      <c r="AJ39" s="49"/>
      <c r="AK39" s="32">
        <f t="shared" si="21"/>
        <v>26.074999999999818</v>
      </c>
      <c r="AL39" s="33">
        <f t="shared" si="36"/>
        <v>7.2696731225601859E-3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159836.59999999998</v>
      </c>
      <c r="G40" s="51">
        <v>4.4000000000000003E-3</v>
      </c>
      <c r="H40" s="209">
        <f>($G$8*(1+0.0407))*G40</f>
        <v>705.17831999999987</v>
      </c>
      <c r="I40" s="19"/>
      <c r="J40" s="51">
        <v>4.4000000000000003E-3</v>
      </c>
      <c r="K40" s="162">
        <f t="shared" ref="K40:K48" si="37">$F40*J40</f>
        <v>703.28103999999996</v>
      </c>
      <c r="L40" s="19"/>
      <c r="M40" s="21">
        <f>K40-H40</f>
        <v>-1.8972799999999097</v>
      </c>
      <c r="N40" s="163">
        <f t="shared" si="32"/>
        <v>-2.6904967810126522E-3</v>
      </c>
      <c r="O40" s="19"/>
      <c r="P40" s="51">
        <v>4.4000000000000003E-3</v>
      </c>
      <c r="Q40" s="162">
        <f t="shared" ref="Q40:Q48" si="38">$F40*P40</f>
        <v>703.28103999999996</v>
      </c>
      <c r="R40" s="19"/>
      <c r="S40" s="21">
        <f t="shared" si="18"/>
        <v>0</v>
      </c>
      <c r="T40" s="163">
        <f t="shared" si="33"/>
        <v>0</v>
      </c>
      <c r="U40" s="19"/>
      <c r="V40" s="51">
        <v>4.4000000000000003E-3</v>
      </c>
      <c r="W40" s="162">
        <f t="shared" ref="W40:W48" si="39">$F40*V40</f>
        <v>703.28103999999996</v>
      </c>
      <c r="X40" s="19"/>
      <c r="Y40" s="21">
        <f t="shared" si="19"/>
        <v>0</v>
      </c>
      <c r="Z40" s="163">
        <f t="shared" si="34"/>
        <v>0</v>
      </c>
      <c r="AA40" s="19"/>
      <c r="AB40" s="51">
        <v>4.4000000000000003E-3</v>
      </c>
      <c r="AC40" s="162">
        <f t="shared" ref="AC40:AC48" si="40">$F40*AB40</f>
        <v>703.28103999999996</v>
      </c>
      <c r="AD40" s="19"/>
      <c r="AE40" s="21">
        <f t="shared" si="20"/>
        <v>0</v>
      </c>
      <c r="AF40" s="163">
        <f t="shared" si="35"/>
        <v>0</v>
      </c>
      <c r="AG40" s="19"/>
      <c r="AH40" s="51">
        <v>4.4000000000000003E-3</v>
      </c>
      <c r="AI40" s="162">
        <f t="shared" ref="AI40:AI48" si="41">$F40*AH40</f>
        <v>703.28103999999996</v>
      </c>
      <c r="AJ40" s="19"/>
      <c r="AK40" s="21">
        <f t="shared" si="21"/>
        <v>0</v>
      </c>
      <c r="AL40" s="163">
        <f t="shared" si="3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159836.59999999998</v>
      </c>
      <c r="G41" s="51">
        <v>1.2999999999999999E-3</v>
      </c>
      <c r="H41" s="209">
        <f>($G$8*(1+0.0407))*G41</f>
        <v>208.34813999999994</v>
      </c>
      <c r="I41" s="19"/>
      <c r="J41" s="51">
        <v>1.2999999999999999E-3</v>
      </c>
      <c r="K41" s="162">
        <f t="shared" si="37"/>
        <v>207.78757999999996</v>
      </c>
      <c r="L41" s="19"/>
      <c r="M41" s="21">
        <f t="shared" si="16"/>
        <v>-0.56055999999998107</v>
      </c>
      <c r="N41" s="163">
        <f t="shared" si="32"/>
        <v>-2.6904967810126895E-3</v>
      </c>
      <c r="O41" s="19"/>
      <c r="P41" s="51">
        <v>1.2999999999999999E-3</v>
      </c>
      <c r="Q41" s="162">
        <f t="shared" si="38"/>
        <v>207.78757999999996</v>
      </c>
      <c r="R41" s="19"/>
      <c r="S41" s="21">
        <f t="shared" si="18"/>
        <v>0</v>
      </c>
      <c r="T41" s="163">
        <f t="shared" si="33"/>
        <v>0</v>
      </c>
      <c r="U41" s="19"/>
      <c r="V41" s="51">
        <v>1.2999999999999999E-3</v>
      </c>
      <c r="W41" s="162">
        <f t="shared" si="39"/>
        <v>207.78757999999996</v>
      </c>
      <c r="X41" s="19"/>
      <c r="Y41" s="21">
        <f t="shared" si="19"/>
        <v>0</v>
      </c>
      <c r="Z41" s="163">
        <f t="shared" si="34"/>
        <v>0</v>
      </c>
      <c r="AA41" s="19"/>
      <c r="AB41" s="51">
        <v>1.2999999999999999E-3</v>
      </c>
      <c r="AC41" s="162">
        <f t="shared" si="40"/>
        <v>207.78757999999996</v>
      </c>
      <c r="AD41" s="19"/>
      <c r="AE41" s="21">
        <f t="shared" si="20"/>
        <v>0</v>
      </c>
      <c r="AF41" s="163">
        <f t="shared" si="35"/>
        <v>0</v>
      </c>
      <c r="AG41" s="19"/>
      <c r="AH41" s="51">
        <v>1.2999999999999999E-3</v>
      </c>
      <c r="AI41" s="162">
        <f t="shared" si="41"/>
        <v>207.78757999999996</v>
      </c>
      <c r="AJ41" s="19"/>
      <c r="AK41" s="21">
        <f t="shared" si="21"/>
        <v>0</v>
      </c>
      <c r="AL41" s="163">
        <f t="shared" si="3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2">F42*G42</f>
        <v>0.25</v>
      </c>
      <c r="I42" s="19"/>
      <c r="J42" s="51">
        <v>0.25</v>
      </c>
      <c r="K42" s="162">
        <f t="shared" si="37"/>
        <v>0.25</v>
      </c>
      <c r="L42" s="19"/>
      <c r="M42" s="21">
        <f t="shared" si="16"/>
        <v>0</v>
      </c>
      <c r="N42" s="163">
        <f t="shared" si="32"/>
        <v>0</v>
      </c>
      <c r="O42" s="19"/>
      <c r="P42" s="51">
        <v>0.25</v>
      </c>
      <c r="Q42" s="162">
        <f t="shared" si="38"/>
        <v>0.25</v>
      </c>
      <c r="R42" s="19"/>
      <c r="S42" s="21">
        <f t="shared" si="18"/>
        <v>0</v>
      </c>
      <c r="T42" s="163">
        <f t="shared" si="33"/>
        <v>0</v>
      </c>
      <c r="U42" s="19"/>
      <c r="V42" s="51">
        <v>0.25</v>
      </c>
      <c r="W42" s="162">
        <f t="shared" si="39"/>
        <v>0.25</v>
      </c>
      <c r="X42" s="19"/>
      <c r="Y42" s="21">
        <f t="shared" si="19"/>
        <v>0</v>
      </c>
      <c r="Z42" s="163">
        <f t="shared" si="34"/>
        <v>0</v>
      </c>
      <c r="AA42" s="19"/>
      <c r="AB42" s="51">
        <v>0.25</v>
      </c>
      <c r="AC42" s="162">
        <f t="shared" si="40"/>
        <v>0.25</v>
      </c>
      <c r="AD42" s="19"/>
      <c r="AE42" s="21">
        <f t="shared" si="20"/>
        <v>0</v>
      </c>
      <c r="AF42" s="163">
        <f t="shared" si="35"/>
        <v>0</v>
      </c>
      <c r="AG42" s="19"/>
      <c r="AH42" s="51">
        <v>0.25</v>
      </c>
      <c r="AI42" s="162">
        <f t="shared" si="41"/>
        <v>0.25</v>
      </c>
      <c r="AJ42" s="19"/>
      <c r="AK42" s="21">
        <f t="shared" si="21"/>
        <v>0</v>
      </c>
      <c r="AL42" s="163">
        <f t="shared" si="3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153999.99999999997</v>
      </c>
      <c r="G43" s="51">
        <v>7.0000000000000001E-3</v>
      </c>
      <c r="H43" s="162">
        <f t="shared" si="42"/>
        <v>1077.9999999999998</v>
      </c>
      <c r="I43" s="19"/>
      <c r="J43" s="51">
        <v>7.0000000000000001E-3</v>
      </c>
      <c r="K43" s="162">
        <f t="shared" si="37"/>
        <v>1077.9999999999998</v>
      </c>
      <c r="L43" s="19"/>
      <c r="M43" s="21">
        <f t="shared" si="16"/>
        <v>0</v>
      </c>
      <c r="N43" s="163">
        <f t="shared" si="32"/>
        <v>0</v>
      </c>
      <c r="O43" s="19"/>
      <c r="P43" s="51">
        <v>7.0000000000000001E-3</v>
      </c>
      <c r="Q43" s="162">
        <f t="shared" si="38"/>
        <v>1077.9999999999998</v>
      </c>
      <c r="R43" s="19"/>
      <c r="S43" s="21">
        <f t="shared" si="18"/>
        <v>0</v>
      </c>
      <c r="T43" s="163">
        <f t="shared" si="33"/>
        <v>0</v>
      </c>
      <c r="U43" s="19"/>
      <c r="V43" s="51">
        <v>7.0000000000000001E-3</v>
      </c>
      <c r="W43" s="162">
        <f t="shared" si="39"/>
        <v>1077.9999999999998</v>
      </c>
      <c r="X43" s="19"/>
      <c r="Y43" s="21">
        <f t="shared" si="19"/>
        <v>0</v>
      </c>
      <c r="Z43" s="163">
        <f t="shared" si="34"/>
        <v>0</v>
      </c>
      <c r="AA43" s="19"/>
      <c r="AB43" s="51">
        <v>7.0000000000000001E-3</v>
      </c>
      <c r="AC43" s="162">
        <f t="shared" si="40"/>
        <v>1077.9999999999998</v>
      </c>
      <c r="AD43" s="19"/>
      <c r="AE43" s="21">
        <f t="shared" si="20"/>
        <v>0</v>
      </c>
      <c r="AF43" s="163">
        <f t="shared" si="35"/>
        <v>0</v>
      </c>
      <c r="AG43" s="19"/>
      <c r="AH43" s="51">
        <v>7.0000000000000001E-3</v>
      </c>
      <c r="AI43" s="162">
        <f t="shared" si="41"/>
        <v>1077.9999999999998</v>
      </c>
      <c r="AJ43" s="19"/>
      <c r="AK43" s="21">
        <f t="shared" si="21"/>
        <v>0</v>
      </c>
      <c r="AL43" s="163">
        <f t="shared" si="3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98559.999999999985</v>
      </c>
      <c r="G44" s="55">
        <v>7.6999999999999999E-2</v>
      </c>
      <c r="H44" s="162">
        <f t="shared" si="42"/>
        <v>7589.119999999999</v>
      </c>
      <c r="I44" s="19"/>
      <c r="J44" s="55">
        <v>7.6999999999999999E-2</v>
      </c>
      <c r="K44" s="162">
        <f t="shared" si="37"/>
        <v>7589.119999999999</v>
      </c>
      <c r="L44" s="19"/>
      <c r="M44" s="21">
        <f t="shared" si="16"/>
        <v>0</v>
      </c>
      <c r="N44" s="163">
        <f t="shared" si="32"/>
        <v>0</v>
      </c>
      <c r="O44" s="19"/>
      <c r="P44" s="55">
        <v>7.6999999999999999E-2</v>
      </c>
      <c r="Q44" s="162">
        <f t="shared" si="38"/>
        <v>7589.119999999999</v>
      </c>
      <c r="R44" s="19"/>
      <c r="S44" s="21">
        <f t="shared" si="18"/>
        <v>0</v>
      </c>
      <c r="T44" s="163">
        <f t="shared" si="33"/>
        <v>0</v>
      </c>
      <c r="U44" s="19"/>
      <c r="V44" s="55">
        <v>7.6999999999999999E-2</v>
      </c>
      <c r="W44" s="162">
        <f t="shared" si="39"/>
        <v>7589.119999999999</v>
      </c>
      <c r="X44" s="19"/>
      <c r="Y44" s="21">
        <f t="shared" si="19"/>
        <v>0</v>
      </c>
      <c r="Z44" s="163">
        <f t="shared" si="34"/>
        <v>0</v>
      </c>
      <c r="AA44" s="19"/>
      <c r="AB44" s="55">
        <v>7.6999999999999999E-2</v>
      </c>
      <c r="AC44" s="162">
        <f t="shared" si="40"/>
        <v>7589.119999999999</v>
      </c>
      <c r="AD44" s="19"/>
      <c r="AE44" s="21">
        <f t="shared" si="20"/>
        <v>0</v>
      </c>
      <c r="AF44" s="163">
        <f t="shared" si="35"/>
        <v>0</v>
      </c>
      <c r="AG44" s="19"/>
      <c r="AH44" s="55">
        <v>7.6999999999999999E-2</v>
      </c>
      <c r="AI44" s="162">
        <f t="shared" si="41"/>
        <v>7589.119999999999</v>
      </c>
      <c r="AJ44" s="19"/>
      <c r="AK44" s="21">
        <f t="shared" si="21"/>
        <v>0</v>
      </c>
      <c r="AL44" s="163">
        <f t="shared" si="3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27719.999999999993</v>
      </c>
      <c r="G45" s="55">
        <v>0.114</v>
      </c>
      <c r="H45" s="162">
        <f t="shared" si="42"/>
        <v>3160.0799999999995</v>
      </c>
      <c r="I45" s="19"/>
      <c r="J45" s="55">
        <v>0.114</v>
      </c>
      <c r="K45" s="162">
        <f t="shared" si="37"/>
        <v>3160.0799999999995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8"/>
        <v>3160.0799999999995</v>
      </c>
      <c r="R45" s="19"/>
      <c r="S45" s="21">
        <f t="shared" si="18"/>
        <v>0</v>
      </c>
      <c r="T45" s="163">
        <f t="shared" si="33"/>
        <v>0</v>
      </c>
      <c r="U45" s="19"/>
      <c r="V45" s="55">
        <v>0.114</v>
      </c>
      <c r="W45" s="162">
        <f t="shared" si="39"/>
        <v>3160.0799999999995</v>
      </c>
      <c r="X45" s="19"/>
      <c r="Y45" s="21">
        <f t="shared" si="19"/>
        <v>0</v>
      </c>
      <c r="Z45" s="163">
        <f t="shared" si="34"/>
        <v>0</v>
      </c>
      <c r="AA45" s="19"/>
      <c r="AB45" s="55">
        <v>0.114</v>
      </c>
      <c r="AC45" s="162">
        <f t="shared" si="40"/>
        <v>3160.0799999999995</v>
      </c>
      <c r="AD45" s="19"/>
      <c r="AE45" s="21">
        <f t="shared" si="20"/>
        <v>0</v>
      </c>
      <c r="AF45" s="163">
        <f t="shared" si="35"/>
        <v>0</v>
      </c>
      <c r="AG45" s="19"/>
      <c r="AH45" s="55">
        <v>0.114</v>
      </c>
      <c r="AI45" s="162">
        <f t="shared" si="41"/>
        <v>3160.0799999999995</v>
      </c>
      <c r="AJ45" s="19"/>
      <c r="AK45" s="21">
        <f t="shared" si="21"/>
        <v>0</v>
      </c>
      <c r="AL45" s="163">
        <f t="shared" si="3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27719.999999999993</v>
      </c>
      <c r="G46" s="55">
        <v>0.14000000000000001</v>
      </c>
      <c r="H46" s="162">
        <f t="shared" si="42"/>
        <v>3880.7999999999993</v>
      </c>
      <c r="I46" s="19"/>
      <c r="J46" s="55">
        <v>0.14000000000000001</v>
      </c>
      <c r="K46" s="162">
        <f t="shared" si="37"/>
        <v>3880.7999999999993</v>
      </c>
      <c r="L46" s="19"/>
      <c r="M46" s="21">
        <f t="shared" si="16"/>
        <v>0</v>
      </c>
      <c r="N46" s="163">
        <f t="shared" si="32"/>
        <v>0</v>
      </c>
      <c r="O46" s="19"/>
      <c r="P46" s="55">
        <v>0.14000000000000001</v>
      </c>
      <c r="Q46" s="162">
        <f t="shared" si="38"/>
        <v>3880.7999999999993</v>
      </c>
      <c r="R46" s="19"/>
      <c r="S46" s="21">
        <f t="shared" si="18"/>
        <v>0</v>
      </c>
      <c r="T46" s="163">
        <f t="shared" si="33"/>
        <v>0</v>
      </c>
      <c r="U46" s="19"/>
      <c r="V46" s="55">
        <v>0.14000000000000001</v>
      </c>
      <c r="W46" s="162">
        <f t="shared" si="39"/>
        <v>3880.7999999999993</v>
      </c>
      <c r="X46" s="19"/>
      <c r="Y46" s="21">
        <f t="shared" si="19"/>
        <v>0</v>
      </c>
      <c r="Z46" s="163">
        <f t="shared" si="34"/>
        <v>0</v>
      </c>
      <c r="AA46" s="19"/>
      <c r="AB46" s="55">
        <v>0.14000000000000001</v>
      </c>
      <c r="AC46" s="162">
        <f t="shared" si="40"/>
        <v>3880.7999999999993</v>
      </c>
      <c r="AD46" s="19"/>
      <c r="AE46" s="21">
        <f t="shared" si="20"/>
        <v>0</v>
      </c>
      <c r="AF46" s="163">
        <f t="shared" si="35"/>
        <v>0</v>
      </c>
      <c r="AG46" s="19"/>
      <c r="AH46" s="55">
        <v>0.14000000000000001</v>
      </c>
      <c r="AI46" s="162">
        <f t="shared" si="41"/>
        <v>3880.7999999999993</v>
      </c>
      <c r="AJ46" s="19"/>
      <c r="AK46" s="21">
        <f t="shared" si="21"/>
        <v>0</v>
      </c>
      <c r="AL46" s="163">
        <f t="shared" si="3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42"/>
        <v>66</v>
      </c>
      <c r="I47" s="60"/>
      <c r="J47" s="55">
        <v>8.7999999999999995E-2</v>
      </c>
      <c r="K47" s="162">
        <f t="shared" si="37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8"/>
        <v>66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9"/>
        <v>66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0"/>
        <v>66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1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153249.99999999997</v>
      </c>
      <c r="G48" s="55">
        <v>0.10299999999999999</v>
      </c>
      <c r="H48" s="162">
        <f t="shared" si="42"/>
        <v>15784.749999999996</v>
      </c>
      <c r="I48" s="60"/>
      <c r="J48" s="55">
        <v>0.10299999999999999</v>
      </c>
      <c r="K48" s="162">
        <f t="shared" si="37"/>
        <v>15784.749999999996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8"/>
        <v>15784.749999999996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9"/>
        <v>15784.749999999996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0"/>
        <v>15784.749999999996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1"/>
        <v>15784.749999999996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19641.265783509691</v>
      </c>
      <c r="I50" s="76"/>
      <c r="J50" s="73"/>
      <c r="K50" s="75">
        <f>SUM(K40:K46,K39)</f>
        <v>20045.40238893206</v>
      </c>
      <c r="L50" s="76"/>
      <c r="M50" s="77">
        <f>K50-H50</f>
        <v>404.13660542236903</v>
      </c>
      <c r="N50" s="78">
        <f>IF((H50)=0,"",(M50/H50))</f>
        <v>2.0575894134158699E-2</v>
      </c>
      <c r="O50" s="76"/>
      <c r="P50" s="73"/>
      <c r="Q50" s="75">
        <f>SUM(Q40:Q46,Q39)</f>
        <v>20196.11738893206</v>
      </c>
      <c r="R50" s="76"/>
      <c r="S50" s="77">
        <f t="shared" si="18"/>
        <v>150.71500000000015</v>
      </c>
      <c r="T50" s="78">
        <f>IF((K50)=0,"",(S50/K50))</f>
        <v>7.5186816944725673E-3</v>
      </c>
      <c r="U50" s="76"/>
      <c r="V50" s="73"/>
      <c r="W50" s="75">
        <f>SUM(W40:W46,W39)</f>
        <v>20210.372388932061</v>
      </c>
      <c r="X50" s="76"/>
      <c r="Y50" s="77">
        <f t="shared" si="19"/>
        <v>14.255000000001019</v>
      </c>
      <c r="Z50" s="78">
        <f>IF((Q50)=0,"",(Y50/Q50))</f>
        <v>7.0582873556741604E-4</v>
      </c>
      <c r="AA50" s="76"/>
      <c r="AB50" s="73"/>
      <c r="AC50" s="75">
        <f>SUM(AC40:AC46,AC39)</f>
        <v>20206.13738893206</v>
      </c>
      <c r="AD50" s="76"/>
      <c r="AE50" s="77">
        <f t="shared" si="20"/>
        <v>-4.2350000000005821</v>
      </c>
      <c r="AF50" s="78">
        <f>IF((W50)=0,"",(AE50/W50))</f>
        <v>-2.0954586677085786E-4</v>
      </c>
      <c r="AG50" s="76"/>
      <c r="AH50" s="73"/>
      <c r="AI50" s="75">
        <f>SUM(AI40:AI46,AI39)</f>
        <v>20232.212388932057</v>
      </c>
      <c r="AJ50" s="76"/>
      <c r="AK50" s="77">
        <f t="shared" si="21"/>
        <v>26.07499999999709</v>
      </c>
      <c r="AL50" s="78">
        <f>IF((AC50)=0,"",(AK50/AC50))</f>
        <v>1.2904495054200564E-3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2553.3645518562598</v>
      </c>
      <c r="I51" s="83"/>
      <c r="J51" s="80">
        <v>0.13</v>
      </c>
      <c r="K51" s="84">
        <f>K50*J51</f>
        <v>2605.9023105611677</v>
      </c>
      <c r="L51" s="83"/>
      <c r="M51" s="85">
        <f>K51-H51</f>
        <v>52.537758704907901</v>
      </c>
      <c r="N51" s="86">
        <f>IF((H51)=0,"",(M51/H51))</f>
        <v>2.0575894134158671E-2</v>
      </c>
      <c r="O51" s="83"/>
      <c r="P51" s="80">
        <v>0.13</v>
      </c>
      <c r="Q51" s="84">
        <f>Q50*P51</f>
        <v>2625.4952605611679</v>
      </c>
      <c r="R51" s="83"/>
      <c r="S51" s="85">
        <f t="shared" si="18"/>
        <v>19.592950000000201</v>
      </c>
      <c r="T51" s="86">
        <f>IF((K51)=0,"",(S51/K51))</f>
        <v>7.5186816944726375E-3</v>
      </c>
      <c r="U51" s="83"/>
      <c r="V51" s="80">
        <v>0.13</v>
      </c>
      <c r="W51" s="84">
        <f>W50*V51</f>
        <v>2627.3484105611678</v>
      </c>
      <c r="X51" s="83"/>
      <c r="Y51" s="85">
        <f t="shared" si="19"/>
        <v>1.8531499999999141</v>
      </c>
      <c r="Z51" s="86">
        <f>IF((Q51)=0,"",(Y51/Q51))</f>
        <v>7.0582873556733277E-4</v>
      </c>
      <c r="AA51" s="83"/>
      <c r="AB51" s="80">
        <v>0.13</v>
      </c>
      <c r="AC51" s="84">
        <f>AC50*AB51</f>
        <v>2626.7978605611679</v>
      </c>
      <c r="AD51" s="83"/>
      <c r="AE51" s="85">
        <f t="shared" si="20"/>
        <v>-0.55054999999993015</v>
      </c>
      <c r="AF51" s="86">
        <f>IF((W51)=0,"",(AE51/W51))</f>
        <v>-2.0954586677080249E-4</v>
      </c>
      <c r="AG51" s="83"/>
      <c r="AH51" s="80">
        <v>0.13</v>
      </c>
      <c r="AI51" s="84">
        <f>AI50*AH51</f>
        <v>2630.1876105611677</v>
      </c>
      <c r="AJ51" s="83"/>
      <c r="AK51" s="85">
        <f t="shared" si="21"/>
        <v>3.3897499999998217</v>
      </c>
      <c r="AL51" s="86">
        <f>IF((AC51)=0,"",(AK51/AC51))</f>
        <v>1.2904495054201328E-3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22194.63033536595</v>
      </c>
      <c r="I52" s="83"/>
      <c r="J52" s="88"/>
      <c r="K52" s="84">
        <f>K50+K51</f>
        <v>22651.304699493227</v>
      </c>
      <c r="L52" s="83"/>
      <c r="M52" s="85">
        <f>K52-H52</f>
        <v>456.67436412727693</v>
      </c>
      <c r="N52" s="86">
        <f>IF((H52)=0,"",(M52/H52))</f>
        <v>2.0575894134158699E-2</v>
      </c>
      <c r="O52" s="83"/>
      <c r="P52" s="88"/>
      <c r="Q52" s="84">
        <f>Q50+Q51</f>
        <v>22821.612649493229</v>
      </c>
      <c r="R52" s="83"/>
      <c r="S52" s="85">
        <f t="shared" si="18"/>
        <v>170.30795000000217</v>
      </c>
      <c r="T52" s="86">
        <f>IF((K52)=0,"",(S52/K52))</f>
        <v>7.5186816944726557E-3</v>
      </c>
      <c r="U52" s="83"/>
      <c r="V52" s="88"/>
      <c r="W52" s="84">
        <f>W50+W51</f>
        <v>22837.720799493229</v>
      </c>
      <c r="X52" s="83"/>
      <c r="Y52" s="85">
        <f t="shared" si="19"/>
        <v>16.108150000000023</v>
      </c>
      <c r="Z52" s="86">
        <f>IF((Q52)=0,"",(Y52/Q52))</f>
        <v>7.0582873556736649E-4</v>
      </c>
      <c r="AA52" s="83"/>
      <c r="AB52" s="88"/>
      <c r="AC52" s="84">
        <f>AC50+AC51</f>
        <v>22832.935249493228</v>
      </c>
      <c r="AD52" s="83"/>
      <c r="AE52" s="85">
        <f t="shared" si="20"/>
        <v>-4.7855500000005122</v>
      </c>
      <c r="AF52" s="86">
        <f>IF((W52)=0,"",(AE52/W52))</f>
        <v>-2.0954586677085149E-4</v>
      </c>
      <c r="AG52" s="83"/>
      <c r="AH52" s="88"/>
      <c r="AI52" s="84">
        <f>AI50+AI51</f>
        <v>22862.399999493224</v>
      </c>
      <c r="AJ52" s="83"/>
      <c r="AK52" s="85">
        <f t="shared" si="21"/>
        <v>29.464749999995547</v>
      </c>
      <c r="AL52" s="86">
        <f>IF((AC52)=0,"",(AK52/AC52))</f>
        <v>1.2904495054200055E-3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-2219.46</v>
      </c>
      <c r="I53" s="83"/>
      <c r="J53" s="88"/>
      <c r="K53" s="90">
        <f>ROUND(-K52*10%,2)</f>
        <v>-2265.13</v>
      </c>
      <c r="L53" s="83"/>
      <c r="M53" s="91">
        <f>K53-H53</f>
        <v>-45.670000000000073</v>
      </c>
      <c r="N53" s="92">
        <f>IF((H53)=0,"",(M53/H53))</f>
        <v>2.057707730709275E-2</v>
      </c>
      <c r="O53" s="83"/>
      <c r="P53" s="88"/>
      <c r="Q53" s="90">
        <f>ROUND(-Q52*10%,2)</f>
        <v>-2282.16</v>
      </c>
      <c r="R53" s="83"/>
      <c r="S53" s="91">
        <f t="shared" si="18"/>
        <v>-17.029999999999745</v>
      </c>
      <c r="T53" s="92">
        <f>IF((K53)=0,"",(S53/K53))</f>
        <v>7.5183322811493139E-3</v>
      </c>
      <c r="U53" s="83"/>
      <c r="V53" s="88"/>
      <c r="W53" s="90">
        <f>ROUND(-W52*10%,2)</f>
        <v>-2283.77</v>
      </c>
      <c r="X53" s="83"/>
      <c r="Y53" s="91">
        <f t="shared" si="19"/>
        <v>-1.6100000000001273</v>
      </c>
      <c r="Z53" s="92">
        <f>IF((Q53)=0,"",(Y53/Q53))</f>
        <v>7.0547200897401029E-4</v>
      </c>
      <c r="AA53" s="83"/>
      <c r="AB53" s="88"/>
      <c r="AC53" s="90">
        <f>ROUND(-AC52*10%,2)</f>
        <v>-2283.29</v>
      </c>
      <c r="AD53" s="83"/>
      <c r="AE53" s="91">
        <f t="shared" si="20"/>
        <v>0.48000000000001819</v>
      </c>
      <c r="AF53" s="92">
        <f>IF((W53)=0,"",(AE53/W53))</f>
        <v>-2.1017878332757597E-4</v>
      </c>
      <c r="AG53" s="83"/>
      <c r="AH53" s="88"/>
      <c r="AI53" s="90">
        <f>ROUND(-AI52*10%,2)</f>
        <v>-2286.2399999999998</v>
      </c>
      <c r="AJ53" s="83"/>
      <c r="AK53" s="91">
        <f t="shared" si="21"/>
        <v>-2.9499999999998181</v>
      </c>
      <c r="AL53" s="92">
        <f>IF((AC53)=0,"",(AK53/AC53))</f>
        <v>1.2919953225388882E-3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19975.17033536595</v>
      </c>
      <c r="I54" s="96"/>
      <c r="J54" s="93"/>
      <c r="K54" s="97">
        <f>K52+K53</f>
        <v>20386.174699493225</v>
      </c>
      <c r="L54" s="96"/>
      <c r="M54" s="98">
        <f>K54-H54</f>
        <v>411.00436412727504</v>
      </c>
      <c r="N54" s="99">
        <f>IF((H54)=0,"",(M54/H54))</f>
        <v>2.0575762670698914E-2</v>
      </c>
      <c r="O54" s="96"/>
      <c r="P54" s="93"/>
      <c r="Q54" s="97">
        <f>Q52+Q53</f>
        <v>20539.452649493229</v>
      </c>
      <c r="R54" s="96"/>
      <c r="S54" s="98">
        <f t="shared" si="18"/>
        <v>153.27795000000333</v>
      </c>
      <c r="T54" s="99">
        <f>IF((K54)=0,"",(S54/K54))</f>
        <v>7.5187205181663445E-3</v>
      </c>
      <c r="U54" s="96"/>
      <c r="V54" s="93"/>
      <c r="W54" s="97">
        <f>W52+W53</f>
        <v>20553.950799493228</v>
      </c>
      <c r="X54" s="96"/>
      <c r="Y54" s="98">
        <f t="shared" si="19"/>
        <v>14.498149999999441</v>
      </c>
      <c r="Z54" s="99">
        <f>IF((Q54)=0,"",(Y54/Q54))</f>
        <v>7.058683718310846E-4</v>
      </c>
      <c r="AA54" s="96"/>
      <c r="AB54" s="93"/>
      <c r="AC54" s="97">
        <f>AC52+AC53</f>
        <v>20549.645249493227</v>
      </c>
      <c r="AD54" s="96"/>
      <c r="AE54" s="98">
        <f t="shared" si="20"/>
        <v>-4.3055500000009488</v>
      </c>
      <c r="AF54" s="99">
        <f>IF((W54)=0,"",(AE54/W54))</f>
        <v>-2.0947554278017951E-4</v>
      </c>
      <c r="AG54" s="96"/>
      <c r="AH54" s="93"/>
      <c r="AI54" s="97">
        <f>AI52+AI53</f>
        <v>20576.159999493226</v>
      </c>
      <c r="AJ54" s="96"/>
      <c r="AK54" s="98">
        <f t="shared" si="21"/>
        <v>26.514749999998457</v>
      </c>
      <c r="AL54" s="99">
        <f>IF((AC54)=0,"",(AK54/AC54))</f>
        <v>1.2902777482571061E-3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20862.015783509687</v>
      </c>
      <c r="I56" s="110"/>
      <c r="J56" s="107"/>
      <c r="K56" s="109">
        <f>SUM(K47:K48,K39,K40:K43)</f>
        <v>21266.15238893206</v>
      </c>
      <c r="L56" s="110"/>
      <c r="M56" s="111">
        <f>K56-H56</f>
        <v>404.13660542237267</v>
      </c>
      <c r="N56" s="78">
        <f>IF((H56)=0,"",(M56/H56))</f>
        <v>1.9371886667913518E-2</v>
      </c>
      <c r="O56" s="110"/>
      <c r="P56" s="107"/>
      <c r="Q56" s="109">
        <f>SUM(Q47:Q48,Q39,Q40:Q43)</f>
        <v>21416.86738893206</v>
      </c>
      <c r="R56" s="110"/>
      <c r="S56" s="111">
        <f t="shared" si="18"/>
        <v>150.71500000000015</v>
      </c>
      <c r="T56" s="78">
        <f>IF((K56)=0,"",(S56/K56))</f>
        <v>7.0870836079609568E-3</v>
      </c>
      <c r="U56" s="110"/>
      <c r="V56" s="107"/>
      <c r="W56" s="109">
        <f>SUM(W47:W48,W39,W40:W43)</f>
        <v>21431.122388932057</v>
      </c>
      <c r="X56" s="110"/>
      <c r="Y56" s="111">
        <f t="shared" si="19"/>
        <v>14.254999999997381</v>
      </c>
      <c r="Z56" s="78">
        <f>IF((Q56)=0,"",(Y56/Q56))</f>
        <v>6.6559687470279464E-4</v>
      </c>
      <c r="AA56" s="110"/>
      <c r="AB56" s="107"/>
      <c r="AC56" s="109">
        <f>SUM(AC47:AC48,AC39,AC40:AC43)</f>
        <v>21426.88738893206</v>
      </c>
      <c r="AD56" s="110"/>
      <c r="AE56" s="111">
        <f t="shared" si="20"/>
        <v>-4.2349999999969441</v>
      </c>
      <c r="AF56" s="78">
        <f>IF((W56)=0,"",(AE56/W56))</f>
        <v>-1.9760980890968539E-4</v>
      </c>
      <c r="AG56" s="110"/>
      <c r="AH56" s="107"/>
      <c r="AI56" s="109">
        <f>SUM(AI47:AI48,AI39,AI40:AI43)</f>
        <v>21452.962388932061</v>
      </c>
      <c r="AJ56" s="110"/>
      <c r="AK56" s="111">
        <f t="shared" si="21"/>
        <v>26.075000000000728</v>
      </c>
      <c r="AL56" s="78">
        <f>IF((AC56)=0,"",(AK56/AC56))</f>
        <v>1.2169289699758082E-3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2712.0620518562596</v>
      </c>
      <c r="I57" s="115"/>
      <c r="J57" s="113">
        <v>0.13</v>
      </c>
      <c r="K57" s="116">
        <f>K56*J57</f>
        <v>2764.5998105611679</v>
      </c>
      <c r="L57" s="115"/>
      <c r="M57" s="117">
        <f>K57-H57</f>
        <v>52.537758704908356</v>
      </c>
      <c r="N57" s="86">
        <f>IF((H57)=0,"",(M57/H57))</f>
        <v>1.9371886667913483E-2</v>
      </c>
      <c r="O57" s="115"/>
      <c r="P57" s="113">
        <v>0.13</v>
      </c>
      <c r="Q57" s="116">
        <f>Q56*P57</f>
        <v>2784.1927605611677</v>
      </c>
      <c r="R57" s="115"/>
      <c r="S57" s="117">
        <f t="shared" si="18"/>
        <v>19.592949999999746</v>
      </c>
      <c r="T57" s="86">
        <f>IF((K57)=0,"",(S57/K57))</f>
        <v>7.087083607960858E-3</v>
      </c>
      <c r="U57" s="115"/>
      <c r="V57" s="113">
        <v>0.13</v>
      </c>
      <c r="W57" s="116">
        <f>W56*V57</f>
        <v>2786.0459105611676</v>
      </c>
      <c r="X57" s="115"/>
      <c r="Y57" s="117">
        <f t="shared" si="19"/>
        <v>1.8531499999999141</v>
      </c>
      <c r="Z57" s="86">
        <f>IF((Q57)=0,"",(Y57/Q57))</f>
        <v>6.6559687470288615E-4</v>
      </c>
      <c r="AA57" s="115"/>
      <c r="AB57" s="113">
        <v>0.13</v>
      </c>
      <c r="AC57" s="116">
        <f>AC56*AB57</f>
        <v>2785.4953605611681</v>
      </c>
      <c r="AD57" s="115"/>
      <c r="AE57" s="117">
        <f t="shared" si="20"/>
        <v>-0.5505499999994754</v>
      </c>
      <c r="AF57" s="86">
        <f>IF((W57)=0,"",(AE57/W57))</f>
        <v>-1.9760980890963967E-4</v>
      </c>
      <c r="AG57" s="115"/>
      <c r="AH57" s="113">
        <v>0.13</v>
      </c>
      <c r="AI57" s="116">
        <f>AI56*AH57</f>
        <v>2788.8851105611679</v>
      </c>
      <c r="AJ57" s="115"/>
      <c r="AK57" s="117">
        <f t="shared" si="21"/>
        <v>3.3897499999998217</v>
      </c>
      <c r="AL57" s="86">
        <f>IF((AC57)=0,"",(AK57/AC57))</f>
        <v>1.2169289699757101E-3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23574.077835365948</v>
      </c>
      <c r="I58" s="115"/>
      <c r="J58" s="119"/>
      <c r="K58" s="116">
        <f>K56+K57</f>
        <v>24030.752199493229</v>
      </c>
      <c r="L58" s="115"/>
      <c r="M58" s="117">
        <f>K58-H58</f>
        <v>456.67436412728057</v>
      </c>
      <c r="N58" s="86">
        <f>IF((H58)=0,"",(M58/H58))</f>
        <v>1.9371886667913493E-2</v>
      </c>
      <c r="O58" s="115"/>
      <c r="P58" s="119"/>
      <c r="Q58" s="116">
        <f>Q56+Q57</f>
        <v>24201.060149493227</v>
      </c>
      <c r="R58" s="115"/>
      <c r="S58" s="117">
        <f t="shared" si="18"/>
        <v>170.30794999999853</v>
      </c>
      <c r="T58" s="86">
        <f>IF((K58)=0,"",(S58/K58))</f>
        <v>7.0870836079608883E-3</v>
      </c>
      <c r="U58" s="115"/>
      <c r="V58" s="119"/>
      <c r="W58" s="116">
        <f>W56+W57</f>
        <v>24217.168299493223</v>
      </c>
      <c r="X58" s="115"/>
      <c r="Y58" s="117">
        <f t="shared" si="19"/>
        <v>16.108149999996385</v>
      </c>
      <c r="Z58" s="86">
        <f>IF((Q58)=0,"",(Y58/Q58))</f>
        <v>6.6559687470276753E-4</v>
      </c>
      <c r="AA58" s="115"/>
      <c r="AB58" s="119"/>
      <c r="AC58" s="116">
        <f>AC56+AC57</f>
        <v>24212.382749493227</v>
      </c>
      <c r="AD58" s="115"/>
      <c r="AE58" s="117">
        <f t="shared" si="20"/>
        <v>-4.7855499999968742</v>
      </c>
      <c r="AF58" s="86">
        <f>IF((W58)=0,"",(AE58/W58))</f>
        <v>-1.9760980890969892E-4</v>
      </c>
      <c r="AG58" s="115"/>
      <c r="AH58" s="119"/>
      <c r="AI58" s="116">
        <f>AI56+AI57</f>
        <v>24241.847499493229</v>
      </c>
      <c r="AJ58" s="115"/>
      <c r="AK58" s="117">
        <f t="shared" si="21"/>
        <v>29.464750000002823</v>
      </c>
      <c r="AL58" s="86">
        <f>IF((AC58)=0,"",(AK58/AC58))</f>
        <v>1.216928969975891E-3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-2357.41</v>
      </c>
      <c r="I59" s="115"/>
      <c r="J59" s="119"/>
      <c r="K59" s="122">
        <f>ROUND(-K58*10%,2)</f>
        <v>-2403.08</v>
      </c>
      <c r="L59" s="115"/>
      <c r="M59" s="123">
        <f>K59-H59</f>
        <v>-45.670000000000073</v>
      </c>
      <c r="N59" s="92">
        <f>IF((H59)=0,"",(M59/H59))</f>
        <v>1.9372955913481354E-2</v>
      </c>
      <c r="O59" s="115"/>
      <c r="P59" s="119"/>
      <c r="Q59" s="122">
        <f>ROUND(-Q58*10%,2)</f>
        <v>-2420.11</v>
      </c>
      <c r="R59" s="115"/>
      <c r="S59" s="123">
        <f t="shared" si="18"/>
        <v>-17.0300000000002</v>
      </c>
      <c r="T59" s="92">
        <f>IF((K59)=0,"",(S59/K59))</f>
        <v>7.0867386853538791E-3</v>
      </c>
      <c r="U59" s="115"/>
      <c r="V59" s="119"/>
      <c r="W59" s="122">
        <f>ROUND(-W58*10%,2)</f>
        <v>-2421.7199999999998</v>
      </c>
      <c r="X59" s="115"/>
      <c r="Y59" s="123">
        <f t="shared" si="19"/>
        <v>-1.6099999999996726</v>
      </c>
      <c r="Z59" s="92">
        <f>IF((Q59)=0,"",(Y59/Q59))</f>
        <v>6.6525901715197761E-4</v>
      </c>
      <c r="AA59" s="115"/>
      <c r="AB59" s="119"/>
      <c r="AC59" s="122">
        <f>ROUND(-AC58*10%,2)</f>
        <v>-2421.2399999999998</v>
      </c>
      <c r="AD59" s="115"/>
      <c r="AE59" s="123">
        <f t="shared" si="20"/>
        <v>0.48000000000001819</v>
      </c>
      <c r="AF59" s="92">
        <f>IF((W59)=0,"",(AE59/W59))</f>
        <v>-1.982062335860538E-4</v>
      </c>
      <c r="AG59" s="115"/>
      <c r="AH59" s="119"/>
      <c r="AI59" s="122">
        <f>ROUND(-AI58*10%,2)</f>
        <v>-2424.1799999999998</v>
      </c>
      <c r="AJ59" s="115"/>
      <c r="AK59" s="123">
        <f t="shared" si="21"/>
        <v>-2.9400000000000546</v>
      </c>
      <c r="AL59" s="92">
        <f>IF((AC59)=0,"",(AK59/AC59))</f>
        <v>1.2142538533974553E-3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21216.667835365948</v>
      </c>
      <c r="I60" s="127"/>
      <c r="J60" s="124"/>
      <c r="K60" s="128">
        <f>SUM(K58:K59)</f>
        <v>21627.67219949323</v>
      </c>
      <c r="L60" s="127"/>
      <c r="M60" s="129">
        <f>K60-H60</f>
        <v>411.00436412728232</v>
      </c>
      <c r="N60" s="130">
        <f>IF((H60)=0,"",(M60/H60))</f>
        <v>1.9371767862726368E-2</v>
      </c>
      <c r="O60" s="127"/>
      <c r="P60" s="124"/>
      <c r="Q60" s="128">
        <f>SUM(Q58:Q59)</f>
        <v>21780.950149493226</v>
      </c>
      <c r="R60" s="127"/>
      <c r="S60" s="129">
        <f t="shared" si="18"/>
        <v>153.27794999999605</v>
      </c>
      <c r="T60" s="130">
        <f>IF((K60)=0,"",(S60/K60))</f>
        <v>7.0871219327795984E-3</v>
      </c>
      <c r="U60" s="127"/>
      <c r="V60" s="124"/>
      <c r="W60" s="128">
        <f>SUM(W58:W59)</f>
        <v>21795.448299493222</v>
      </c>
      <c r="X60" s="127"/>
      <c r="Y60" s="129">
        <f t="shared" si="19"/>
        <v>14.498149999995803</v>
      </c>
      <c r="Z60" s="130">
        <f>IF((Q60)=0,"",(Y60/Q60))</f>
        <v>6.6563441449927422E-4</v>
      </c>
      <c r="AA60" s="127"/>
      <c r="AB60" s="124"/>
      <c r="AC60" s="128">
        <f>SUM(AC58:AC59)</f>
        <v>21791.142749493229</v>
      </c>
      <c r="AD60" s="127"/>
      <c r="AE60" s="129">
        <f t="shared" si="20"/>
        <v>-4.3055499999936728</v>
      </c>
      <c r="AF60" s="130">
        <f>IF((W60)=0,"",(AE60/W60))</f>
        <v>-1.9754353940468311E-4</v>
      </c>
      <c r="AG60" s="127"/>
      <c r="AH60" s="124"/>
      <c r="AI60" s="128">
        <f>SUM(AI58:AI59)</f>
        <v>21817.667499493229</v>
      </c>
      <c r="AJ60" s="127"/>
      <c r="AK60" s="129">
        <f t="shared" si="21"/>
        <v>26.524750000000495</v>
      </c>
      <c r="AL60" s="130">
        <f>IF((AC60)=0,"",(AK60/AC60))</f>
        <v>1.2172262053864683E-3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7030A0"/>
    <pageSetUpPr fitToPage="1"/>
  </sheetPr>
  <dimension ref="A1:AP79"/>
  <sheetViews>
    <sheetView showGridLines="0" topLeftCell="A24" zoomScaleNormal="100" workbookViewId="0">
      <selection activeCell="H35" sqref="H35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879999.99999999988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358.02</v>
      </c>
      <c r="K12" s="18">
        <f t="shared" ref="K12:K27" si="1">$F12*J12</f>
        <v>358.02</v>
      </c>
      <c r="L12" s="19"/>
      <c r="M12" s="21">
        <f>K12-H12</f>
        <v>55.25</v>
      </c>
      <c r="N12" s="22">
        <f>IF((H12)=0,"",(M12/H12))</f>
        <v>0.18248175182481752</v>
      </c>
      <c r="O12" s="19"/>
      <c r="P12" s="16">
        <v>371.5</v>
      </c>
      <c r="Q12" s="18">
        <f t="shared" ref="Q12:Q27" si="2">$F12*P12</f>
        <v>371.5</v>
      </c>
      <c r="R12" s="19"/>
      <c r="S12" s="21">
        <f>Q12-K12</f>
        <v>13.480000000000018</v>
      </c>
      <c r="T12" s="22">
        <f t="shared" ref="T12:T34" si="3">IF((K12)=0,"",(S12/K12))</f>
        <v>3.7651527847606329E-2</v>
      </c>
      <c r="U12" s="19"/>
      <c r="V12" s="16">
        <v>376.13</v>
      </c>
      <c r="W12" s="18">
        <f t="shared" ref="W12:W27" si="4">$F12*V12</f>
        <v>376.13</v>
      </c>
      <c r="X12" s="19"/>
      <c r="Y12" s="21">
        <f>W12-Q12</f>
        <v>4.6299999999999955</v>
      </c>
      <c r="Z12" s="22">
        <f t="shared" ref="Z12:Z34" si="5">IF((Q12)=0,"",(Y12/Q12))</f>
        <v>1.2462987886944806E-2</v>
      </c>
      <c r="AA12" s="19"/>
      <c r="AB12" s="16">
        <v>375.92</v>
      </c>
      <c r="AC12" s="18">
        <f t="shared" ref="AC12:AC27" si="6">$F12*AB12</f>
        <v>375.92</v>
      </c>
      <c r="AD12" s="19"/>
      <c r="AE12" s="21">
        <f>AC12-W12</f>
        <v>-0.20999999999997954</v>
      </c>
      <c r="AF12" s="22">
        <f t="shared" ref="AF12:AF34" si="7">IF((W12)=0,"",(AE12/W12))</f>
        <v>-5.5831760295637029E-4</v>
      </c>
      <c r="AG12" s="19"/>
      <c r="AH12" s="16">
        <v>384.39</v>
      </c>
      <c r="AI12" s="18">
        <f t="shared" ref="AI12:AI27" si="8">$F12*AH12</f>
        <v>384.39</v>
      </c>
      <c r="AJ12" s="19"/>
      <c r="AK12" s="21">
        <f>AI12-AC12</f>
        <v>8.4699999999999704</v>
      </c>
      <c r="AL12" s="22">
        <f t="shared" ref="AL12:AL34" si="9">IF((AC12)=0,"",(AK12/AC12))</f>
        <v>2.2531389657373831E-2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3.57</v>
      </c>
      <c r="K13" s="18">
        <f t="shared" si="1"/>
        <v>3.57</v>
      </c>
      <c r="L13" s="19"/>
      <c r="M13" s="21">
        <f t="shared" ref="M13" si="10">K13-H13</f>
        <v>3.57</v>
      </c>
      <c r="N13" s="22" t="str">
        <f t="shared" ref="N13" si="11">IF((H13)=0,"",(M13/H13))</f>
        <v/>
      </c>
      <c r="O13" s="19"/>
      <c r="P13" s="16">
        <v>3.57</v>
      </c>
      <c r="Q13" s="18">
        <f t="shared" si="2"/>
        <v>3.57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3.57</v>
      </c>
      <c r="W13" s="18">
        <f t="shared" si="4"/>
        <v>3.57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-3.57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ref="M14:M48" si="16">K14-H14</f>
        <v>-5.4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ref="AK14:AK60" si="21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21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</v>
      </c>
      <c r="G19" s="16">
        <v>2.1000999999999999</v>
      </c>
      <c r="H19" s="18">
        <f t="shared" si="0"/>
        <v>4200.2</v>
      </c>
      <c r="I19" s="19"/>
      <c r="J19" s="16">
        <v>2.4285999999999999</v>
      </c>
      <c r="K19" s="18">
        <f t="shared" si="1"/>
        <v>4857.2</v>
      </c>
      <c r="L19" s="19"/>
      <c r="M19" s="21">
        <f t="shared" si="16"/>
        <v>657</v>
      </c>
      <c r="N19" s="22">
        <f t="shared" si="17"/>
        <v>0.15642112280367601</v>
      </c>
      <c r="O19" s="19"/>
      <c r="P19" s="16">
        <v>2.5087000000000002</v>
      </c>
      <c r="Q19" s="18">
        <f t="shared" si="2"/>
        <v>5017.4000000000005</v>
      </c>
      <c r="R19" s="19"/>
      <c r="S19" s="21">
        <f t="shared" si="18"/>
        <v>160.20000000000073</v>
      </c>
      <c r="T19" s="22">
        <f t="shared" si="3"/>
        <v>3.2981964918059936E-2</v>
      </c>
      <c r="U19" s="19"/>
      <c r="V19" s="16">
        <v>2.5362</v>
      </c>
      <c r="W19" s="18">
        <f t="shared" si="4"/>
        <v>5072.3999999999996</v>
      </c>
      <c r="X19" s="19"/>
      <c r="Y19" s="21">
        <f t="shared" si="19"/>
        <v>54.999999999999091</v>
      </c>
      <c r="Z19" s="22">
        <f t="shared" si="5"/>
        <v>1.096185275242139E-2</v>
      </c>
      <c r="AA19" s="19"/>
      <c r="AB19" s="16">
        <v>2.5348999999999999</v>
      </c>
      <c r="AC19" s="18">
        <f t="shared" si="6"/>
        <v>5069.8</v>
      </c>
      <c r="AD19" s="19"/>
      <c r="AE19" s="21">
        <f t="shared" si="20"/>
        <v>-2.5999999999994543</v>
      </c>
      <c r="AF19" s="22">
        <f t="shared" si="7"/>
        <v>-5.125778724074313E-4</v>
      </c>
      <c r="AG19" s="19"/>
      <c r="AH19" s="16">
        <v>2.5851999999999999</v>
      </c>
      <c r="AI19" s="18">
        <f t="shared" si="8"/>
        <v>5170.3999999999996</v>
      </c>
      <c r="AJ19" s="19"/>
      <c r="AK19" s="21">
        <f t="shared" si="21"/>
        <v>100.59999999999945</v>
      </c>
      <c r="AL19" s="22">
        <f t="shared" si="9"/>
        <v>1.9842991833997289E-2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2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6"/>
        <v>0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-1.9E-2</v>
      </c>
      <c r="K21" s="18">
        <f t="shared" si="1"/>
        <v>-38</v>
      </c>
      <c r="L21" s="19"/>
      <c r="M21" s="21">
        <f t="shared" si="16"/>
        <v>-38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38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23">$G$7</f>
        <v>2000</v>
      </c>
      <c r="G24" s="16">
        <v>-1.04E-2</v>
      </c>
      <c r="H24" s="18">
        <f t="shared" si="0"/>
        <v>-20.8</v>
      </c>
      <c r="I24" s="19"/>
      <c r="J24" s="16">
        <v>0</v>
      </c>
      <c r="K24" s="18">
        <f t="shared" si="1"/>
        <v>0</v>
      </c>
      <c r="L24" s="19"/>
      <c r="M24" s="21">
        <f t="shared" si="16"/>
        <v>20.8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23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23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23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4487.6099999999997</v>
      </c>
      <c r="I28" s="31"/>
      <c r="J28" s="28"/>
      <c r="K28" s="30">
        <f>SUM(K12:K27)</f>
        <v>5180.79</v>
      </c>
      <c r="L28" s="31"/>
      <c r="M28" s="32">
        <f t="shared" si="16"/>
        <v>693.18000000000029</v>
      </c>
      <c r="N28" s="33">
        <f t="shared" si="17"/>
        <v>0.15446529444403598</v>
      </c>
      <c r="O28" s="31"/>
      <c r="P28" s="28"/>
      <c r="Q28" s="30">
        <f>SUM(Q12:Q27)</f>
        <v>5392.47</v>
      </c>
      <c r="R28" s="31"/>
      <c r="S28" s="32">
        <f t="shared" si="18"/>
        <v>211.68000000000029</v>
      </c>
      <c r="T28" s="33">
        <f t="shared" si="3"/>
        <v>4.0858633528863417E-2</v>
      </c>
      <c r="U28" s="31"/>
      <c r="V28" s="28"/>
      <c r="W28" s="30">
        <f>SUM(W12:W27)</f>
        <v>5452.0999999999995</v>
      </c>
      <c r="X28" s="31"/>
      <c r="Y28" s="32">
        <f t="shared" si="19"/>
        <v>59.6299999999992</v>
      </c>
      <c r="Z28" s="33">
        <f t="shared" si="5"/>
        <v>1.1058012376517476E-2</v>
      </c>
      <c r="AA28" s="31"/>
      <c r="AB28" s="28"/>
      <c r="AC28" s="30">
        <f>SUM(AC12:AC27)</f>
        <v>5445.72</v>
      </c>
      <c r="AD28" s="31"/>
      <c r="AE28" s="32">
        <f t="shared" si="20"/>
        <v>-6.3799999999991996</v>
      </c>
      <c r="AF28" s="33">
        <f t="shared" si="7"/>
        <v>-1.1701913024337778E-3</v>
      </c>
      <c r="AG28" s="31"/>
      <c r="AH28" s="28"/>
      <c r="AI28" s="30">
        <f>SUM(AI12:AI27)</f>
        <v>5554.79</v>
      </c>
      <c r="AJ28" s="31"/>
      <c r="AK28" s="32">
        <f t="shared" si="21"/>
        <v>109.06999999999971</v>
      </c>
      <c r="AL28" s="33">
        <f t="shared" si="9"/>
        <v>2.0028572897614953E-2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</v>
      </c>
      <c r="G29" s="16">
        <v>-0.58990164711516002</v>
      </c>
      <c r="H29" s="18">
        <f t="shared" ref="H29:H33" si="24">F29*G29</f>
        <v>-1179.80329423032</v>
      </c>
      <c r="I29" s="19"/>
      <c r="J29" s="16">
        <v>-0.33889999999999998</v>
      </c>
      <c r="K29" s="18">
        <f t="shared" ref="K29:K35" si="25">$F29*J29</f>
        <v>-677.8</v>
      </c>
      <c r="L29" s="19"/>
      <c r="M29" s="21">
        <f t="shared" si="16"/>
        <v>502.00329423032008</v>
      </c>
      <c r="N29" s="22">
        <f t="shared" si="17"/>
        <v>-0.4254974508761793</v>
      </c>
      <c r="O29" s="19"/>
      <c r="P29" s="16">
        <v>0</v>
      </c>
      <c r="Q29" s="18">
        <f t="shared" ref="Q29:Q35" si="26">$F29*P29</f>
        <v>0</v>
      </c>
      <c r="R29" s="19"/>
      <c r="S29" s="21">
        <f t="shared" si="18"/>
        <v>677.8</v>
      </c>
      <c r="T29" s="22">
        <f t="shared" si="3"/>
        <v>-1</v>
      </c>
      <c r="U29" s="19"/>
      <c r="V29" s="16">
        <v>0</v>
      </c>
      <c r="W29" s="18">
        <f t="shared" ref="W29:W35" si="27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8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9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ht="13.2" customHeight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ref="F31:F33" si="30">$G$7</f>
        <v>2000</v>
      </c>
      <c r="G31" s="16">
        <v>0</v>
      </c>
      <c r="H31" s="18">
        <f t="shared" si="24"/>
        <v>0</v>
      </c>
      <c r="I31" s="19"/>
      <c r="J31" s="16">
        <v>4.5900000000000003E-2</v>
      </c>
      <c r="K31" s="18">
        <f t="shared" si="25"/>
        <v>91.800000000000011</v>
      </c>
      <c r="L31" s="19"/>
      <c r="M31" s="21">
        <f t="shared" si="16"/>
        <v>91.800000000000011</v>
      </c>
      <c r="N31" s="22" t="str">
        <f t="shared" si="17"/>
        <v/>
      </c>
      <c r="O31" s="19"/>
      <c r="P31" s="16">
        <v>0</v>
      </c>
      <c r="Q31" s="18">
        <f t="shared" si="26"/>
        <v>0</v>
      </c>
      <c r="R31" s="19"/>
      <c r="S31" s="21">
        <f t="shared" si="18"/>
        <v>-91.800000000000011</v>
      </c>
      <c r="T31" s="22">
        <f t="shared" si="3"/>
        <v>-1</v>
      </c>
      <c r="U31" s="19"/>
      <c r="V31" s="16">
        <v>0</v>
      </c>
      <c r="W31" s="18">
        <f t="shared" si="27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8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9"/>
        <v>0</v>
      </c>
      <c r="AJ31" s="19"/>
      <c r="AK31" s="21">
        <f t="shared" si="21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30"/>
        <v>2000</v>
      </c>
      <c r="G32" s="16"/>
      <c r="H32" s="18">
        <f t="shared" si="24"/>
        <v>0</v>
      </c>
      <c r="I32" s="36"/>
      <c r="J32" s="16"/>
      <c r="K32" s="18">
        <f t="shared" si="25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6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7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8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9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0"/>
        <v>2000</v>
      </c>
      <c r="G33" s="141">
        <v>2.1690000000000001E-2</v>
      </c>
      <c r="H33" s="18">
        <f t="shared" si="24"/>
        <v>43.38</v>
      </c>
      <c r="I33" s="19"/>
      <c r="J33" s="141">
        <v>2.1690000000000001E-2</v>
      </c>
      <c r="K33" s="18">
        <f t="shared" si="25"/>
        <v>43.38</v>
      </c>
      <c r="L33" s="19"/>
      <c r="M33" s="21">
        <f t="shared" si="16"/>
        <v>0</v>
      </c>
      <c r="N33" s="22">
        <f t="shared" si="17"/>
        <v>0</v>
      </c>
      <c r="O33" s="19"/>
      <c r="P33" s="141">
        <v>2.1690000000000001E-2</v>
      </c>
      <c r="Q33" s="18">
        <f t="shared" si="26"/>
        <v>43.38</v>
      </c>
      <c r="R33" s="19"/>
      <c r="S33" s="21">
        <f t="shared" si="18"/>
        <v>0</v>
      </c>
      <c r="T33" s="22">
        <f t="shared" si="3"/>
        <v>0</v>
      </c>
      <c r="U33" s="19"/>
      <c r="V33" s="141">
        <v>2.1690000000000001E-2</v>
      </c>
      <c r="W33" s="18">
        <f t="shared" si="27"/>
        <v>43.38</v>
      </c>
      <c r="X33" s="19"/>
      <c r="Y33" s="21">
        <f t="shared" si="19"/>
        <v>0</v>
      </c>
      <c r="Z33" s="22">
        <f t="shared" si="5"/>
        <v>0</v>
      </c>
      <c r="AA33" s="19"/>
      <c r="AB33" s="141">
        <v>2.1690000000000001E-2</v>
      </c>
      <c r="AC33" s="18">
        <f t="shared" si="28"/>
        <v>43.38</v>
      </c>
      <c r="AD33" s="19"/>
      <c r="AE33" s="21">
        <f t="shared" si="20"/>
        <v>0</v>
      </c>
      <c r="AF33" s="22">
        <f t="shared" si="7"/>
        <v>0</v>
      </c>
      <c r="AG33" s="19"/>
      <c r="AH33" s="141">
        <v>2.1690000000000001E-2</v>
      </c>
      <c r="AI33" s="18">
        <f t="shared" si="29"/>
        <v>43.38</v>
      </c>
      <c r="AJ33" s="19"/>
      <c r="AK33" s="21">
        <f t="shared" si="21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33352</v>
      </c>
      <c r="G34" s="38">
        <f>IF(ISBLANK($D$5)=TRUE, 0, IF($D$5="TOU", 0.64*$G$44+0.18*$G$45+0.18*$G$46, IF(AND($D$5="non-TOU", $F$48&gt;0), G48,G47)))</f>
        <v>0.10299999999999999</v>
      </c>
      <c r="H34" s="207">
        <f>($G$8*(1+0.0407)-$G$8)*G34</f>
        <v>3689.0479999999998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25"/>
        <v>3435.2559999999999</v>
      </c>
      <c r="L34" s="19"/>
      <c r="M34" s="21">
        <f t="shared" si="16"/>
        <v>-253.79199999999992</v>
      </c>
      <c r="N34" s="22">
        <f t="shared" si="17"/>
        <v>-6.8796068796068782E-2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6"/>
        <v>3435.2559999999999</v>
      </c>
      <c r="R34" s="19"/>
      <c r="S34" s="21">
        <f t="shared" si="18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7"/>
        <v>3435.2559999999999</v>
      </c>
      <c r="X34" s="19"/>
      <c r="Y34" s="21">
        <f t="shared" si="19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8"/>
        <v>3435.2559999999999</v>
      </c>
      <c r="AD34" s="19"/>
      <c r="AE34" s="21">
        <f t="shared" si="20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9"/>
        <v>3435.2559999999999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ref="H35" si="31">F35*G35</f>
        <v>0</v>
      </c>
      <c r="I35" s="19"/>
      <c r="J35" s="38"/>
      <c r="K35" s="18">
        <f t="shared" si="25"/>
        <v>0</v>
      </c>
      <c r="L35" s="19"/>
      <c r="M35" s="21">
        <f t="shared" si="16"/>
        <v>0</v>
      </c>
      <c r="N35" s="22"/>
      <c r="O35" s="19"/>
      <c r="P35" s="38"/>
      <c r="Q35" s="18">
        <f t="shared" si="26"/>
        <v>0</v>
      </c>
      <c r="R35" s="19"/>
      <c r="S35" s="21">
        <f t="shared" si="18"/>
        <v>0</v>
      </c>
      <c r="T35" s="22"/>
      <c r="U35" s="19"/>
      <c r="V35" s="38"/>
      <c r="W35" s="18">
        <f t="shared" si="27"/>
        <v>0</v>
      </c>
      <c r="X35" s="19"/>
      <c r="Y35" s="21">
        <f t="shared" si="19"/>
        <v>0</v>
      </c>
      <c r="Z35" s="22"/>
      <c r="AA35" s="19"/>
      <c r="AB35" s="38"/>
      <c r="AC35" s="18">
        <f t="shared" si="28"/>
        <v>0</v>
      </c>
      <c r="AD35" s="19"/>
      <c r="AE35" s="21">
        <f t="shared" si="20"/>
        <v>0</v>
      </c>
      <c r="AF35" s="22"/>
      <c r="AG35" s="19"/>
      <c r="AH35" s="38"/>
      <c r="AI35" s="18">
        <f t="shared" si="29"/>
        <v>0</v>
      </c>
      <c r="AJ35" s="19"/>
      <c r="AK35" s="21">
        <f t="shared" si="21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7040.2347057696797</v>
      </c>
      <c r="I36" s="31"/>
      <c r="J36" s="42"/>
      <c r="K36" s="44">
        <f>SUM(K29:K35)+K28</f>
        <v>8073.4259999999995</v>
      </c>
      <c r="L36" s="31"/>
      <c r="M36" s="32">
        <f t="shared" si="16"/>
        <v>1033.1912942303197</v>
      </c>
      <c r="N36" s="33">
        <f t="shared" ref="N36:N46" si="32">IF((H36)=0,"",(M36/H36))</f>
        <v>0.14675523436506868</v>
      </c>
      <c r="O36" s="31"/>
      <c r="P36" s="42"/>
      <c r="Q36" s="44">
        <f>SUM(Q29:Q35)+Q28</f>
        <v>8871.1059999999998</v>
      </c>
      <c r="R36" s="31"/>
      <c r="S36" s="32">
        <f t="shared" si="18"/>
        <v>797.68000000000029</v>
      </c>
      <c r="T36" s="33">
        <f t="shared" ref="T36:T46" si="33">IF((K36)=0,"",(S36/K36))</f>
        <v>9.880315989766926E-2</v>
      </c>
      <c r="U36" s="31"/>
      <c r="V36" s="42"/>
      <c r="W36" s="44">
        <f>SUM(W29:W35)+W28</f>
        <v>8930.735999999999</v>
      </c>
      <c r="X36" s="31"/>
      <c r="Y36" s="32">
        <f t="shared" si="19"/>
        <v>59.6299999999992</v>
      </c>
      <c r="Z36" s="33">
        <f t="shared" ref="Z36:Z46" si="34">IF((Q36)=0,"",(Y36/Q36))</f>
        <v>6.7218225100679893E-3</v>
      </c>
      <c r="AA36" s="31"/>
      <c r="AB36" s="42"/>
      <c r="AC36" s="44">
        <f>SUM(AC29:AC35)+AC28</f>
        <v>8924.3559999999998</v>
      </c>
      <c r="AD36" s="31"/>
      <c r="AE36" s="32">
        <f t="shared" si="20"/>
        <v>-6.3799999999991996</v>
      </c>
      <c r="AF36" s="33">
        <f t="shared" ref="AF36:AF46" si="35">IF((W36)=0,"",(AE36/W36))</f>
        <v>-7.143868097768426E-4</v>
      </c>
      <c r="AG36" s="31"/>
      <c r="AH36" s="42"/>
      <c r="AI36" s="44">
        <f>SUM(AI29:AI35)+AI28</f>
        <v>9033.4259999999995</v>
      </c>
      <c r="AJ36" s="31"/>
      <c r="AK36" s="32">
        <f t="shared" si="21"/>
        <v>109.06999999999971</v>
      </c>
      <c r="AL36" s="33">
        <f t="shared" ref="AL36:AL46" si="36">IF((AC36)=0,"",(AK36/AC36))</f>
        <v>1.2221610164363648E-2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</v>
      </c>
      <c r="G37" s="20">
        <v>2.5070999999999999</v>
      </c>
      <c r="H37" s="18">
        <f>F37*G37</f>
        <v>5014.2</v>
      </c>
      <c r="I37" s="19"/>
      <c r="J37" s="20">
        <v>2.7825828099560286</v>
      </c>
      <c r="K37" s="18">
        <f>$F37*J37</f>
        <v>5565.1656199120571</v>
      </c>
      <c r="L37" s="19"/>
      <c r="M37" s="21">
        <f t="shared" si="16"/>
        <v>550.96561991205726</v>
      </c>
      <c r="N37" s="22">
        <f t="shared" si="32"/>
        <v>0.10988106176699319</v>
      </c>
      <c r="O37" s="19"/>
      <c r="P37" s="20">
        <v>2.7825828099560286</v>
      </c>
      <c r="Q37" s="18">
        <f>$F37*P37</f>
        <v>5565.1656199120571</v>
      </c>
      <c r="R37" s="19"/>
      <c r="S37" s="21">
        <f t="shared" si="18"/>
        <v>0</v>
      </c>
      <c r="T37" s="22">
        <f t="shared" si="33"/>
        <v>0</v>
      </c>
      <c r="U37" s="19"/>
      <c r="V37" s="20">
        <v>2.7825828099560286</v>
      </c>
      <c r="W37" s="18">
        <f>$F37*V37</f>
        <v>5565.1656199120571</v>
      </c>
      <c r="X37" s="19"/>
      <c r="Y37" s="21">
        <f t="shared" si="19"/>
        <v>0</v>
      </c>
      <c r="Z37" s="22">
        <f t="shared" si="34"/>
        <v>0</v>
      </c>
      <c r="AA37" s="19"/>
      <c r="AB37" s="20">
        <v>2.7825828099560286</v>
      </c>
      <c r="AC37" s="18">
        <f>$F37*AB37</f>
        <v>5565.1656199120571</v>
      </c>
      <c r="AD37" s="19"/>
      <c r="AE37" s="21">
        <f t="shared" si="20"/>
        <v>0</v>
      </c>
      <c r="AF37" s="22">
        <f t="shared" si="35"/>
        <v>0</v>
      </c>
      <c r="AG37" s="19"/>
      <c r="AH37" s="20">
        <v>2.7825828099560286</v>
      </c>
      <c r="AI37" s="18">
        <f>$F37*AH37</f>
        <v>5565.1656199120571</v>
      </c>
      <c r="AJ37" s="19"/>
      <c r="AK37" s="21">
        <f t="shared" si="21"/>
        <v>0</v>
      </c>
      <c r="AL37" s="22">
        <f t="shared" si="3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</v>
      </c>
      <c r="G38" s="20">
        <v>1.8734</v>
      </c>
      <c r="H38" s="18">
        <f>F38*G38</f>
        <v>3746.7999999999997</v>
      </c>
      <c r="I38" s="19"/>
      <c r="J38" s="20">
        <v>2.1171956727070014</v>
      </c>
      <c r="K38" s="18">
        <f>$F38*J38</f>
        <v>4234.3913454140029</v>
      </c>
      <c r="L38" s="19"/>
      <c r="M38" s="21">
        <f t="shared" si="16"/>
        <v>487.59134541400317</v>
      </c>
      <c r="N38" s="22">
        <f t="shared" si="32"/>
        <v>0.13013540765826925</v>
      </c>
      <c r="O38" s="19"/>
      <c r="P38" s="20">
        <v>2.1171956727070014</v>
      </c>
      <c r="Q38" s="18">
        <f>$F38*P38</f>
        <v>4234.3913454140029</v>
      </c>
      <c r="R38" s="19"/>
      <c r="S38" s="21">
        <f t="shared" si="18"/>
        <v>0</v>
      </c>
      <c r="T38" s="22">
        <f t="shared" si="33"/>
        <v>0</v>
      </c>
      <c r="U38" s="19"/>
      <c r="V38" s="20">
        <v>2.1171956727070014</v>
      </c>
      <c r="W38" s="18">
        <f>$F38*V38</f>
        <v>4234.3913454140029</v>
      </c>
      <c r="X38" s="19"/>
      <c r="Y38" s="21">
        <f t="shared" si="19"/>
        <v>0</v>
      </c>
      <c r="Z38" s="22">
        <f t="shared" si="34"/>
        <v>0</v>
      </c>
      <c r="AA38" s="19"/>
      <c r="AB38" s="20">
        <v>2.1171956727070014</v>
      </c>
      <c r="AC38" s="18">
        <f>$F38*AB38</f>
        <v>4234.3913454140029</v>
      </c>
      <c r="AD38" s="19"/>
      <c r="AE38" s="21">
        <f t="shared" si="20"/>
        <v>0</v>
      </c>
      <c r="AF38" s="22">
        <f t="shared" si="35"/>
        <v>0</v>
      </c>
      <c r="AG38" s="19"/>
      <c r="AH38" s="20">
        <v>2.1171956727070014</v>
      </c>
      <c r="AI38" s="18">
        <f>$F38*AH38</f>
        <v>4234.3913454140029</v>
      </c>
      <c r="AJ38" s="19"/>
      <c r="AK38" s="21">
        <f t="shared" si="21"/>
        <v>0</v>
      </c>
      <c r="AL38" s="22">
        <f t="shared" si="3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15801.234705769679</v>
      </c>
      <c r="I39" s="49"/>
      <c r="J39" s="48"/>
      <c r="K39" s="44">
        <f>SUM(K36:K38)</f>
        <v>17872.98296532606</v>
      </c>
      <c r="L39" s="49"/>
      <c r="M39" s="32">
        <f t="shared" si="16"/>
        <v>2071.7482595563815</v>
      </c>
      <c r="N39" s="33">
        <f t="shared" si="32"/>
        <v>0.13111306161409661</v>
      </c>
      <c r="O39" s="49"/>
      <c r="P39" s="48"/>
      <c r="Q39" s="44">
        <f>SUM(Q36:Q38)</f>
        <v>18670.662965326061</v>
      </c>
      <c r="R39" s="49"/>
      <c r="S39" s="32">
        <f t="shared" si="18"/>
        <v>797.68000000000029</v>
      </c>
      <c r="T39" s="33">
        <f t="shared" si="33"/>
        <v>4.4630490699147159E-2</v>
      </c>
      <c r="U39" s="49"/>
      <c r="V39" s="48"/>
      <c r="W39" s="44">
        <f>SUM(W36:W38)</f>
        <v>18730.292965326058</v>
      </c>
      <c r="X39" s="49"/>
      <c r="Y39" s="32">
        <f t="shared" si="19"/>
        <v>59.629999999997381</v>
      </c>
      <c r="Z39" s="33">
        <f t="shared" si="34"/>
        <v>3.193780537452705E-3</v>
      </c>
      <c r="AA39" s="49"/>
      <c r="AB39" s="48"/>
      <c r="AC39" s="44">
        <f>SUM(AC36:AC38)</f>
        <v>18723.912965326061</v>
      </c>
      <c r="AD39" s="49"/>
      <c r="AE39" s="32">
        <f t="shared" si="20"/>
        <v>-6.3799999999973807</v>
      </c>
      <c r="AF39" s="33">
        <f t="shared" si="35"/>
        <v>-3.4062467745743117E-4</v>
      </c>
      <c r="AG39" s="49"/>
      <c r="AH39" s="48"/>
      <c r="AI39" s="44">
        <f>SUM(AI36:AI38)</f>
        <v>18832.98296532606</v>
      </c>
      <c r="AJ39" s="49"/>
      <c r="AK39" s="32">
        <f t="shared" si="21"/>
        <v>109.06999999999971</v>
      </c>
      <c r="AL39" s="33">
        <f t="shared" si="36"/>
        <v>5.8251712770712692E-3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913351.99999999988</v>
      </c>
      <c r="G40" s="51">
        <v>4.4000000000000003E-3</v>
      </c>
      <c r="H40" s="209">
        <f>($G$8*(1+0.0407))*G40</f>
        <v>4029.5903999999996</v>
      </c>
      <c r="I40" s="19"/>
      <c r="J40" s="51">
        <v>4.4000000000000003E-3</v>
      </c>
      <c r="K40" s="162">
        <f t="shared" ref="K40:K48" si="37">$F40*J40</f>
        <v>4018.7487999999998</v>
      </c>
      <c r="L40" s="19"/>
      <c r="M40" s="21">
        <f>K40-H40</f>
        <v>-10.841599999999744</v>
      </c>
      <c r="N40" s="163">
        <f t="shared" si="32"/>
        <v>-2.6904967810127164E-3</v>
      </c>
      <c r="O40" s="19"/>
      <c r="P40" s="51">
        <v>4.4000000000000003E-3</v>
      </c>
      <c r="Q40" s="162">
        <f t="shared" ref="Q40:Q48" si="38">$F40*P40</f>
        <v>4018.7487999999998</v>
      </c>
      <c r="R40" s="19"/>
      <c r="S40" s="21">
        <f t="shared" si="18"/>
        <v>0</v>
      </c>
      <c r="T40" s="163">
        <f t="shared" si="33"/>
        <v>0</v>
      </c>
      <c r="U40" s="19"/>
      <c r="V40" s="51">
        <v>4.4000000000000003E-3</v>
      </c>
      <c r="W40" s="162">
        <f t="shared" ref="W40:W48" si="39">$F40*V40</f>
        <v>4018.7487999999998</v>
      </c>
      <c r="X40" s="19"/>
      <c r="Y40" s="21">
        <f t="shared" si="19"/>
        <v>0</v>
      </c>
      <c r="Z40" s="163">
        <f t="shared" si="34"/>
        <v>0</v>
      </c>
      <c r="AA40" s="19"/>
      <c r="AB40" s="51">
        <v>4.4000000000000003E-3</v>
      </c>
      <c r="AC40" s="162">
        <f t="shared" ref="AC40:AC48" si="40">$F40*AB40</f>
        <v>4018.7487999999998</v>
      </c>
      <c r="AD40" s="19"/>
      <c r="AE40" s="21">
        <f t="shared" si="20"/>
        <v>0</v>
      </c>
      <c r="AF40" s="163">
        <f t="shared" si="35"/>
        <v>0</v>
      </c>
      <c r="AG40" s="19"/>
      <c r="AH40" s="51">
        <v>4.4000000000000003E-3</v>
      </c>
      <c r="AI40" s="162">
        <f t="shared" ref="AI40:AI48" si="41">$F40*AH40</f>
        <v>4018.7487999999998</v>
      </c>
      <c r="AJ40" s="19"/>
      <c r="AK40" s="21">
        <f t="shared" si="21"/>
        <v>0</v>
      </c>
      <c r="AL40" s="163">
        <f t="shared" si="3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913351.99999999988</v>
      </c>
      <c r="G41" s="51">
        <v>1.2999999999999999E-3</v>
      </c>
      <c r="H41" s="209">
        <f>($G$8*(1+0.0407))*G41</f>
        <v>1190.5607999999997</v>
      </c>
      <c r="I41" s="19"/>
      <c r="J41" s="51">
        <v>1.2999999999999999E-3</v>
      </c>
      <c r="K41" s="162">
        <f t="shared" si="37"/>
        <v>1187.3575999999998</v>
      </c>
      <c r="L41" s="19"/>
      <c r="M41" s="21">
        <f t="shared" si="16"/>
        <v>-3.2031999999999243</v>
      </c>
      <c r="N41" s="163">
        <f t="shared" si="32"/>
        <v>-2.6904967810127169E-3</v>
      </c>
      <c r="O41" s="19"/>
      <c r="P41" s="51">
        <v>1.2999999999999999E-3</v>
      </c>
      <c r="Q41" s="162">
        <f t="shared" si="38"/>
        <v>1187.3575999999998</v>
      </c>
      <c r="R41" s="19"/>
      <c r="S41" s="21">
        <f t="shared" si="18"/>
        <v>0</v>
      </c>
      <c r="T41" s="163">
        <f t="shared" si="33"/>
        <v>0</v>
      </c>
      <c r="U41" s="19"/>
      <c r="V41" s="51">
        <v>1.2999999999999999E-3</v>
      </c>
      <c r="W41" s="162">
        <f t="shared" si="39"/>
        <v>1187.3575999999998</v>
      </c>
      <c r="X41" s="19"/>
      <c r="Y41" s="21">
        <f t="shared" si="19"/>
        <v>0</v>
      </c>
      <c r="Z41" s="163">
        <f t="shared" si="34"/>
        <v>0</v>
      </c>
      <c r="AA41" s="19"/>
      <c r="AB41" s="51">
        <v>1.2999999999999999E-3</v>
      </c>
      <c r="AC41" s="162">
        <f t="shared" si="40"/>
        <v>1187.3575999999998</v>
      </c>
      <c r="AD41" s="19"/>
      <c r="AE41" s="21">
        <f t="shared" si="20"/>
        <v>0</v>
      </c>
      <c r="AF41" s="163">
        <f t="shared" si="35"/>
        <v>0</v>
      </c>
      <c r="AG41" s="19"/>
      <c r="AH41" s="51">
        <v>1.2999999999999999E-3</v>
      </c>
      <c r="AI41" s="162">
        <f t="shared" si="41"/>
        <v>1187.3575999999998</v>
      </c>
      <c r="AJ41" s="19"/>
      <c r="AK41" s="21">
        <f t="shared" si="21"/>
        <v>0</v>
      </c>
      <c r="AL41" s="163">
        <f t="shared" si="3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2">F42*G42</f>
        <v>0.25</v>
      </c>
      <c r="I42" s="19"/>
      <c r="J42" s="51">
        <v>0.25</v>
      </c>
      <c r="K42" s="162">
        <f t="shared" si="37"/>
        <v>0.25</v>
      </c>
      <c r="L42" s="19"/>
      <c r="M42" s="21">
        <f t="shared" si="16"/>
        <v>0</v>
      </c>
      <c r="N42" s="163">
        <f t="shared" si="32"/>
        <v>0</v>
      </c>
      <c r="O42" s="19"/>
      <c r="P42" s="51">
        <v>0.25</v>
      </c>
      <c r="Q42" s="162">
        <f t="shared" si="38"/>
        <v>0.25</v>
      </c>
      <c r="R42" s="19"/>
      <c r="S42" s="21">
        <f t="shared" si="18"/>
        <v>0</v>
      </c>
      <c r="T42" s="163">
        <f t="shared" si="33"/>
        <v>0</v>
      </c>
      <c r="U42" s="19"/>
      <c r="V42" s="51">
        <v>0.25</v>
      </c>
      <c r="W42" s="162">
        <f t="shared" si="39"/>
        <v>0.25</v>
      </c>
      <c r="X42" s="19"/>
      <c r="Y42" s="21">
        <f t="shared" si="19"/>
        <v>0</v>
      </c>
      <c r="Z42" s="163">
        <f t="shared" si="34"/>
        <v>0</v>
      </c>
      <c r="AA42" s="19"/>
      <c r="AB42" s="51">
        <v>0.25</v>
      </c>
      <c r="AC42" s="162">
        <f t="shared" si="40"/>
        <v>0.25</v>
      </c>
      <c r="AD42" s="19"/>
      <c r="AE42" s="21">
        <f t="shared" si="20"/>
        <v>0</v>
      </c>
      <c r="AF42" s="163">
        <f t="shared" si="35"/>
        <v>0</v>
      </c>
      <c r="AG42" s="19"/>
      <c r="AH42" s="51">
        <v>0.25</v>
      </c>
      <c r="AI42" s="162">
        <f t="shared" si="41"/>
        <v>0.25</v>
      </c>
      <c r="AJ42" s="19"/>
      <c r="AK42" s="21">
        <f t="shared" si="21"/>
        <v>0</v>
      </c>
      <c r="AL42" s="163">
        <f t="shared" si="3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879999.99999999988</v>
      </c>
      <c r="G43" s="51">
        <v>7.0000000000000001E-3</v>
      </c>
      <c r="H43" s="162">
        <f t="shared" si="42"/>
        <v>6159.9999999999991</v>
      </c>
      <c r="I43" s="19"/>
      <c r="J43" s="51">
        <v>7.0000000000000001E-3</v>
      </c>
      <c r="K43" s="162">
        <f t="shared" si="37"/>
        <v>6159.9999999999991</v>
      </c>
      <c r="L43" s="19"/>
      <c r="M43" s="21">
        <f t="shared" si="16"/>
        <v>0</v>
      </c>
      <c r="N43" s="163">
        <f t="shared" si="32"/>
        <v>0</v>
      </c>
      <c r="O43" s="19"/>
      <c r="P43" s="51">
        <v>7.0000000000000001E-3</v>
      </c>
      <c r="Q43" s="162">
        <f t="shared" si="38"/>
        <v>6159.9999999999991</v>
      </c>
      <c r="R43" s="19"/>
      <c r="S43" s="21">
        <f t="shared" si="18"/>
        <v>0</v>
      </c>
      <c r="T43" s="163">
        <f t="shared" si="33"/>
        <v>0</v>
      </c>
      <c r="U43" s="19"/>
      <c r="V43" s="51">
        <v>7.0000000000000001E-3</v>
      </c>
      <c r="W43" s="162">
        <f t="shared" si="39"/>
        <v>6159.9999999999991</v>
      </c>
      <c r="X43" s="19"/>
      <c r="Y43" s="21">
        <f t="shared" si="19"/>
        <v>0</v>
      </c>
      <c r="Z43" s="163">
        <f t="shared" si="34"/>
        <v>0</v>
      </c>
      <c r="AA43" s="19"/>
      <c r="AB43" s="51">
        <v>7.0000000000000001E-3</v>
      </c>
      <c r="AC43" s="162">
        <f t="shared" si="40"/>
        <v>6159.9999999999991</v>
      </c>
      <c r="AD43" s="19"/>
      <c r="AE43" s="21">
        <f t="shared" si="20"/>
        <v>0</v>
      </c>
      <c r="AF43" s="163">
        <f t="shared" si="35"/>
        <v>0</v>
      </c>
      <c r="AG43" s="19"/>
      <c r="AH43" s="51">
        <v>7.0000000000000001E-3</v>
      </c>
      <c r="AI43" s="162">
        <f t="shared" si="41"/>
        <v>6159.9999999999991</v>
      </c>
      <c r="AJ43" s="19"/>
      <c r="AK43" s="21">
        <f t="shared" si="21"/>
        <v>0</v>
      </c>
      <c r="AL43" s="163">
        <f t="shared" si="3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563199.99999999988</v>
      </c>
      <c r="G44" s="55">
        <v>7.6999999999999999E-2</v>
      </c>
      <c r="H44" s="162">
        <f t="shared" si="42"/>
        <v>43366.399999999987</v>
      </c>
      <c r="I44" s="19"/>
      <c r="J44" s="55">
        <v>7.6999999999999999E-2</v>
      </c>
      <c r="K44" s="162">
        <f t="shared" si="37"/>
        <v>43366.399999999987</v>
      </c>
      <c r="L44" s="19"/>
      <c r="M44" s="21">
        <f t="shared" si="16"/>
        <v>0</v>
      </c>
      <c r="N44" s="163">
        <f t="shared" si="32"/>
        <v>0</v>
      </c>
      <c r="O44" s="19"/>
      <c r="P44" s="55">
        <v>7.6999999999999999E-2</v>
      </c>
      <c r="Q44" s="162">
        <f t="shared" si="38"/>
        <v>43366.399999999987</v>
      </c>
      <c r="R44" s="19"/>
      <c r="S44" s="21">
        <f t="shared" si="18"/>
        <v>0</v>
      </c>
      <c r="T44" s="163">
        <f t="shared" si="33"/>
        <v>0</v>
      </c>
      <c r="U44" s="19"/>
      <c r="V44" s="55">
        <v>7.6999999999999999E-2</v>
      </c>
      <c r="W44" s="162">
        <f t="shared" si="39"/>
        <v>43366.399999999987</v>
      </c>
      <c r="X44" s="19"/>
      <c r="Y44" s="21">
        <f t="shared" si="19"/>
        <v>0</v>
      </c>
      <c r="Z44" s="163">
        <f t="shared" si="34"/>
        <v>0</v>
      </c>
      <c r="AA44" s="19"/>
      <c r="AB44" s="55">
        <v>7.6999999999999999E-2</v>
      </c>
      <c r="AC44" s="162">
        <f t="shared" si="40"/>
        <v>43366.399999999987</v>
      </c>
      <c r="AD44" s="19"/>
      <c r="AE44" s="21">
        <f t="shared" si="20"/>
        <v>0</v>
      </c>
      <c r="AF44" s="163">
        <f t="shared" si="35"/>
        <v>0</v>
      </c>
      <c r="AG44" s="19"/>
      <c r="AH44" s="55">
        <v>7.6999999999999999E-2</v>
      </c>
      <c r="AI44" s="162">
        <f t="shared" si="41"/>
        <v>43366.399999999987</v>
      </c>
      <c r="AJ44" s="19"/>
      <c r="AK44" s="21">
        <f t="shared" si="21"/>
        <v>0</v>
      </c>
      <c r="AL44" s="163">
        <f t="shared" si="3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158399.99999999997</v>
      </c>
      <c r="G45" s="55">
        <v>0.114</v>
      </c>
      <c r="H45" s="162">
        <f t="shared" si="42"/>
        <v>18057.599999999999</v>
      </c>
      <c r="I45" s="19"/>
      <c r="J45" s="55">
        <v>0.114</v>
      </c>
      <c r="K45" s="162">
        <f t="shared" si="37"/>
        <v>18057.599999999999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8"/>
        <v>18057.599999999999</v>
      </c>
      <c r="R45" s="19"/>
      <c r="S45" s="21">
        <f t="shared" si="18"/>
        <v>0</v>
      </c>
      <c r="T45" s="163">
        <f t="shared" si="33"/>
        <v>0</v>
      </c>
      <c r="U45" s="19"/>
      <c r="V45" s="55">
        <v>0.114</v>
      </c>
      <c r="W45" s="162">
        <f t="shared" si="39"/>
        <v>18057.599999999999</v>
      </c>
      <c r="X45" s="19"/>
      <c r="Y45" s="21">
        <f t="shared" si="19"/>
        <v>0</v>
      </c>
      <c r="Z45" s="163">
        <f t="shared" si="34"/>
        <v>0</v>
      </c>
      <c r="AA45" s="19"/>
      <c r="AB45" s="55">
        <v>0.114</v>
      </c>
      <c r="AC45" s="162">
        <f t="shared" si="40"/>
        <v>18057.599999999999</v>
      </c>
      <c r="AD45" s="19"/>
      <c r="AE45" s="21">
        <f t="shared" si="20"/>
        <v>0</v>
      </c>
      <c r="AF45" s="163">
        <f t="shared" si="35"/>
        <v>0</v>
      </c>
      <c r="AG45" s="19"/>
      <c r="AH45" s="55">
        <v>0.114</v>
      </c>
      <c r="AI45" s="162">
        <f t="shared" si="41"/>
        <v>18057.599999999999</v>
      </c>
      <c r="AJ45" s="19"/>
      <c r="AK45" s="21">
        <f t="shared" si="21"/>
        <v>0</v>
      </c>
      <c r="AL45" s="163">
        <f t="shared" si="3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158399.99999999997</v>
      </c>
      <c r="G46" s="55">
        <v>0.14000000000000001</v>
      </c>
      <c r="H46" s="162">
        <f t="shared" si="42"/>
        <v>22175.999999999996</v>
      </c>
      <c r="I46" s="19"/>
      <c r="J46" s="55">
        <v>0.14000000000000001</v>
      </c>
      <c r="K46" s="162">
        <f t="shared" si="37"/>
        <v>22175.999999999996</v>
      </c>
      <c r="L46" s="19"/>
      <c r="M46" s="21">
        <f t="shared" si="16"/>
        <v>0</v>
      </c>
      <c r="N46" s="163">
        <f t="shared" si="32"/>
        <v>0</v>
      </c>
      <c r="O46" s="19"/>
      <c r="P46" s="55">
        <v>0.14000000000000001</v>
      </c>
      <c r="Q46" s="162">
        <f t="shared" si="38"/>
        <v>22175.999999999996</v>
      </c>
      <c r="R46" s="19"/>
      <c r="S46" s="21">
        <f t="shared" si="18"/>
        <v>0</v>
      </c>
      <c r="T46" s="163">
        <f t="shared" si="33"/>
        <v>0</v>
      </c>
      <c r="U46" s="19"/>
      <c r="V46" s="55">
        <v>0.14000000000000001</v>
      </c>
      <c r="W46" s="162">
        <f t="shared" si="39"/>
        <v>22175.999999999996</v>
      </c>
      <c r="X46" s="19"/>
      <c r="Y46" s="21">
        <f t="shared" si="19"/>
        <v>0</v>
      </c>
      <c r="Z46" s="163">
        <f t="shared" si="34"/>
        <v>0</v>
      </c>
      <c r="AA46" s="19"/>
      <c r="AB46" s="55">
        <v>0.14000000000000001</v>
      </c>
      <c r="AC46" s="162">
        <f t="shared" si="40"/>
        <v>22175.999999999996</v>
      </c>
      <c r="AD46" s="19"/>
      <c r="AE46" s="21">
        <f t="shared" si="20"/>
        <v>0</v>
      </c>
      <c r="AF46" s="163">
        <f t="shared" si="35"/>
        <v>0</v>
      </c>
      <c r="AG46" s="19"/>
      <c r="AH46" s="55">
        <v>0.14000000000000001</v>
      </c>
      <c r="AI46" s="162">
        <f t="shared" si="41"/>
        <v>22175.999999999996</v>
      </c>
      <c r="AJ46" s="19"/>
      <c r="AK46" s="21">
        <f t="shared" si="21"/>
        <v>0</v>
      </c>
      <c r="AL46" s="163">
        <f t="shared" si="3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42"/>
        <v>66</v>
      </c>
      <c r="I47" s="60"/>
      <c r="J47" s="55">
        <v>8.7999999999999995E-2</v>
      </c>
      <c r="K47" s="162">
        <f t="shared" si="37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8"/>
        <v>66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9"/>
        <v>66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0"/>
        <v>66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1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879249.99999999988</v>
      </c>
      <c r="G48" s="55">
        <v>0.10299999999999999</v>
      </c>
      <c r="H48" s="162">
        <f t="shared" si="42"/>
        <v>90562.749999999985</v>
      </c>
      <c r="I48" s="60"/>
      <c r="J48" s="55">
        <v>0.10299999999999999</v>
      </c>
      <c r="K48" s="162">
        <f t="shared" si="37"/>
        <v>90562.749999999985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8"/>
        <v>90562.749999999985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9"/>
        <v>90562.749999999985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0"/>
        <v>90562.749999999985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1"/>
        <v>90562.749999999985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110781.63590576967</v>
      </c>
      <c r="I50" s="76"/>
      <c r="J50" s="73"/>
      <c r="K50" s="75">
        <f>SUM(K40:K46,K39)</f>
        <v>112839.33936532604</v>
      </c>
      <c r="L50" s="76"/>
      <c r="M50" s="77">
        <f>K50-H50</f>
        <v>2057.7034595563746</v>
      </c>
      <c r="N50" s="78">
        <f>IF((H50)=0,"",(M50/H50))</f>
        <v>1.8574409402174266E-2</v>
      </c>
      <c r="O50" s="76"/>
      <c r="P50" s="73"/>
      <c r="Q50" s="75">
        <f>SUM(Q40:Q46,Q39)</f>
        <v>113637.01936532605</v>
      </c>
      <c r="R50" s="76"/>
      <c r="S50" s="77">
        <f t="shared" si="18"/>
        <v>797.68000000000757</v>
      </c>
      <c r="T50" s="78">
        <f>IF((K50)=0,"",(S50/K50))</f>
        <v>7.0691658112022188E-3</v>
      </c>
      <c r="U50" s="76"/>
      <c r="V50" s="73"/>
      <c r="W50" s="75">
        <f>SUM(W40:W46,W39)</f>
        <v>113696.64936532604</v>
      </c>
      <c r="X50" s="76"/>
      <c r="Y50" s="77">
        <f t="shared" si="19"/>
        <v>59.629999999990105</v>
      </c>
      <c r="Z50" s="78">
        <f>IF((Q50)=0,"",(Y50/Q50))</f>
        <v>5.2474097202680539E-4</v>
      </c>
      <c r="AA50" s="76"/>
      <c r="AB50" s="73"/>
      <c r="AC50" s="75">
        <f>SUM(AC40:AC46,AC39)</f>
        <v>113690.26936532605</v>
      </c>
      <c r="AD50" s="76"/>
      <c r="AE50" s="77">
        <f t="shared" si="20"/>
        <v>-6.3799999999901047</v>
      </c>
      <c r="AF50" s="78">
        <f>IF((W50)=0,"",(AE50/W50))</f>
        <v>-5.6114230591704732E-5</v>
      </c>
      <c r="AG50" s="76"/>
      <c r="AH50" s="73"/>
      <c r="AI50" s="75">
        <f>SUM(AI40:AI46,AI39)</f>
        <v>113799.33936532604</v>
      </c>
      <c r="AJ50" s="76"/>
      <c r="AK50" s="77">
        <f t="shared" si="21"/>
        <v>109.06999999999243</v>
      </c>
      <c r="AL50" s="78">
        <f>IF((AC50)=0,"",(AK50/AC50))</f>
        <v>9.5936090756820096E-4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14401.612667750058</v>
      </c>
      <c r="I51" s="83"/>
      <c r="J51" s="80">
        <v>0.13</v>
      </c>
      <c r="K51" s="84">
        <f>K50*J51</f>
        <v>14669.114117492387</v>
      </c>
      <c r="L51" s="83"/>
      <c r="M51" s="85">
        <f>K51-H51</f>
        <v>267.50144974232899</v>
      </c>
      <c r="N51" s="86">
        <f>IF((H51)=0,"",(M51/H51))</f>
        <v>1.8574409402174287E-2</v>
      </c>
      <c r="O51" s="83"/>
      <c r="P51" s="80">
        <v>0.13</v>
      </c>
      <c r="Q51" s="84">
        <f>Q50*P51</f>
        <v>14772.812517492386</v>
      </c>
      <c r="R51" s="83"/>
      <c r="S51" s="85">
        <f t="shared" si="18"/>
        <v>103.69839999999931</v>
      </c>
      <c r="T51" s="86">
        <f>IF((K51)=0,"",(S51/K51))</f>
        <v>7.0691658112021043E-3</v>
      </c>
      <c r="U51" s="83"/>
      <c r="V51" s="80">
        <v>0.13</v>
      </c>
      <c r="W51" s="84">
        <f>W50*V51</f>
        <v>14780.564417492385</v>
      </c>
      <c r="X51" s="83"/>
      <c r="Y51" s="85">
        <f t="shared" si="19"/>
        <v>7.7518999999992957</v>
      </c>
      <c r="Z51" s="86">
        <f>IF((Q51)=0,"",(Y51/Q51))</f>
        <v>5.2474097202684486E-4</v>
      </c>
      <c r="AA51" s="83"/>
      <c r="AB51" s="80">
        <v>0.13</v>
      </c>
      <c r="AC51" s="84">
        <f>AC50*AB51</f>
        <v>14779.735017492387</v>
      </c>
      <c r="AD51" s="83"/>
      <c r="AE51" s="85">
        <f t="shared" si="20"/>
        <v>-0.82939999999871361</v>
      </c>
      <c r="AF51" s="86">
        <f>IF((W51)=0,"",(AE51/W51))</f>
        <v>-5.6114230591704732E-5</v>
      </c>
      <c r="AG51" s="83"/>
      <c r="AH51" s="80">
        <v>0.13</v>
      </c>
      <c r="AI51" s="84">
        <f>AI50*AH51</f>
        <v>14793.914117492386</v>
      </c>
      <c r="AJ51" s="83"/>
      <c r="AK51" s="85">
        <f t="shared" si="21"/>
        <v>14.17909999999938</v>
      </c>
      <c r="AL51" s="86">
        <f>IF((AC51)=0,"",(AK51/AC51))</f>
        <v>9.5936090756822557E-4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125183.24857351973</v>
      </c>
      <c r="I52" s="83"/>
      <c r="J52" s="88"/>
      <c r="K52" s="84">
        <f>K50+K51</f>
        <v>127508.45348281843</v>
      </c>
      <c r="L52" s="83"/>
      <c r="M52" s="85">
        <f>K52-H52</f>
        <v>2325.2049092986999</v>
      </c>
      <c r="N52" s="86">
        <f>IF((H52)=0,"",(M52/H52))</f>
        <v>1.8574409402174242E-2</v>
      </c>
      <c r="O52" s="83"/>
      <c r="P52" s="88"/>
      <c r="Q52" s="84">
        <f>Q50+Q51</f>
        <v>128409.83188281844</v>
      </c>
      <c r="R52" s="83"/>
      <c r="S52" s="85">
        <f t="shared" si="18"/>
        <v>901.37840000001597</v>
      </c>
      <c r="T52" s="86">
        <f>IF((K52)=0,"",(S52/K52))</f>
        <v>7.0691658112022777E-3</v>
      </c>
      <c r="U52" s="83"/>
      <c r="V52" s="88"/>
      <c r="W52" s="84">
        <f>W50+W51</f>
        <v>128477.21378281842</v>
      </c>
      <c r="X52" s="83"/>
      <c r="Y52" s="85">
        <f t="shared" si="19"/>
        <v>67.381899999978486</v>
      </c>
      <c r="Z52" s="86">
        <f>IF((Q52)=0,"",(Y52/Q52))</f>
        <v>5.2474097202672495E-4</v>
      </c>
      <c r="AA52" s="83"/>
      <c r="AB52" s="88"/>
      <c r="AC52" s="84">
        <f>AC50+AC51</f>
        <v>128470.00438281844</v>
      </c>
      <c r="AD52" s="83"/>
      <c r="AE52" s="85">
        <f t="shared" si="20"/>
        <v>-7.2093999999779044</v>
      </c>
      <c r="AF52" s="86">
        <f>IF((W52)=0,"",(AE52/W52))</f>
        <v>-5.6114230591619785E-5</v>
      </c>
      <c r="AG52" s="83"/>
      <c r="AH52" s="88"/>
      <c r="AI52" s="84">
        <f>AI50+AI51</f>
        <v>128593.25348281843</v>
      </c>
      <c r="AJ52" s="83"/>
      <c r="AK52" s="85">
        <f t="shared" si="21"/>
        <v>123.24909999998636</v>
      </c>
      <c r="AL52" s="86">
        <f>IF((AC52)=0,"",(AK52/AC52))</f>
        <v>9.5936090756816128E-4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-12518.32</v>
      </c>
      <c r="I53" s="83"/>
      <c r="J53" s="88"/>
      <c r="K53" s="90">
        <f>ROUND(-K52*10%,2)</f>
        <v>-12750.85</v>
      </c>
      <c r="L53" s="83"/>
      <c r="M53" s="91">
        <f>K53-H53</f>
        <v>-232.53000000000065</v>
      </c>
      <c r="N53" s="92">
        <f>IF((H53)=0,"",(M53/H53))</f>
        <v>1.8575176221729488E-2</v>
      </c>
      <c r="O53" s="83"/>
      <c r="P53" s="88"/>
      <c r="Q53" s="90">
        <f>ROUND(-Q52*10%,2)</f>
        <v>-12840.98</v>
      </c>
      <c r="R53" s="83"/>
      <c r="S53" s="91">
        <f t="shared" si="18"/>
        <v>-90.1299999999992</v>
      </c>
      <c r="T53" s="92">
        <f>IF((K53)=0,"",(S53/K53))</f>
        <v>7.0685483712849889E-3</v>
      </c>
      <c r="U53" s="83"/>
      <c r="V53" s="88"/>
      <c r="W53" s="90">
        <f>ROUND(-W52*10%,2)</f>
        <v>-12847.72</v>
      </c>
      <c r="X53" s="83"/>
      <c r="Y53" s="91">
        <f t="shared" si="19"/>
        <v>-6.7399999999997817</v>
      </c>
      <c r="Z53" s="92">
        <f>IF((Q53)=0,"",(Y53/Q53))</f>
        <v>5.2488205728844542E-4</v>
      </c>
      <c r="AA53" s="83"/>
      <c r="AB53" s="88"/>
      <c r="AC53" s="90">
        <f>ROUND(-AC52*10%,2)</f>
        <v>-12847</v>
      </c>
      <c r="AD53" s="83"/>
      <c r="AE53" s="91">
        <f t="shared" si="20"/>
        <v>0.71999999999934516</v>
      </c>
      <c r="AF53" s="92">
        <f>IF((W53)=0,"",(AE53/W53))</f>
        <v>-5.6041071878850502E-5</v>
      </c>
      <c r="AG53" s="83"/>
      <c r="AH53" s="88"/>
      <c r="AI53" s="90">
        <f>ROUND(-AI52*10%,2)</f>
        <v>-12859.33</v>
      </c>
      <c r="AJ53" s="83"/>
      <c r="AK53" s="91">
        <f t="shared" si="21"/>
        <v>-12.329999999999927</v>
      </c>
      <c r="AL53" s="92">
        <f>IF((AC53)=0,"",(AK53/AC53))</f>
        <v>9.5975714174514881E-4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112664.92857351972</v>
      </c>
      <c r="I54" s="96"/>
      <c r="J54" s="93"/>
      <c r="K54" s="97">
        <f>K52+K53</f>
        <v>114757.60348281842</v>
      </c>
      <c r="L54" s="96"/>
      <c r="M54" s="98">
        <f>K54-H54</f>
        <v>2092.6749092987011</v>
      </c>
      <c r="N54" s="99">
        <f>IF((H54)=0,"",(M54/H54))</f>
        <v>1.8574324200038187E-2</v>
      </c>
      <c r="O54" s="96"/>
      <c r="P54" s="93"/>
      <c r="Q54" s="97">
        <f>Q52+Q53</f>
        <v>115568.85188281845</v>
      </c>
      <c r="R54" s="96"/>
      <c r="S54" s="98">
        <f t="shared" si="18"/>
        <v>811.24840000002587</v>
      </c>
      <c r="T54" s="99">
        <f>IF((K54)=0,"",(S54/K54))</f>
        <v>7.0692344156654202E-3</v>
      </c>
      <c r="U54" s="96"/>
      <c r="V54" s="93"/>
      <c r="W54" s="97">
        <f>W52+W53</f>
        <v>115629.49378281842</v>
      </c>
      <c r="X54" s="96"/>
      <c r="Y54" s="98">
        <f t="shared" si="19"/>
        <v>60.641899999973248</v>
      </c>
      <c r="Z54" s="99">
        <f>IF((Q54)=0,"",(Y54/Q54))</f>
        <v>5.2472529589081128E-4</v>
      </c>
      <c r="AA54" s="96"/>
      <c r="AB54" s="93"/>
      <c r="AC54" s="97">
        <f>AC52+AC53</f>
        <v>115623.00438281844</v>
      </c>
      <c r="AD54" s="96"/>
      <c r="AE54" s="98">
        <f t="shared" si="20"/>
        <v>-6.4893999999767402</v>
      </c>
      <c r="AF54" s="99">
        <f>IF((W54)=0,"",(AE54/W54))</f>
        <v>-5.6122359336498378E-5</v>
      </c>
      <c r="AG54" s="96"/>
      <c r="AH54" s="93"/>
      <c r="AI54" s="97">
        <f>AI52+AI53</f>
        <v>115733.92348281843</v>
      </c>
      <c r="AJ54" s="96"/>
      <c r="AK54" s="98">
        <f t="shared" si="21"/>
        <v>110.91909999998461</v>
      </c>
      <c r="AL54" s="99">
        <f>IF((AC54)=0,"",(AK54/AC54))</f>
        <v>9.5931688155014906E-4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117810.38590576967</v>
      </c>
      <c r="I56" s="110"/>
      <c r="J56" s="107"/>
      <c r="K56" s="109">
        <f>SUM(K47:K48,K39,K40:K43)</f>
        <v>119868.08936532606</v>
      </c>
      <c r="L56" s="110"/>
      <c r="M56" s="111">
        <f>K56-H56</f>
        <v>2057.7034595563891</v>
      </c>
      <c r="N56" s="78">
        <f>IF((H56)=0,"",(M56/H56))</f>
        <v>1.7466231383048331E-2</v>
      </c>
      <c r="O56" s="110"/>
      <c r="P56" s="107"/>
      <c r="Q56" s="109">
        <f>SUM(Q47:Q48,Q39,Q40:Q43)</f>
        <v>120665.76936532605</v>
      </c>
      <c r="R56" s="110"/>
      <c r="S56" s="111">
        <f t="shared" si="18"/>
        <v>797.67999999999302</v>
      </c>
      <c r="T56" s="78">
        <f>IF((K56)=0,"",(S56/K56))</f>
        <v>6.6546484908829783E-3</v>
      </c>
      <c r="U56" s="110"/>
      <c r="V56" s="107"/>
      <c r="W56" s="109">
        <f>SUM(W47:W48,W39,W40:W43)</f>
        <v>120725.39936532605</v>
      </c>
      <c r="X56" s="110"/>
      <c r="Y56" s="111">
        <f t="shared" si="19"/>
        <v>59.630000000004657</v>
      </c>
      <c r="Z56" s="78">
        <f>IF((Q56)=0,"",(Y56/Q56))</f>
        <v>4.9417494550148418E-4</v>
      </c>
      <c r="AA56" s="110"/>
      <c r="AB56" s="107"/>
      <c r="AC56" s="109">
        <f>SUM(AC47:AC48,AC39,AC40:AC43)</f>
        <v>120719.01936532605</v>
      </c>
      <c r="AD56" s="110"/>
      <c r="AE56" s="111">
        <f t="shared" si="20"/>
        <v>-6.3800000000046566</v>
      </c>
      <c r="AF56" s="78">
        <f>IF((W56)=0,"",(AE56/W56))</f>
        <v>-5.2847205588429619E-5</v>
      </c>
      <c r="AG56" s="110"/>
      <c r="AH56" s="107"/>
      <c r="AI56" s="109">
        <f>SUM(AI47:AI48,AI39,AI40:AI43)</f>
        <v>120828.08936532606</v>
      </c>
      <c r="AJ56" s="110"/>
      <c r="AK56" s="111">
        <f t="shared" si="21"/>
        <v>109.07000000000698</v>
      </c>
      <c r="AL56" s="78">
        <f>IF((AC56)=0,"",(AK56/AC56))</f>
        <v>9.0350303186222699E-4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15315.350167750057</v>
      </c>
      <c r="I57" s="115"/>
      <c r="J57" s="113">
        <v>0.13</v>
      </c>
      <c r="K57" s="116">
        <f>K56*J57</f>
        <v>15582.851617492388</v>
      </c>
      <c r="L57" s="115"/>
      <c r="M57" s="117">
        <f>K57-H57</f>
        <v>267.50144974233081</v>
      </c>
      <c r="N57" s="86">
        <f>IF((H57)=0,"",(M57/H57))</f>
        <v>1.7466231383048345E-2</v>
      </c>
      <c r="O57" s="115"/>
      <c r="P57" s="113">
        <v>0.13</v>
      </c>
      <c r="Q57" s="116">
        <f>Q56*P57</f>
        <v>15686.550017492387</v>
      </c>
      <c r="R57" s="115"/>
      <c r="S57" s="117">
        <f t="shared" si="18"/>
        <v>103.69839999999931</v>
      </c>
      <c r="T57" s="86">
        <f>IF((K57)=0,"",(S57/K57))</f>
        <v>6.6546484908829922E-3</v>
      </c>
      <c r="U57" s="115"/>
      <c r="V57" s="113">
        <v>0.13</v>
      </c>
      <c r="W57" s="116">
        <f>W56*V57</f>
        <v>15694.301917492388</v>
      </c>
      <c r="X57" s="115"/>
      <c r="Y57" s="117">
        <f t="shared" si="19"/>
        <v>7.7519000000011147</v>
      </c>
      <c r="Z57" s="86">
        <f>IF((Q57)=0,"",(Y57/Q57))</f>
        <v>4.941749455015166E-4</v>
      </c>
      <c r="AA57" s="115"/>
      <c r="AB57" s="113">
        <v>0.13</v>
      </c>
      <c r="AC57" s="116">
        <f>AC56*AB57</f>
        <v>15693.472517492388</v>
      </c>
      <c r="AD57" s="115"/>
      <c r="AE57" s="117">
        <f t="shared" si="20"/>
        <v>-0.8294000000005326</v>
      </c>
      <c r="AF57" s="86">
        <f>IF((W57)=0,"",(AE57/W57))</f>
        <v>-5.2847205588424977E-5</v>
      </c>
      <c r="AG57" s="115"/>
      <c r="AH57" s="113">
        <v>0.13</v>
      </c>
      <c r="AI57" s="116">
        <f>AI56*AH57</f>
        <v>15707.651617492387</v>
      </c>
      <c r="AJ57" s="115"/>
      <c r="AK57" s="117">
        <f t="shared" si="21"/>
        <v>14.17909999999938</v>
      </c>
      <c r="AL57" s="86">
        <f>IF((AC57)=0,"",(AK57/AC57))</f>
        <v>9.0350303186212963E-4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133125.73607351971</v>
      </c>
      <c r="I58" s="115"/>
      <c r="J58" s="119"/>
      <c r="K58" s="116">
        <f>K56+K57</f>
        <v>135450.94098281846</v>
      </c>
      <c r="L58" s="115"/>
      <c r="M58" s="117">
        <f>K58-H58</f>
        <v>2325.2049092987436</v>
      </c>
      <c r="N58" s="86">
        <f>IF((H58)=0,"",(M58/H58))</f>
        <v>1.7466231383048512E-2</v>
      </c>
      <c r="O58" s="115"/>
      <c r="P58" s="119"/>
      <c r="Q58" s="116">
        <f>Q56+Q57</f>
        <v>136352.31938281844</v>
      </c>
      <c r="R58" s="115"/>
      <c r="S58" s="117">
        <f t="shared" si="18"/>
        <v>901.37839999998687</v>
      </c>
      <c r="T58" s="86">
        <f>IF((K58)=0,"",(S58/K58))</f>
        <v>6.6546484908829385E-3</v>
      </c>
      <c r="U58" s="115"/>
      <c r="V58" s="119"/>
      <c r="W58" s="116">
        <f>W56+W57</f>
        <v>136419.70128281845</v>
      </c>
      <c r="X58" s="115"/>
      <c r="Y58" s="117">
        <f t="shared" si="19"/>
        <v>67.38190000000759</v>
      </c>
      <c r="Z58" s="86">
        <f>IF((Q58)=0,"",(Y58/Q58))</f>
        <v>4.9417494550150121E-4</v>
      </c>
      <c r="AA58" s="115"/>
      <c r="AB58" s="119"/>
      <c r="AC58" s="116">
        <f>AC56+AC57</f>
        <v>136412.49188281843</v>
      </c>
      <c r="AD58" s="115"/>
      <c r="AE58" s="117">
        <f t="shared" si="20"/>
        <v>-7.2094000000215601</v>
      </c>
      <c r="AF58" s="86">
        <f>IF((W58)=0,"",(AE58/W58))</f>
        <v>-5.2847205588549085E-5</v>
      </c>
      <c r="AG58" s="115"/>
      <c r="AH58" s="119"/>
      <c r="AI58" s="116">
        <f>AI56+AI57</f>
        <v>136535.74098281845</v>
      </c>
      <c r="AJ58" s="115"/>
      <c r="AK58" s="117">
        <f t="shared" si="21"/>
        <v>123.24910000001546</v>
      </c>
      <c r="AL58" s="86">
        <f>IF((AC58)=0,"",(AK58/AC58))</f>
        <v>9.0350303186228251E-4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-13312.57</v>
      </c>
      <c r="I59" s="115"/>
      <c r="J59" s="119"/>
      <c r="K59" s="122">
        <f>ROUND(-K58*10%,2)</f>
        <v>-13545.09</v>
      </c>
      <c r="L59" s="115"/>
      <c r="M59" s="123">
        <f>K59-H59</f>
        <v>-232.52000000000044</v>
      </c>
      <c r="N59" s="92">
        <f>IF((H59)=0,"",(M59/H59))</f>
        <v>1.74661992387646E-2</v>
      </c>
      <c r="O59" s="115"/>
      <c r="P59" s="119"/>
      <c r="Q59" s="122">
        <f>ROUND(-Q58*10%,2)</f>
        <v>-13635.23</v>
      </c>
      <c r="R59" s="115"/>
      <c r="S59" s="123">
        <f t="shared" si="18"/>
        <v>-90.139999999999418</v>
      </c>
      <c r="T59" s="92">
        <f>IF((K59)=0,"",(S59/K59))</f>
        <v>6.6548099717314109E-3</v>
      </c>
      <c r="U59" s="115"/>
      <c r="V59" s="119"/>
      <c r="W59" s="122">
        <f>ROUND(-W58*10%,2)</f>
        <v>-13641.97</v>
      </c>
      <c r="X59" s="115"/>
      <c r="Y59" s="123">
        <f t="shared" si="19"/>
        <v>-6.7399999999997817</v>
      </c>
      <c r="Z59" s="92">
        <f>IF((Q59)=0,"",(Y59/Q59))</f>
        <v>4.9430776011844186E-4</v>
      </c>
      <c r="AA59" s="115"/>
      <c r="AB59" s="119"/>
      <c r="AC59" s="122">
        <f>ROUND(-AC58*10%,2)</f>
        <v>-13641.25</v>
      </c>
      <c r="AD59" s="115"/>
      <c r="AE59" s="123">
        <f t="shared" si="20"/>
        <v>0.71999999999934516</v>
      </c>
      <c r="AF59" s="92">
        <f>IF((W59)=0,"",(AE59/W59))</f>
        <v>-5.2778301081100835E-5</v>
      </c>
      <c r="AG59" s="115"/>
      <c r="AH59" s="119"/>
      <c r="AI59" s="122">
        <f>ROUND(-AI58*10%,2)</f>
        <v>-13653.57</v>
      </c>
      <c r="AJ59" s="115"/>
      <c r="AK59" s="123">
        <f t="shared" si="21"/>
        <v>-12.319999999999709</v>
      </c>
      <c r="AL59" s="92">
        <f>IF((AC59)=0,"",(AK59/AC59))</f>
        <v>9.0314304041049821E-4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119813.16607351971</v>
      </c>
      <c r="I60" s="127"/>
      <c r="J60" s="124"/>
      <c r="K60" s="128">
        <f>SUM(K58:K59)</f>
        <v>121905.85098281846</v>
      </c>
      <c r="L60" s="127"/>
      <c r="M60" s="129">
        <f>K60-H60</f>
        <v>2092.6849092987541</v>
      </c>
      <c r="N60" s="130">
        <f>IF((H60)=0,"",(M60/H60))</f>
        <v>1.7466234954634632E-2</v>
      </c>
      <c r="O60" s="127"/>
      <c r="P60" s="124"/>
      <c r="Q60" s="128">
        <f>SUM(Q58:Q59)</f>
        <v>122717.08938281845</v>
      </c>
      <c r="R60" s="127"/>
      <c r="S60" s="129">
        <f t="shared" si="18"/>
        <v>811.23839999998745</v>
      </c>
      <c r="T60" s="130">
        <f>IF((K60)=0,"",(S60/K60))</f>
        <v>6.6546305485724738E-3</v>
      </c>
      <c r="U60" s="127"/>
      <c r="V60" s="124"/>
      <c r="W60" s="128">
        <f>SUM(W58:W59)</f>
        <v>122777.73128281845</v>
      </c>
      <c r="X60" s="127"/>
      <c r="Y60" s="129">
        <f t="shared" si="19"/>
        <v>60.641900000002352</v>
      </c>
      <c r="Z60" s="130">
        <f>IF((Q60)=0,"",(Y60/Q60))</f>
        <v>4.9416018832412745E-4</v>
      </c>
      <c r="AA60" s="127"/>
      <c r="AB60" s="124"/>
      <c r="AC60" s="128">
        <f>SUM(AC58:AC59)</f>
        <v>122771.24188281843</v>
      </c>
      <c r="AD60" s="127"/>
      <c r="AE60" s="129">
        <f t="shared" si="20"/>
        <v>-6.489400000020396</v>
      </c>
      <c r="AF60" s="130">
        <f>IF((W60)=0,"",(AE60/W60))</f>
        <v>-5.2854861644837415E-5</v>
      </c>
      <c r="AG60" s="127"/>
      <c r="AH60" s="124"/>
      <c r="AI60" s="128">
        <f>SUM(AI58:AI59)</f>
        <v>122882.17098281844</v>
      </c>
      <c r="AJ60" s="127"/>
      <c r="AK60" s="129">
        <f t="shared" si="21"/>
        <v>110.92910000000848</v>
      </c>
      <c r="AL60" s="130">
        <f>IF((AC60)=0,"",(AK60/AC60))</f>
        <v>9.0354303091506611E-4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7030A0"/>
    <pageSetUpPr fitToPage="1"/>
  </sheetPr>
  <dimension ref="A1:AP79"/>
  <sheetViews>
    <sheetView showGridLines="0" topLeftCell="A45" zoomScaleNormal="100" workbookViewId="0">
      <selection activeCell="G19" sqref="G19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4000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1759999.9999999998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358.02</v>
      </c>
      <c r="K12" s="18">
        <f t="shared" ref="K12:K27" si="1">$F12*J12</f>
        <v>358.02</v>
      </c>
      <c r="L12" s="19"/>
      <c r="M12" s="21">
        <f>K12-H12</f>
        <v>55.25</v>
      </c>
      <c r="N12" s="22">
        <f>IF((H12)=0,"",(M12/H12))</f>
        <v>0.18248175182481752</v>
      </c>
      <c r="O12" s="19"/>
      <c r="P12" s="16">
        <v>371.5</v>
      </c>
      <c r="Q12" s="18">
        <f t="shared" ref="Q12:Q27" si="2">$F12*P12</f>
        <v>371.5</v>
      </c>
      <c r="R12" s="19"/>
      <c r="S12" s="21">
        <f>Q12-K12</f>
        <v>13.480000000000018</v>
      </c>
      <c r="T12" s="22">
        <f t="shared" ref="T12:T34" si="3">IF((K12)=0,"",(S12/K12))</f>
        <v>3.7651527847606329E-2</v>
      </c>
      <c r="U12" s="19"/>
      <c r="V12" s="16">
        <v>376.13</v>
      </c>
      <c r="W12" s="18">
        <f t="shared" ref="W12:W27" si="4">$F12*V12</f>
        <v>376.13</v>
      </c>
      <c r="X12" s="19"/>
      <c r="Y12" s="21">
        <f>W12-Q12</f>
        <v>4.6299999999999955</v>
      </c>
      <c r="Z12" s="22">
        <f t="shared" ref="Z12:Z34" si="5">IF((Q12)=0,"",(Y12/Q12))</f>
        <v>1.2462987886944806E-2</v>
      </c>
      <c r="AA12" s="19"/>
      <c r="AB12" s="16">
        <v>375.92</v>
      </c>
      <c r="AC12" s="18">
        <f t="shared" ref="AC12:AC27" si="6">$F12*AB12</f>
        <v>375.92</v>
      </c>
      <c r="AD12" s="19"/>
      <c r="AE12" s="21">
        <f>AC12-W12</f>
        <v>-0.20999999999997954</v>
      </c>
      <c r="AF12" s="22">
        <f t="shared" ref="AF12:AF34" si="7">IF((W12)=0,"",(AE12/W12))</f>
        <v>-5.5831760295637029E-4</v>
      </c>
      <c r="AG12" s="19"/>
      <c r="AH12" s="16">
        <v>384.39</v>
      </c>
      <c r="AI12" s="18">
        <f t="shared" ref="AI12:AI27" si="8">$F12*AH12</f>
        <v>384.39</v>
      </c>
      <c r="AJ12" s="19"/>
      <c r="AK12" s="21">
        <f>AI12-AC12</f>
        <v>8.4699999999999704</v>
      </c>
      <c r="AL12" s="22">
        <f t="shared" ref="AL12:AL34" si="9">IF((AC12)=0,"",(AK12/AC12))</f>
        <v>2.2531389657373831E-2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3.57</v>
      </c>
      <c r="K13" s="18">
        <f t="shared" si="1"/>
        <v>3.57</v>
      </c>
      <c r="L13" s="19"/>
      <c r="M13" s="21">
        <f t="shared" ref="M13" si="10">K13-H13</f>
        <v>3.57</v>
      </c>
      <c r="N13" s="22" t="str">
        <f t="shared" ref="N13" si="11">IF((H13)=0,"",(M13/H13))</f>
        <v/>
      </c>
      <c r="O13" s="19"/>
      <c r="P13" s="16">
        <v>3.57</v>
      </c>
      <c r="Q13" s="18">
        <f t="shared" si="2"/>
        <v>3.57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3.57</v>
      </c>
      <c r="W13" s="18">
        <f t="shared" si="4"/>
        <v>3.57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-3.57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ref="M14:M48" si="16">K14-H14</f>
        <v>-5.4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ref="AK14:AK60" si="21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21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4000</v>
      </c>
      <c r="G19" s="16">
        <v>2.1000999999999999</v>
      </c>
      <c r="H19" s="18">
        <f t="shared" si="0"/>
        <v>8400.4</v>
      </c>
      <c r="I19" s="19"/>
      <c r="J19" s="16">
        <v>2.4285999999999999</v>
      </c>
      <c r="K19" s="18">
        <f t="shared" si="1"/>
        <v>9714.4</v>
      </c>
      <c r="L19" s="19"/>
      <c r="M19" s="21">
        <f t="shared" si="16"/>
        <v>1314</v>
      </c>
      <c r="N19" s="22">
        <f t="shared" si="17"/>
        <v>0.15642112280367601</v>
      </c>
      <c r="O19" s="19"/>
      <c r="P19" s="16">
        <v>2.5087000000000002</v>
      </c>
      <c r="Q19" s="18">
        <f t="shared" si="2"/>
        <v>10034.800000000001</v>
      </c>
      <c r="R19" s="19"/>
      <c r="S19" s="21">
        <f t="shared" si="18"/>
        <v>320.40000000000146</v>
      </c>
      <c r="T19" s="22">
        <f t="shared" si="3"/>
        <v>3.2981964918059936E-2</v>
      </c>
      <c r="U19" s="19"/>
      <c r="V19" s="16">
        <v>2.5362</v>
      </c>
      <c r="W19" s="18">
        <f t="shared" si="4"/>
        <v>10144.799999999999</v>
      </c>
      <c r="X19" s="19"/>
      <c r="Y19" s="21">
        <f t="shared" si="19"/>
        <v>109.99999999999818</v>
      </c>
      <c r="Z19" s="22">
        <f t="shared" si="5"/>
        <v>1.096185275242139E-2</v>
      </c>
      <c r="AA19" s="19"/>
      <c r="AB19" s="16">
        <v>2.5348999999999999</v>
      </c>
      <c r="AC19" s="18">
        <f t="shared" si="6"/>
        <v>10139.6</v>
      </c>
      <c r="AD19" s="19"/>
      <c r="AE19" s="21">
        <f t="shared" si="20"/>
        <v>-5.1999999999989086</v>
      </c>
      <c r="AF19" s="22">
        <f t="shared" si="7"/>
        <v>-5.125778724074313E-4</v>
      </c>
      <c r="AG19" s="19"/>
      <c r="AH19" s="16">
        <v>2.5851999999999999</v>
      </c>
      <c r="AI19" s="18">
        <f t="shared" si="8"/>
        <v>10340.799999999999</v>
      </c>
      <c r="AJ19" s="19"/>
      <c r="AK19" s="21">
        <f t="shared" si="21"/>
        <v>201.19999999999891</v>
      </c>
      <c r="AL19" s="22">
        <f t="shared" si="9"/>
        <v>1.9842991833997289E-2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2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6"/>
        <v>0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4000</v>
      </c>
      <c r="G21" s="16"/>
      <c r="H21" s="18">
        <f t="shared" si="0"/>
        <v>0</v>
      </c>
      <c r="I21" s="19"/>
      <c r="J21" s="16">
        <v>-1.9E-2</v>
      </c>
      <c r="K21" s="18">
        <f t="shared" si="1"/>
        <v>-76</v>
      </c>
      <c r="L21" s="19"/>
      <c r="M21" s="21">
        <f t="shared" si="16"/>
        <v>-76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76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23">$G$7</f>
        <v>4000</v>
      </c>
      <c r="G24" s="16">
        <v>-1.04E-2</v>
      </c>
      <c r="H24" s="18">
        <f t="shared" si="0"/>
        <v>-41.6</v>
      </c>
      <c r="I24" s="19"/>
      <c r="J24" s="16">
        <v>0</v>
      </c>
      <c r="K24" s="18">
        <f t="shared" si="1"/>
        <v>0</v>
      </c>
      <c r="L24" s="19"/>
      <c r="M24" s="21">
        <f t="shared" si="16"/>
        <v>41.6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23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23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23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8667.0099999999984</v>
      </c>
      <c r="I28" s="31"/>
      <c r="J28" s="28"/>
      <c r="K28" s="30">
        <f>SUM(K12:K27)</f>
        <v>9999.99</v>
      </c>
      <c r="L28" s="31"/>
      <c r="M28" s="32">
        <f t="shared" si="16"/>
        <v>1332.9800000000014</v>
      </c>
      <c r="N28" s="33">
        <f t="shared" si="17"/>
        <v>0.15379929179728669</v>
      </c>
      <c r="O28" s="31"/>
      <c r="P28" s="28"/>
      <c r="Q28" s="30">
        <f>SUM(Q12:Q27)</f>
        <v>10409.870000000001</v>
      </c>
      <c r="R28" s="31"/>
      <c r="S28" s="32">
        <f t="shared" si="18"/>
        <v>409.88000000000102</v>
      </c>
      <c r="T28" s="33">
        <f t="shared" si="3"/>
        <v>4.098804098804109E-2</v>
      </c>
      <c r="U28" s="31"/>
      <c r="V28" s="28"/>
      <c r="W28" s="30">
        <f>SUM(W12:W27)</f>
        <v>10524.5</v>
      </c>
      <c r="X28" s="31"/>
      <c r="Y28" s="32">
        <f t="shared" si="19"/>
        <v>114.6299999999992</v>
      </c>
      <c r="Z28" s="33">
        <f t="shared" si="5"/>
        <v>1.1011664891108072E-2</v>
      </c>
      <c r="AA28" s="31"/>
      <c r="AB28" s="28"/>
      <c r="AC28" s="30">
        <f>SUM(AC12:AC27)</f>
        <v>10515.52</v>
      </c>
      <c r="AD28" s="31"/>
      <c r="AE28" s="32">
        <f t="shared" si="20"/>
        <v>-8.9799999999995634</v>
      </c>
      <c r="AF28" s="33">
        <f t="shared" si="7"/>
        <v>-8.5324718513939504E-4</v>
      </c>
      <c r="AG28" s="31"/>
      <c r="AH28" s="28"/>
      <c r="AI28" s="30">
        <f>SUM(AI12:AI27)</f>
        <v>10725.189999999999</v>
      </c>
      <c r="AJ28" s="31"/>
      <c r="AK28" s="32">
        <f t="shared" si="21"/>
        <v>209.66999999999825</v>
      </c>
      <c r="AL28" s="33">
        <f t="shared" si="9"/>
        <v>1.9939099540488558E-2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4000</v>
      </c>
      <c r="G29" s="16">
        <v>-0.58990164711516002</v>
      </c>
      <c r="H29" s="18">
        <f t="shared" ref="H29:H33" si="24">F29*G29</f>
        <v>-2359.6065884606401</v>
      </c>
      <c r="I29" s="19"/>
      <c r="J29" s="16">
        <v>-0.33889999999999998</v>
      </c>
      <c r="K29" s="18">
        <f t="shared" ref="K29:K35" si="25">$F29*J29</f>
        <v>-1355.6</v>
      </c>
      <c r="L29" s="19"/>
      <c r="M29" s="21">
        <f t="shared" si="16"/>
        <v>1004.0065884606402</v>
      </c>
      <c r="N29" s="22">
        <f t="shared" si="17"/>
        <v>-0.4254974508761793</v>
      </c>
      <c r="O29" s="19"/>
      <c r="P29" s="16">
        <v>0</v>
      </c>
      <c r="Q29" s="18">
        <f t="shared" ref="Q29:Q35" si="26">$F29*P29</f>
        <v>0</v>
      </c>
      <c r="R29" s="19"/>
      <c r="S29" s="21">
        <f t="shared" si="18"/>
        <v>1355.6</v>
      </c>
      <c r="T29" s="22">
        <f t="shared" si="3"/>
        <v>-1</v>
      </c>
      <c r="U29" s="19"/>
      <c r="V29" s="16">
        <v>0</v>
      </c>
      <c r="W29" s="18">
        <f t="shared" ref="W29:W35" si="27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8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9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ht="13.2" customHeight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ref="F31:F33" si="30">$G$7</f>
        <v>4000</v>
      </c>
      <c r="G31" s="16">
        <v>0</v>
      </c>
      <c r="H31" s="18">
        <f t="shared" si="24"/>
        <v>0</v>
      </c>
      <c r="I31" s="19"/>
      <c r="J31" s="16">
        <v>4.5900000000000003E-2</v>
      </c>
      <c r="K31" s="18">
        <f t="shared" si="25"/>
        <v>183.60000000000002</v>
      </c>
      <c r="L31" s="19"/>
      <c r="M31" s="21">
        <f t="shared" si="16"/>
        <v>183.60000000000002</v>
      </c>
      <c r="N31" s="22" t="str">
        <f t="shared" si="17"/>
        <v/>
      </c>
      <c r="O31" s="19"/>
      <c r="P31" s="16">
        <v>0</v>
      </c>
      <c r="Q31" s="18">
        <f t="shared" si="26"/>
        <v>0</v>
      </c>
      <c r="R31" s="19"/>
      <c r="S31" s="21">
        <f t="shared" si="18"/>
        <v>-183.60000000000002</v>
      </c>
      <c r="T31" s="22">
        <f t="shared" si="3"/>
        <v>-1</v>
      </c>
      <c r="U31" s="19"/>
      <c r="V31" s="16">
        <v>0</v>
      </c>
      <c r="W31" s="18">
        <f t="shared" si="27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8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9"/>
        <v>0</v>
      </c>
      <c r="AJ31" s="19"/>
      <c r="AK31" s="21">
        <f t="shared" si="21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30"/>
        <v>4000</v>
      </c>
      <c r="G32" s="16"/>
      <c r="H32" s="18">
        <f t="shared" si="24"/>
        <v>0</v>
      </c>
      <c r="I32" s="36"/>
      <c r="J32" s="16"/>
      <c r="K32" s="18">
        <f t="shared" si="25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6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7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8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9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0"/>
        <v>4000</v>
      </c>
      <c r="G33" s="141">
        <v>2.1690000000000001E-2</v>
      </c>
      <c r="H33" s="18">
        <f t="shared" si="24"/>
        <v>86.76</v>
      </c>
      <c r="I33" s="19"/>
      <c r="J33" s="141">
        <v>2.1690000000000001E-2</v>
      </c>
      <c r="K33" s="18">
        <f t="shared" si="25"/>
        <v>86.76</v>
      </c>
      <c r="L33" s="19"/>
      <c r="M33" s="21">
        <f t="shared" si="16"/>
        <v>0</v>
      </c>
      <c r="N33" s="22">
        <f t="shared" si="17"/>
        <v>0</v>
      </c>
      <c r="O33" s="19"/>
      <c r="P33" s="141">
        <v>2.1690000000000001E-2</v>
      </c>
      <c r="Q33" s="18">
        <f t="shared" si="26"/>
        <v>86.76</v>
      </c>
      <c r="R33" s="19"/>
      <c r="S33" s="21">
        <f t="shared" si="18"/>
        <v>0</v>
      </c>
      <c r="T33" s="22">
        <f t="shared" si="3"/>
        <v>0</v>
      </c>
      <c r="U33" s="19"/>
      <c r="V33" s="141">
        <v>2.1690000000000001E-2</v>
      </c>
      <c r="W33" s="18">
        <f t="shared" si="27"/>
        <v>86.76</v>
      </c>
      <c r="X33" s="19"/>
      <c r="Y33" s="21">
        <f t="shared" si="19"/>
        <v>0</v>
      </c>
      <c r="Z33" s="22">
        <f t="shared" si="5"/>
        <v>0</v>
      </c>
      <c r="AA33" s="19"/>
      <c r="AB33" s="141">
        <v>2.1690000000000001E-2</v>
      </c>
      <c r="AC33" s="18">
        <f t="shared" si="28"/>
        <v>86.76</v>
      </c>
      <c r="AD33" s="19"/>
      <c r="AE33" s="21">
        <f t="shared" si="20"/>
        <v>0</v>
      </c>
      <c r="AF33" s="22">
        <f t="shared" si="7"/>
        <v>0</v>
      </c>
      <c r="AG33" s="19"/>
      <c r="AH33" s="141">
        <v>2.1690000000000001E-2</v>
      </c>
      <c r="AI33" s="18">
        <f t="shared" si="29"/>
        <v>86.76</v>
      </c>
      <c r="AJ33" s="19"/>
      <c r="AK33" s="21">
        <f t="shared" si="21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66704</v>
      </c>
      <c r="G34" s="38">
        <f>IF(ISBLANK($D$5)=TRUE, 0, IF($D$5="TOU", 0.64*$G$44+0.18*$G$45+0.18*$G$46, IF(AND($D$5="non-TOU", $F$48&gt;0), G48,G47)))</f>
        <v>0.10299999999999999</v>
      </c>
      <c r="H34" s="207">
        <f>($G$8*(1+0.0407)-$G$8)*G34</f>
        <v>7378.0959999999995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25"/>
        <v>6870.5119999999997</v>
      </c>
      <c r="L34" s="19"/>
      <c r="M34" s="21">
        <f t="shared" si="16"/>
        <v>-507.58399999999983</v>
      </c>
      <c r="N34" s="22">
        <f t="shared" si="17"/>
        <v>-6.8796068796068782E-2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6"/>
        <v>6870.5119999999997</v>
      </c>
      <c r="R34" s="19"/>
      <c r="S34" s="21">
        <f t="shared" si="18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7"/>
        <v>6870.5119999999997</v>
      </c>
      <c r="X34" s="19"/>
      <c r="Y34" s="21">
        <f t="shared" si="19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8"/>
        <v>6870.5119999999997</v>
      </c>
      <c r="AD34" s="19"/>
      <c r="AE34" s="21">
        <f t="shared" si="20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9"/>
        <v>6870.5119999999997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ref="H35" si="31">F35*G35</f>
        <v>0</v>
      </c>
      <c r="I35" s="19"/>
      <c r="J35" s="38"/>
      <c r="K35" s="18">
        <f t="shared" si="25"/>
        <v>0</v>
      </c>
      <c r="L35" s="19"/>
      <c r="M35" s="21">
        <f t="shared" si="16"/>
        <v>0</v>
      </c>
      <c r="N35" s="22"/>
      <c r="O35" s="19"/>
      <c r="P35" s="38"/>
      <c r="Q35" s="18">
        <f t="shared" si="26"/>
        <v>0</v>
      </c>
      <c r="R35" s="19"/>
      <c r="S35" s="21">
        <f t="shared" si="18"/>
        <v>0</v>
      </c>
      <c r="T35" s="22"/>
      <c r="U35" s="19"/>
      <c r="V35" s="38"/>
      <c r="W35" s="18">
        <f t="shared" si="27"/>
        <v>0</v>
      </c>
      <c r="X35" s="19"/>
      <c r="Y35" s="21">
        <f t="shared" si="19"/>
        <v>0</v>
      </c>
      <c r="Z35" s="22"/>
      <c r="AA35" s="19"/>
      <c r="AB35" s="38"/>
      <c r="AC35" s="18">
        <f t="shared" si="28"/>
        <v>0</v>
      </c>
      <c r="AD35" s="19"/>
      <c r="AE35" s="21">
        <f t="shared" si="20"/>
        <v>0</v>
      </c>
      <c r="AF35" s="22"/>
      <c r="AG35" s="19"/>
      <c r="AH35" s="38"/>
      <c r="AI35" s="18">
        <f t="shared" si="29"/>
        <v>0</v>
      </c>
      <c r="AJ35" s="19"/>
      <c r="AK35" s="21">
        <f t="shared" si="21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13772.259411539359</v>
      </c>
      <c r="I36" s="31"/>
      <c r="J36" s="42"/>
      <c r="K36" s="44">
        <f>SUM(K29:K35)+K28</f>
        <v>15785.261999999999</v>
      </c>
      <c r="L36" s="31"/>
      <c r="M36" s="32">
        <f t="shared" si="16"/>
        <v>2013.0025884606403</v>
      </c>
      <c r="N36" s="33">
        <f t="shared" ref="N36:N46" si="32">IF((H36)=0,"",(M36/H36))</f>
        <v>0.14616356897648955</v>
      </c>
      <c r="O36" s="31"/>
      <c r="P36" s="42"/>
      <c r="Q36" s="44">
        <f>SUM(Q29:Q35)+Q28</f>
        <v>17367.142</v>
      </c>
      <c r="R36" s="31"/>
      <c r="S36" s="32">
        <f t="shared" si="18"/>
        <v>1581.880000000001</v>
      </c>
      <c r="T36" s="33">
        <f t="shared" ref="T36:T46" si="33">IF((K36)=0,"",(S36/K36))</f>
        <v>0.10021246400598235</v>
      </c>
      <c r="U36" s="31"/>
      <c r="V36" s="42"/>
      <c r="W36" s="44">
        <f>SUM(W29:W35)+W28</f>
        <v>17481.772000000001</v>
      </c>
      <c r="X36" s="31"/>
      <c r="Y36" s="32">
        <f t="shared" si="19"/>
        <v>114.63000000000102</v>
      </c>
      <c r="Z36" s="33">
        <f t="shared" ref="Z36:Z46" si="34">IF((Q36)=0,"",(Y36/Q36))</f>
        <v>6.6003951600096906E-3</v>
      </c>
      <c r="AA36" s="31"/>
      <c r="AB36" s="42"/>
      <c r="AC36" s="44">
        <f>SUM(AC29:AC35)+AC28</f>
        <v>17472.792000000001</v>
      </c>
      <c r="AD36" s="31"/>
      <c r="AE36" s="32">
        <f t="shared" si="20"/>
        <v>-8.9799999999995634</v>
      </c>
      <c r="AF36" s="33">
        <f t="shared" ref="AF36:AF46" si="35">IF((W36)=0,"",(AE36/W36))</f>
        <v>-5.136779040476882E-4</v>
      </c>
      <c r="AG36" s="31"/>
      <c r="AH36" s="42"/>
      <c r="AI36" s="44">
        <f>SUM(AI29:AI35)+AI28</f>
        <v>17682.462</v>
      </c>
      <c r="AJ36" s="31"/>
      <c r="AK36" s="32">
        <f t="shared" si="21"/>
        <v>209.66999999999825</v>
      </c>
      <c r="AL36" s="33">
        <f t="shared" ref="AL36:AL46" si="36">IF((AC36)=0,"",(AK36/AC36))</f>
        <v>1.1999799459639778E-2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4000</v>
      </c>
      <c r="G37" s="20">
        <v>2.5070999999999999</v>
      </c>
      <c r="H37" s="18">
        <f>F37*G37</f>
        <v>10028.4</v>
      </c>
      <c r="I37" s="19"/>
      <c r="J37" s="20">
        <v>2.7825828099560286</v>
      </c>
      <c r="K37" s="18">
        <f>$F37*J37</f>
        <v>11130.331239824114</v>
      </c>
      <c r="L37" s="19"/>
      <c r="M37" s="21">
        <f t="shared" si="16"/>
        <v>1101.9312398241145</v>
      </c>
      <c r="N37" s="22">
        <f t="shared" si="32"/>
        <v>0.10988106176699319</v>
      </c>
      <c r="O37" s="19"/>
      <c r="P37" s="20">
        <v>2.7825828099560286</v>
      </c>
      <c r="Q37" s="18">
        <f>$F37*P37</f>
        <v>11130.331239824114</v>
      </c>
      <c r="R37" s="19"/>
      <c r="S37" s="21">
        <f t="shared" si="18"/>
        <v>0</v>
      </c>
      <c r="T37" s="22">
        <f t="shared" si="33"/>
        <v>0</v>
      </c>
      <c r="U37" s="19"/>
      <c r="V37" s="20">
        <v>2.7825828099560286</v>
      </c>
      <c r="W37" s="18">
        <f>$F37*V37</f>
        <v>11130.331239824114</v>
      </c>
      <c r="X37" s="19"/>
      <c r="Y37" s="21">
        <f t="shared" si="19"/>
        <v>0</v>
      </c>
      <c r="Z37" s="22">
        <f t="shared" si="34"/>
        <v>0</v>
      </c>
      <c r="AA37" s="19"/>
      <c r="AB37" s="20">
        <v>2.7825828099560286</v>
      </c>
      <c r="AC37" s="18">
        <f>$F37*AB37</f>
        <v>11130.331239824114</v>
      </c>
      <c r="AD37" s="19"/>
      <c r="AE37" s="21">
        <f t="shared" si="20"/>
        <v>0</v>
      </c>
      <c r="AF37" s="22">
        <f t="shared" si="35"/>
        <v>0</v>
      </c>
      <c r="AG37" s="19"/>
      <c r="AH37" s="20">
        <v>2.7825828099560286</v>
      </c>
      <c r="AI37" s="18">
        <f>$F37*AH37</f>
        <v>11130.331239824114</v>
      </c>
      <c r="AJ37" s="19"/>
      <c r="AK37" s="21">
        <f t="shared" si="21"/>
        <v>0</v>
      </c>
      <c r="AL37" s="22">
        <f t="shared" si="3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4000</v>
      </c>
      <c r="G38" s="20">
        <v>1.8734</v>
      </c>
      <c r="H38" s="18">
        <f>F38*G38</f>
        <v>7493.5999999999995</v>
      </c>
      <c r="I38" s="19"/>
      <c r="J38" s="20">
        <v>2.1171956727070014</v>
      </c>
      <c r="K38" s="18">
        <f>$F38*J38</f>
        <v>8468.7826908280058</v>
      </c>
      <c r="L38" s="19"/>
      <c r="M38" s="21">
        <f t="shared" si="16"/>
        <v>975.18269082800634</v>
      </c>
      <c r="N38" s="22">
        <f t="shared" si="32"/>
        <v>0.13013540765826925</v>
      </c>
      <c r="O38" s="19"/>
      <c r="P38" s="20">
        <v>2.1171956727070014</v>
      </c>
      <c r="Q38" s="18">
        <f>$F38*P38</f>
        <v>8468.7826908280058</v>
      </c>
      <c r="R38" s="19"/>
      <c r="S38" s="21">
        <f t="shared" si="18"/>
        <v>0</v>
      </c>
      <c r="T38" s="22">
        <f t="shared" si="33"/>
        <v>0</v>
      </c>
      <c r="U38" s="19"/>
      <c r="V38" s="20">
        <v>2.1171956727070014</v>
      </c>
      <c r="W38" s="18">
        <f>$F38*V38</f>
        <v>8468.7826908280058</v>
      </c>
      <c r="X38" s="19"/>
      <c r="Y38" s="21">
        <f t="shared" si="19"/>
        <v>0</v>
      </c>
      <c r="Z38" s="22">
        <f t="shared" si="34"/>
        <v>0</v>
      </c>
      <c r="AA38" s="19"/>
      <c r="AB38" s="20">
        <v>2.1171956727070014</v>
      </c>
      <c r="AC38" s="18">
        <f>$F38*AB38</f>
        <v>8468.7826908280058</v>
      </c>
      <c r="AD38" s="19"/>
      <c r="AE38" s="21">
        <f t="shared" si="20"/>
        <v>0</v>
      </c>
      <c r="AF38" s="22">
        <f t="shared" si="35"/>
        <v>0</v>
      </c>
      <c r="AG38" s="19"/>
      <c r="AH38" s="20">
        <v>2.1171956727070014</v>
      </c>
      <c r="AI38" s="18">
        <f>$F38*AH38</f>
        <v>8468.7826908280058</v>
      </c>
      <c r="AJ38" s="19"/>
      <c r="AK38" s="21">
        <f t="shared" si="21"/>
        <v>0</v>
      </c>
      <c r="AL38" s="22">
        <f t="shared" si="3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31294.259411539359</v>
      </c>
      <c r="I39" s="49"/>
      <c r="J39" s="48"/>
      <c r="K39" s="44">
        <f>SUM(K36:K38)</f>
        <v>35384.375930652117</v>
      </c>
      <c r="L39" s="49"/>
      <c r="M39" s="32">
        <f t="shared" si="16"/>
        <v>4090.1165191127584</v>
      </c>
      <c r="N39" s="33">
        <f t="shared" si="32"/>
        <v>0.13069862000327703</v>
      </c>
      <c r="O39" s="49"/>
      <c r="P39" s="48"/>
      <c r="Q39" s="44">
        <f>SUM(Q36:Q38)</f>
        <v>36966.255930652122</v>
      </c>
      <c r="R39" s="49"/>
      <c r="S39" s="32">
        <f t="shared" si="18"/>
        <v>1581.8800000000047</v>
      </c>
      <c r="T39" s="33">
        <f t="shared" si="33"/>
        <v>4.470560687859082E-2</v>
      </c>
      <c r="U39" s="49"/>
      <c r="V39" s="48"/>
      <c r="W39" s="44">
        <f>SUM(W36:W38)</f>
        <v>37080.885930652119</v>
      </c>
      <c r="X39" s="49"/>
      <c r="Y39" s="32">
        <f t="shared" si="19"/>
        <v>114.62999999999738</v>
      </c>
      <c r="Z39" s="33">
        <f t="shared" si="34"/>
        <v>3.1009361677049666E-3</v>
      </c>
      <c r="AA39" s="49"/>
      <c r="AB39" s="48"/>
      <c r="AC39" s="44">
        <f>SUM(AC36:AC38)</f>
        <v>37071.905930652123</v>
      </c>
      <c r="AD39" s="49"/>
      <c r="AE39" s="32">
        <f t="shared" si="20"/>
        <v>-8.9799999999959255</v>
      </c>
      <c r="AF39" s="33">
        <f t="shared" si="35"/>
        <v>-2.4217328617202216E-4</v>
      </c>
      <c r="AG39" s="49"/>
      <c r="AH39" s="48"/>
      <c r="AI39" s="44">
        <f>SUM(AI36:AI38)</f>
        <v>37281.575930652121</v>
      </c>
      <c r="AJ39" s="49"/>
      <c r="AK39" s="32">
        <f t="shared" si="21"/>
        <v>209.66999999999825</v>
      </c>
      <c r="AL39" s="33">
        <f t="shared" si="36"/>
        <v>5.655765322457755E-3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1826703.9999999998</v>
      </c>
      <c r="G40" s="51">
        <v>4.4000000000000003E-3</v>
      </c>
      <c r="H40" s="209">
        <f>($G$8*(1+0.0407))*G40</f>
        <v>8059.1807999999992</v>
      </c>
      <c r="I40" s="19"/>
      <c r="J40" s="51">
        <v>4.4000000000000003E-3</v>
      </c>
      <c r="K40" s="162">
        <f t="shared" ref="K40:K48" si="37">$F40*J40</f>
        <v>8037.4975999999997</v>
      </c>
      <c r="L40" s="19"/>
      <c r="M40" s="21">
        <f>K40-H40</f>
        <v>-21.683199999999488</v>
      </c>
      <c r="N40" s="163">
        <f t="shared" si="32"/>
        <v>-2.6904967810127164E-3</v>
      </c>
      <c r="O40" s="19"/>
      <c r="P40" s="51">
        <v>4.4000000000000003E-3</v>
      </c>
      <c r="Q40" s="162">
        <f t="shared" ref="Q40:Q48" si="38">$F40*P40</f>
        <v>8037.4975999999997</v>
      </c>
      <c r="R40" s="19"/>
      <c r="S40" s="21">
        <f t="shared" si="18"/>
        <v>0</v>
      </c>
      <c r="T40" s="163">
        <f t="shared" si="33"/>
        <v>0</v>
      </c>
      <c r="U40" s="19"/>
      <c r="V40" s="51">
        <v>4.4000000000000003E-3</v>
      </c>
      <c r="W40" s="162">
        <f t="shared" ref="W40:W48" si="39">$F40*V40</f>
        <v>8037.4975999999997</v>
      </c>
      <c r="X40" s="19"/>
      <c r="Y40" s="21">
        <f t="shared" si="19"/>
        <v>0</v>
      </c>
      <c r="Z40" s="163">
        <f t="shared" si="34"/>
        <v>0</v>
      </c>
      <c r="AA40" s="19"/>
      <c r="AB40" s="51">
        <v>4.4000000000000003E-3</v>
      </c>
      <c r="AC40" s="162">
        <f t="shared" ref="AC40:AC48" si="40">$F40*AB40</f>
        <v>8037.4975999999997</v>
      </c>
      <c r="AD40" s="19"/>
      <c r="AE40" s="21">
        <f t="shared" si="20"/>
        <v>0</v>
      </c>
      <c r="AF40" s="163">
        <f t="shared" si="35"/>
        <v>0</v>
      </c>
      <c r="AG40" s="19"/>
      <c r="AH40" s="51">
        <v>4.4000000000000003E-3</v>
      </c>
      <c r="AI40" s="162">
        <f t="shared" ref="AI40:AI48" si="41">$F40*AH40</f>
        <v>8037.4975999999997</v>
      </c>
      <c r="AJ40" s="19"/>
      <c r="AK40" s="21">
        <f t="shared" si="21"/>
        <v>0</v>
      </c>
      <c r="AL40" s="163">
        <f t="shared" si="3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1826703.9999999998</v>
      </c>
      <c r="G41" s="51">
        <v>1.2999999999999999E-3</v>
      </c>
      <c r="H41" s="209">
        <f>($G$8*(1+0.0407))*G41</f>
        <v>2381.1215999999995</v>
      </c>
      <c r="I41" s="19"/>
      <c r="J41" s="51">
        <v>1.2999999999999999E-3</v>
      </c>
      <c r="K41" s="162">
        <f t="shared" si="37"/>
        <v>2374.7151999999996</v>
      </c>
      <c r="L41" s="19"/>
      <c r="M41" s="21">
        <f t="shared" si="16"/>
        <v>-6.4063999999998487</v>
      </c>
      <c r="N41" s="163">
        <f t="shared" si="32"/>
        <v>-2.6904967810127169E-3</v>
      </c>
      <c r="O41" s="19"/>
      <c r="P41" s="51">
        <v>1.2999999999999999E-3</v>
      </c>
      <c r="Q41" s="162">
        <f t="shared" si="38"/>
        <v>2374.7151999999996</v>
      </c>
      <c r="R41" s="19"/>
      <c r="S41" s="21">
        <f t="shared" si="18"/>
        <v>0</v>
      </c>
      <c r="T41" s="163">
        <f t="shared" si="33"/>
        <v>0</v>
      </c>
      <c r="U41" s="19"/>
      <c r="V41" s="51">
        <v>1.2999999999999999E-3</v>
      </c>
      <c r="W41" s="162">
        <f t="shared" si="39"/>
        <v>2374.7151999999996</v>
      </c>
      <c r="X41" s="19"/>
      <c r="Y41" s="21">
        <f t="shared" si="19"/>
        <v>0</v>
      </c>
      <c r="Z41" s="163">
        <f t="shared" si="34"/>
        <v>0</v>
      </c>
      <c r="AA41" s="19"/>
      <c r="AB41" s="51">
        <v>1.2999999999999999E-3</v>
      </c>
      <c r="AC41" s="162">
        <f t="shared" si="40"/>
        <v>2374.7151999999996</v>
      </c>
      <c r="AD41" s="19"/>
      <c r="AE41" s="21">
        <f t="shared" si="20"/>
        <v>0</v>
      </c>
      <c r="AF41" s="163">
        <f t="shared" si="35"/>
        <v>0</v>
      </c>
      <c r="AG41" s="19"/>
      <c r="AH41" s="51">
        <v>1.2999999999999999E-3</v>
      </c>
      <c r="AI41" s="162">
        <f t="shared" si="41"/>
        <v>2374.7151999999996</v>
      </c>
      <c r="AJ41" s="19"/>
      <c r="AK41" s="21">
        <f t="shared" si="21"/>
        <v>0</v>
      </c>
      <c r="AL41" s="163">
        <f t="shared" si="3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2">F42*G42</f>
        <v>0.25</v>
      </c>
      <c r="I42" s="19"/>
      <c r="J42" s="51">
        <v>0.25</v>
      </c>
      <c r="K42" s="162">
        <f t="shared" si="37"/>
        <v>0.25</v>
      </c>
      <c r="L42" s="19"/>
      <c r="M42" s="21">
        <f t="shared" si="16"/>
        <v>0</v>
      </c>
      <c r="N42" s="163">
        <f t="shared" si="32"/>
        <v>0</v>
      </c>
      <c r="O42" s="19"/>
      <c r="P42" s="51">
        <v>0.25</v>
      </c>
      <c r="Q42" s="162">
        <f t="shared" si="38"/>
        <v>0.25</v>
      </c>
      <c r="R42" s="19"/>
      <c r="S42" s="21">
        <f t="shared" si="18"/>
        <v>0</v>
      </c>
      <c r="T42" s="163">
        <f t="shared" si="33"/>
        <v>0</v>
      </c>
      <c r="U42" s="19"/>
      <c r="V42" s="51">
        <v>0.25</v>
      </c>
      <c r="W42" s="162">
        <f t="shared" si="39"/>
        <v>0.25</v>
      </c>
      <c r="X42" s="19"/>
      <c r="Y42" s="21">
        <f t="shared" si="19"/>
        <v>0</v>
      </c>
      <c r="Z42" s="163">
        <f t="shared" si="34"/>
        <v>0</v>
      </c>
      <c r="AA42" s="19"/>
      <c r="AB42" s="51">
        <v>0.25</v>
      </c>
      <c r="AC42" s="162">
        <f t="shared" si="40"/>
        <v>0.25</v>
      </c>
      <c r="AD42" s="19"/>
      <c r="AE42" s="21">
        <f t="shared" si="20"/>
        <v>0</v>
      </c>
      <c r="AF42" s="163">
        <f t="shared" si="35"/>
        <v>0</v>
      </c>
      <c r="AG42" s="19"/>
      <c r="AH42" s="51">
        <v>0.25</v>
      </c>
      <c r="AI42" s="162">
        <f t="shared" si="41"/>
        <v>0.25</v>
      </c>
      <c r="AJ42" s="19"/>
      <c r="AK42" s="21">
        <f t="shared" si="21"/>
        <v>0</v>
      </c>
      <c r="AL42" s="163">
        <f t="shared" si="3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1759999.9999999998</v>
      </c>
      <c r="G43" s="51">
        <v>7.0000000000000001E-3</v>
      </c>
      <c r="H43" s="162">
        <f t="shared" si="42"/>
        <v>12319.999999999998</v>
      </c>
      <c r="I43" s="19"/>
      <c r="J43" s="51">
        <v>7.0000000000000001E-3</v>
      </c>
      <c r="K43" s="162">
        <f t="shared" si="37"/>
        <v>12319.999999999998</v>
      </c>
      <c r="L43" s="19"/>
      <c r="M43" s="21">
        <f t="shared" si="16"/>
        <v>0</v>
      </c>
      <c r="N43" s="163">
        <f t="shared" si="32"/>
        <v>0</v>
      </c>
      <c r="O43" s="19"/>
      <c r="P43" s="51">
        <v>7.0000000000000001E-3</v>
      </c>
      <c r="Q43" s="162">
        <f t="shared" si="38"/>
        <v>12319.999999999998</v>
      </c>
      <c r="R43" s="19"/>
      <c r="S43" s="21">
        <f t="shared" si="18"/>
        <v>0</v>
      </c>
      <c r="T43" s="163">
        <f t="shared" si="33"/>
        <v>0</v>
      </c>
      <c r="U43" s="19"/>
      <c r="V43" s="51">
        <v>7.0000000000000001E-3</v>
      </c>
      <c r="W43" s="162">
        <f t="shared" si="39"/>
        <v>12319.999999999998</v>
      </c>
      <c r="X43" s="19"/>
      <c r="Y43" s="21">
        <f t="shared" si="19"/>
        <v>0</v>
      </c>
      <c r="Z43" s="163">
        <f t="shared" si="34"/>
        <v>0</v>
      </c>
      <c r="AA43" s="19"/>
      <c r="AB43" s="51">
        <v>7.0000000000000001E-3</v>
      </c>
      <c r="AC43" s="162">
        <f t="shared" si="40"/>
        <v>12319.999999999998</v>
      </c>
      <c r="AD43" s="19"/>
      <c r="AE43" s="21">
        <f t="shared" si="20"/>
        <v>0</v>
      </c>
      <c r="AF43" s="163">
        <f t="shared" si="35"/>
        <v>0</v>
      </c>
      <c r="AG43" s="19"/>
      <c r="AH43" s="51">
        <v>7.0000000000000001E-3</v>
      </c>
      <c r="AI43" s="162">
        <f t="shared" si="41"/>
        <v>12319.999999999998</v>
      </c>
      <c r="AJ43" s="19"/>
      <c r="AK43" s="21">
        <f t="shared" si="21"/>
        <v>0</v>
      </c>
      <c r="AL43" s="163">
        <f t="shared" si="3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1126399.9999999998</v>
      </c>
      <c r="G44" s="55">
        <v>7.6999999999999999E-2</v>
      </c>
      <c r="H44" s="162">
        <f t="shared" si="42"/>
        <v>86732.799999999974</v>
      </c>
      <c r="I44" s="19"/>
      <c r="J44" s="55">
        <v>7.6999999999999999E-2</v>
      </c>
      <c r="K44" s="162">
        <f t="shared" si="37"/>
        <v>86732.799999999974</v>
      </c>
      <c r="L44" s="19"/>
      <c r="M44" s="21">
        <f t="shared" si="16"/>
        <v>0</v>
      </c>
      <c r="N44" s="163">
        <f t="shared" si="32"/>
        <v>0</v>
      </c>
      <c r="O44" s="19"/>
      <c r="P44" s="55">
        <v>7.6999999999999999E-2</v>
      </c>
      <c r="Q44" s="162">
        <f t="shared" si="38"/>
        <v>86732.799999999974</v>
      </c>
      <c r="R44" s="19"/>
      <c r="S44" s="21">
        <f t="shared" si="18"/>
        <v>0</v>
      </c>
      <c r="T44" s="163">
        <f t="shared" si="33"/>
        <v>0</v>
      </c>
      <c r="U44" s="19"/>
      <c r="V44" s="55">
        <v>7.6999999999999999E-2</v>
      </c>
      <c r="W44" s="162">
        <f t="shared" si="39"/>
        <v>86732.799999999974</v>
      </c>
      <c r="X44" s="19"/>
      <c r="Y44" s="21">
        <f t="shared" si="19"/>
        <v>0</v>
      </c>
      <c r="Z44" s="163">
        <f t="shared" si="34"/>
        <v>0</v>
      </c>
      <c r="AA44" s="19"/>
      <c r="AB44" s="55">
        <v>7.6999999999999999E-2</v>
      </c>
      <c r="AC44" s="162">
        <f t="shared" si="40"/>
        <v>86732.799999999974</v>
      </c>
      <c r="AD44" s="19"/>
      <c r="AE44" s="21">
        <f t="shared" si="20"/>
        <v>0</v>
      </c>
      <c r="AF44" s="163">
        <f t="shared" si="35"/>
        <v>0</v>
      </c>
      <c r="AG44" s="19"/>
      <c r="AH44" s="55">
        <v>7.6999999999999999E-2</v>
      </c>
      <c r="AI44" s="162">
        <f t="shared" si="41"/>
        <v>86732.799999999974</v>
      </c>
      <c r="AJ44" s="19"/>
      <c r="AK44" s="21">
        <f t="shared" si="21"/>
        <v>0</v>
      </c>
      <c r="AL44" s="163">
        <f t="shared" si="3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316799.99999999994</v>
      </c>
      <c r="G45" s="55">
        <v>0.114</v>
      </c>
      <c r="H45" s="162">
        <f t="shared" si="42"/>
        <v>36115.199999999997</v>
      </c>
      <c r="I45" s="19"/>
      <c r="J45" s="55">
        <v>0.114</v>
      </c>
      <c r="K45" s="162">
        <f t="shared" si="37"/>
        <v>36115.199999999997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8"/>
        <v>36115.199999999997</v>
      </c>
      <c r="R45" s="19"/>
      <c r="S45" s="21">
        <f t="shared" si="18"/>
        <v>0</v>
      </c>
      <c r="T45" s="163">
        <f t="shared" si="33"/>
        <v>0</v>
      </c>
      <c r="U45" s="19"/>
      <c r="V45" s="55">
        <v>0.114</v>
      </c>
      <c r="W45" s="162">
        <f t="shared" si="39"/>
        <v>36115.199999999997</v>
      </c>
      <c r="X45" s="19"/>
      <c r="Y45" s="21">
        <f t="shared" si="19"/>
        <v>0</v>
      </c>
      <c r="Z45" s="163">
        <f t="shared" si="34"/>
        <v>0</v>
      </c>
      <c r="AA45" s="19"/>
      <c r="AB45" s="55">
        <v>0.114</v>
      </c>
      <c r="AC45" s="162">
        <f t="shared" si="40"/>
        <v>36115.199999999997</v>
      </c>
      <c r="AD45" s="19"/>
      <c r="AE45" s="21">
        <f t="shared" si="20"/>
        <v>0</v>
      </c>
      <c r="AF45" s="163">
        <f t="shared" si="35"/>
        <v>0</v>
      </c>
      <c r="AG45" s="19"/>
      <c r="AH45" s="55">
        <v>0.114</v>
      </c>
      <c r="AI45" s="162">
        <f t="shared" si="41"/>
        <v>36115.199999999997</v>
      </c>
      <c r="AJ45" s="19"/>
      <c r="AK45" s="21">
        <f t="shared" si="21"/>
        <v>0</v>
      </c>
      <c r="AL45" s="163">
        <f t="shared" si="3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316799.99999999994</v>
      </c>
      <c r="G46" s="55">
        <v>0.14000000000000001</v>
      </c>
      <c r="H46" s="162">
        <f t="shared" si="42"/>
        <v>44351.999999999993</v>
      </c>
      <c r="I46" s="19"/>
      <c r="J46" s="55">
        <v>0.14000000000000001</v>
      </c>
      <c r="K46" s="162">
        <f t="shared" si="37"/>
        <v>44351.999999999993</v>
      </c>
      <c r="L46" s="19"/>
      <c r="M46" s="21">
        <f t="shared" si="16"/>
        <v>0</v>
      </c>
      <c r="N46" s="163">
        <f t="shared" si="32"/>
        <v>0</v>
      </c>
      <c r="O46" s="19"/>
      <c r="P46" s="55">
        <v>0.14000000000000001</v>
      </c>
      <c r="Q46" s="162">
        <f t="shared" si="38"/>
        <v>44351.999999999993</v>
      </c>
      <c r="R46" s="19"/>
      <c r="S46" s="21">
        <f t="shared" si="18"/>
        <v>0</v>
      </c>
      <c r="T46" s="163">
        <f t="shared" si="33"/>
        <v>0</v>
      </c>
      <c r="U46" s="19"/>
      <c r="V46" s="55">
        <v>0.14000000000000001</v>
      </c>
      <c r="W46" s="162">
        <f t="shared" si="39"/>
        <v>44351.999999999993</v>
      </c>
      <c r="X46" s="19"/>
      <c r="Y46" s="21">
        <f t="shared" si="19"/>
        <v>0</v>
      </c>
      <c r="Z46" s="163">
        <f t="shared" si="34"/>
        <v>0</v>
      </c>
      <c r="AA46" s="19"/>
      <c r="AB46" s="55">
        <v>0.14000000000000001</v>
      </c>
      <c r="AC46" s="162">
        <f t="shared" si="40"/>
        <v>44351.999999999993</v>
      </c>
      <c r="AD46" s="19"/>
      <c r="AE46" s="21">
        <f t="shared" si="20"/>
        <v>0</v>
      </c>
      <c r="AF46" s="163">
        <f t="shared" si="35"/>
        <v>0</v>
      </c>
      <c r="AG46" s="19"/>
      <c r="AH46" s="55">
        <v>0.14000000000000001</v>
      </c>
      <c r="AI46" s="162">
        <f t="shared" si="41"/>
        <v>44351.999999999993</v>
      </c>
      <c r="AJ46" s="19"/>
      <c r="AK46" s="21">
        <f t="shared" si="21"/>
        <v>0</v>
      </c>
      <c r="AL46" s="163">
        <f t="shared" si="3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42"/>
        <v>66</v>
      </c>
      <c r="I47" s="60"/>
      <c r="J47" s="55">
        <v>8.7999999999999995E-2</v>
      </c>
      <c r="K47" s="162">
        <f t="shared" si="37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8"/>
        <v>66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9"/>
        <v>66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0"/>
        <v>66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1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1759249.9999999998</v>
      </c>
      <c r="G48" s="55">
        <v>0.10299999999999999</v>
      </c>
      <c r="H48" s="162">
        <f t="shared" si="42"/>
        <v>181202.74999999997</v>
      </c>
      <c r="I48" s="60"/>
      <c r="J48" s="55">
        <v>0.10299999999999999</v>
      </c>
      <c r="K48" s="162">
        <f t="shared" si="37"/>
        <v>181202.74999999997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8"/>
        <v>181202.74999999997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9"/>
        <v>181202.74999999997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0"/>
        <v>181202.74999999997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1"/>
        <v>181202.74999999997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221254.81181153934</v>
      </c>
      <c r="I50" s="76"/>
      <c r="J50" s="73"/>
      <c r="K50" s="75">
        <f>SUM(K40:K46,K39)</f>
        <v>225316.83873065209</v>
      </c>
      <c r="L50" s="76"/>
      <c r="M50" s="77">
        <f>K50-H50</f>
        <v>4062.0269191127445</v>
      </c>
      <c r="N50" s="78">
        <f>IF((H50)=0,"",(M50/H50))</f>
        <v>1.8359044424185008E-2</v>
      </c>
      <c r="O50" s="76"/>
      <c r="P50" s="73"/>
      <c r="Q50" s="75">
        <f>SUM(Q40:Q46,Q39)</f>
        <v>226898.71873065209</v>
      </c>
      <c r="R50" s="76"/>
      <c r="S50" s="77">
        <f t="shared" si="18"/>
        <v>1581.8800000000047</v>
      </c>
      <c r="T50" s="78">
        <f>IF((K50)=0,"",(S50/K50))</f>
        <v>7.0206914357209367E-3</v>
      </c>
      <c r="U50" s="76"/>
      <c r="V50" s="73"/>
      <c r="W50" s="75">
        <f>SUM(W40:W46,W39)</f>
        <v>227013.3487306521</v>
      </c>
      <c r="X50" s="76"/>
      <c r="Y50" s="77">
        <f t="shared" si="19"/>
        <v>114.63000000000466</v>
      </c>
      <c r="Z50" s="78">
        <f>IF((Q50)=0,"",(Y50/Q50))</f>
        <v>5.0520338167303678E-4</v>
      </c>
      <c r="AA50" s="76"/>
      <c r="AB50" s="73"/>
      <c r="AC50" s="75">
        <f>SUM(AC40:AC46,AC39)</f>
        <v>227004.36873065209</v>
      </c>
      <c r="AD50" s="76"/>
      <c r="AE50" s="77">
        <f t="shared" si="20"/>
        <v>-8.9800000000104774</v>
      </c>
      <c r="AF50" s="78">
        <f>IF((W50)=0,"",(AE50/W50))</f>
        <v>-3.9557145208518604E-5</v>
      </c>
      <c r="AG50" s="76"/>
      <c r="AH50" s="73"/>
      <c r="AI50" s="75">
        <f>SUM(AI40:AI46,AI39)</f>
        <v>227214.0387306521</v>
      </c>
      <c r="AJ50" s="76"/>
      <c r="AK50" s="77">
        <f t="shared" si="21"/>
        <v>209.67000000001281</v>
      </c>
      <c r="AL50" s="78">
        <f>IF((AC50)=0,"",(AK50/AC50))</f>
        <v>9.2363861176959522E-4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28763.125535500116</v>
      </c>
      <c r="I51" s="83"/>
      <c r="J51" s="80">
        <v>0.13</v>
      </c>
      <c r="K51" s="84">
        <f>K50*J51</f>
        <v>29291.189034984771</v>
      </c>
      <c r="L51" s="83"/>
      <c r="M51" s="85">
        <f>K51-H51</f>
        <v>528.06349948465504</v>
      </c>
      <c r="N51" s="86">
        <f>IF((H51)=0,"",(M51/H51))</f>
        <v>1.8359044424184946E-2</v>
      </c>
      <c r="O51" s="83"/>
      <c r="P51" s="80">
        <v>0.13</v>
      </c>
      <c r="Q51" s="84">
        <f>Q50*P51</f>
        <v>29496.833434984772</v>
      </c>
      <c r="R51" s="83"/>
      <c r="S51" s="85">
        <f t="shared" si="18"/>
        <v>205.64440000000104</v>
      </c>
      <c r="T51" s="86">
        <f>IF((K51)=0,"",(S51/K51))</f>
        <v>7.0206914357209523E-3</v>
      </c>
      <c r="U51" s="83"/>
      <c r="V51" s="80">
        <v>0.13</v>
      </c>
      <c r="W51" s="84">
        <f>W50*V51</f>
        <v>29511.735334984773</v>
      </c>
      <c r="X51" s="83"/>
      <c r="Y51" s="85">
        <f t="shared" si="19"/>
        <v>14.901900000000751</v>
      </c>
      <c r="Z51" s="86">
        <f>IF((Q51)=0,"",(Y51/Q51))</f>
        <v>5.0520338167304177E-4</v>
      </c>
      <c r="AA51" s="83"/>
      <c r="AB51" s="80">
        <v>0.13</v>
      </c>
      <c r="AC51" s="84">
        <f>AC50*AB51</f>
        <v>29510.567934984774</v>
      </c>
      <c r="AD51" s="83"/>
      <c r="AE51" s="85">
        <f t="shared" si="20"/>
        <v>-1.1673999999984517</v>
      </c>
      <c r="AF51" s="86">
        <f>IF((W51)=0,"",(AE51/W51))</f>
        <v>-3.9557145208419983E-5</v>
      </c>
      <c r="AG51" s="83"/>
      <c r="AH51" s="80">
        <v>0.13</v>
      </c>
      <c r="AI51" s="84">
        <f>AI50*AH51</f>
        <v>29537.825034984773</v>
      </c>
      <c r="AJ51" s="83"/>
      <c r="AK51" s="85">
        <f t="shared" si="21"/>
        <v>27.2570999999989</v>
      </c>
      <c r="AL51" s="86">
        <f>IF((AC51)=0,"",(AK51/AC51))</f>
        <v>9.2363861176950144E-4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250017.93734703946</v>
      </c>
      <c r="I52" s="83"/>
      <c r="J52" s="88"/>
      <c r="K52" s="84">
        <f>K50+K51</f>
        <v>254608.02776563686</v>
      </c>
      <c r="L52" s="83"/>
      <c r="M52" s="85">
        <f>K52-H52</f>
        <v>4590.0904185973923</v>
      </c>
      <c r="N52" s="86">
        <f>IF((H52)=0,"",(M52/H52))</f>
        <v>1.835904442418497E-2</v>
      </c>
      <c r="O52" s="83"/>
      <c r="P52" s="88"/>
      <c r="Q52" s="84">
        <f>Q50+Q51</f>
        <v>256395.55216563685</v>
      </c>
      <c r="R52" s="83"/>
      <c r="S52" s="85">
        <f t="shared" si="18"/>
        <v>1787.5243999999948</v>
      </c>
      <c r="T52" s="86">
        <f>IF((K52)=0,"",(S52/K52))</f>
        <v>7.0206914357208959E-3</v>
      </c>
      <c r="U52" s="83"/>
      <c r="V52" s="88"/>
      <c r="W52" s="84">
        <f>W50+W51</f>
        <v>256525.08406563688</v>
      </c>
      <c r="X52" s="83"/>
      <c r="Y52" s="85">
        <f t="shared" si="19"/>
        <v>129.53190000003087</v>
      </c>
      <c r="Z52" s="86">
        <f>IF((Q52)=0,"",(Y52/Q52))</f>
        <v>5.0520338167313675E-4</v>
      </c>
      <c r="AA52" s="83"/>
      <c r="AB52" s="88"/>
      <c r="AC52" s="84">
        <f>AC50+AC51</f>
        <v>256514.93666563687</v>
      </c>
      <c r="AD52" s="83"/>
      <c r="AE52" s="85">
        <f t="shared" si="20"/>
        <v>-10.147400000016205</v>
      </c>
      <c r="AF52" s="86">
        <f>IF((W52)=0,"",(AE52/W52))</f>
        <v>-3.955714520853562E-5</v>
      </c>
      <c r="AG52" s="83"/>
      <c r="AH52" s="88"/>
      <c r="AI52" s="84">
        <f>AI50+AI51</f>
        <v>256751.86376563687</v>
      </c>
      <c r="AJ52" s="83"/>
      <c r="AK52" s="85">
        <f t="shared" si="21"/>
        <v>236.92710000000079</v>
      </c>
      <c r="AL52" s="86">
        <f>IF((AC52)=0,"",(AK52/AC52))</f>
        <v>9.2363861176954188E-4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-25001.79</v>
      </c>
      <c r="I53" s="83"/>
      <c r="J53" s="88"/>
      <c r="K53" s="90">
        <f>ROUND(-K52*10%,2)</f>
        <v>-25460.799999999999</v>
      </c>
      <c r="L53" s="83"/>
      <c r="M53" s="91">
        <f>K53-H53</f>
        <v>-459.0099999999984</v>
      </c>
      <c r="N53" s="92">
        <f>IF((H53)=0,"",(M53/H53))</f>
        <v>1.8359085489478889E-2</v>
      </c>
      <c r="O53" s="83"/>
      <c r="P53" s="88"/>
      <c r="Q53" s="90">
        <f>ROUND(-Q52*10%,2)</f>
        <v>-25639.56</v>
      </c>
      <c r="R53" s="83"/>
      <c r="S53" s="91">
        <f t="shared" si="18"/>
        <v>-178.76000000000204</v>
      </c>
      <c r="T53" s="92">
        <f>IF((K53)=0,"",(S53/K53))</f>
        <v>7.0209891283856771E-3</v>
      </c>
      <c r="U53" s="83"/>
      <c r="V53" s="88"/>
      <c r="W53" s="90">
        <f>ROUND(-W52*10%,2)</f>
        <v>-25652.51</v>
      </c>
      <c r="X53" s="83"/>
      <c r="Y53" s="91">
        <f t="shared" si="19"/>
        <v>-12.94999999999709</v>
      </c>
      <c r="Z53" s="92">
        <f>IF((Q53)=0,"",(Y53/Q53))</f>
        <v>5.0507887030811329E-4</v>
      </c>
      <c r="AA53" s="83"/>
      <c r="AB53" s="88"/>
      <c r="AC53" s="90">
        <f>ROUND(-AC52*10%,2)</f>
        <v>-25651.49</v>
      </c>
      <c r="AD53" s="83"/>
      <c r="AE53" s="91">
        <f t="shared" si="20"/>
        <v>1.0199999999967986</v>
      </c>
      <c r="AF53" s="92">
        <f>IF((W53)=0,"",(AE53/W53))</f>
        <v>-3.976219091218749E-5</v>
      </c>
      <c r="AG53" s="83"/>
      <c r="AH53" s="88"/>
      <c r="AI53" s="90">
        <f>ROUND(-AI52*10%,2)</f>
        <v>-25675.19</v>
      </c>
      <c r="AJ53" s="83"/>
      <c r="AK53" s="91">
        <f t="shared" si="21"/>
        <v>-23.69999999999709</v>
      </c>
      <c r="AL53" s="92">
        <f>IF((AC53)=0,"",(AK53/AC53))</f>
        <v>9.2392293780973686E-4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225016.14734703946</v>
      </c>
      <c r="I54" s="96"/>
      <c r="J54" s="93"/>
      <c r="K54" s="97">
        <f>K52+K53</f>
        <v>229147.22776563687</v>
      </c>
      <c r="L54" s="96"/>
      <c r="M54" s="98">
        <f>K54-H54</f>
        <v>4131.0804185974121</v>
      </c>
      <c r="N54" s="99">
        <f>IF((H54)=0,"",(M54/H54))</f>
        <v>1.8359039861375374E-2</v>
      </c>
      <c r="O54" s="96"/>
      <c r="P54" s="93"/>
      <c r="Q54" s="97">
        <f>Q52+Q53</f>
        <v>230755.99216563685</v>
      </c>
      <c r="R54" s="96"/>
      <c r="S54" s="98">
        <f t="shared" si="18"/>
        <v>1608.7643999999855</v>
      </c>
      <c r="T54" s="99">
        <f>IF((K54)=0,"",(S54/K54))</f>
        <v>7.020658358762118E-3</v>
      </c>
      <c r="U54" s="96"/>
      <c r="V54" s="93"/>
      <c r="W54" s="97">
        <f>W52+W53</f>
        <v>230872.57406563687</v>
      </c>
      <c r="X54" s="96"/>
      <c r="Y54" s="98">
        <f t="shared" si="19"/>
        <v>116.58190000001923</v>
      </c>
      <c r="Z54" s="99">
        <f>IF((Q54)=0,"",(Y54/Q54))</f>
        <v>5.0521721627205525E-4</v>
      </c>
      <c r="AA54" s="96"/>
      <c r="AB54" s="93"/>
      <c r="AC54" s="97">
        <f>AC52+AC53</f>
        <v>230863.44666563687</v>
      </c>
      <c r="AD54" s="96"/>
      <c r="AE54" s="98">
        <f t="shared" si="20"/>
        <v>-9.1273999999975786</v>
      </c>
      <c r="AF54" s="99">
        <f>IF((W54)=0,"",(AE54/W54))</f>
        <v>-3.9534362350907334E-5</v>
      </c>
      <c r="AG54" s="96"/>
      <c r="AH54" s="93"/>
      <c r="AI54" s="97">
        <f>AI52+AI53</f>
        <v>231076.67376563686</v>
      </c>
      <c r="AJ54" s="96"/>
      <c r="AK54" s="98">
        <f t="shared" si="21"/>
        <v>213.22709999998915</v>
      </c>
      <c r="AL54" s="99">
        <f>IF((AC54)=0,"",(AK54/AC54))</f>
        <v>9.2360701999225233E-4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235323.56181153934</v>
      </c>
      <c r="I56" s="110"/>
      <c r="J56" s="107"/>
      <c r="K56" s="109">
        <f>SUM(K47:K48,K39,K40:K43)</f>
        <v>239385.58873065209</v>
      </c>
      <c r="L56" s="110"/>
      <c r="M56" s="111">
        <f>K56-H56</f>
        <v>4062.0269191127445</v>
      </c>
      <c r="N56" s="78">
        <f>IF((H56)=0,"",(M56/H56))</f>
        <v>1.7261454347549991E-2</v>
      </c>
      <c r="O56" s="110"/>
      <c r="P56" s="107"/>
      <c r="Q56" s="109">
        <f>SUM(Q47:Q48,Q39,Q40:Q43)</f>
        <v>240967.46873065209</v>
      </c>
      <c r="R56" s="110"/>
      <c r="S56" s="111">
        <f t="shared" si="18"/>
        <v>1581.8800000000047</v>
      </c>
      <c r="T56" s="78">
        <f>IF((K56)=0,"",(S56/K56))</f>
        <v>6.6080836711514754E-3</v>
      </c>
      <c r="U56" s="110"/>
      <c r="V56" s="107"/>
      <c r="W56" s="109">
        <f>SUM(W47:W48,W39,W40:W43)</f>
        <v>241082.0987306521</v>
      </c>
      <c r="X56" s="110"/>
      <c r="Y56" s="111">
        <f t="shared" si="19"/>
        <v>114.63000000000466</v>
      </c>
      <c r="Z56" s="78">
        <f>IF((Q56)=0,"",(Y56/Q56))</f>
        <v>4.7570736665759412E-4</v>
      </c>
      <c r="AA56" s="110"/>
      <c r="AB56" s="107"/>
      <c r="AC56" s="109">
        <f>SUM(AC47:AC48,AC39,AC40:AC43)</f>
        <v>241073.11873065212</v>
      </c>
      <c r="AD56" s="110"/>
      <c r="AE56" s="111">
        <f t="shared" si="20"/>
        <v>-8.9799999999813735</v>
      </c>
      <c r="AF56" s="78">
        <f>IF((W56)=0,"",(AE56/W56))</f>
        <v>-3.7248721689677338E-5</v>
      </c>
      <c r="AG56" s="110"/>
      <c r="AH56" s="107"/>
      <c r="AI56" s="109">
        <f>SUM(AI47:AI48,AI39,AI40:AI43)</f>
        <v>241282.7887306521</v>
      </c>
      <c r="AJ56" s="110"/>
      <c r="AK56" s="111">
        <f t="shared" si="21"/>
        <v>209.6699999999837</v>
      </c>
      <c r="AL56" s="78">
        <f>IF((AC56)=0,"",(AK56/AC56))</f>
        <v>8.6973612447535176E-4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30592.063035500116</v>
      </c>
      <c r="I57" s="115"/>
      <c r="J57" s="113">
        <v>0.13</v>
      </c>
      <c r="K57" s="116">
        <f>K56*J57</f>
        <v>31120.126534984771</v>
      </c>
      <c r="L57" s="115"/>
      <c r="M57" s="117">
        <f>K57-H57</f>
        <v>528.06349948465504</v>
      </c>
      <c r="N57" s="86">
        <f>IF((H57)=0,"",(M57/H57))</f>
        <v>1.7261454347549932E-2</v>
      </c>
      <c r="O57" s="115"/>
      <c r="P57" s="113">
        <v>0.13</v>
      </c>
      <c r="Q57" s="116">
        <f>Q56*P57</f>
        <v>31325.770934984772</v>
      </c>
      <c r="R57" s="115"/>
      <c r="S57" s="117">
        <f t="shared" si="18"/>
        <v>205.64440000000104</v>
      </c>
      <c r="T57" s="86">
        <f>IF((K57)=0,"",(S57/K57))</f>
        <v>6.6080836711514893E-3</v>
      </c>
      <c r="U57" s="115"/>
      <c r="V57" s="113">
        <v>0.13</v>
      </c>
      <c r="W57" s="116">
        <f>W56*V57</f>
        <v>31340.672834984773</v>
      </c>
      <c r="X57" s="115"/>
      <c r="Y57" s="117">
        <f t="shared" si="19"/>
        <v>14.901900000000751</v>
      </c>
      <c r="Z57" s="86">
        <f>IF((Q57)=0,"",(Y57/Q57))</f>
        <v>4.7570736665759872E-4</v>
      </c>
      <c r="AA57" s="115"/>
      <c r="AB57" s="113">
        <v>0.13</v>
      </c>
      <c r="AC57" s="116">
        <f>AC56*AB57</f>
        <v>31339.505434984778</v>
      </c>
      <c r="AD57" s="115"/>
      <c r="AE57" s="117">
        <f t="shared" si="20"/>
        <v>-1.1673999999948137</v>
      </c>
      <c r="AF57" s="86">
        <f>IF((W57)=0,"",(AE57/W57))</f>
        <v>-3.7248721689589118E-5</v>
      </c>
      <c r="AG57" s="115"/>
      <c r="AH57" s="113">
        <v>0.13</v>
      </c>
      <c r="AI57" s="116">
        <f>AI56*AH57</f>
        <v>31366.762534984773</v>
      </c>
      <c r="AJ57" s="115"/>
      <c r="AK57" s="117">
        <f t="shared" si="21"/>
        <v>27.257099999995262</v>
      </c>
      <c r="AL57" s="86">
        <f>IF((AC57)=0,"",(AK57/AC57))</f>
        <v>8.6973612447526806E-4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265915.62484703946</v>
      </c>
      <c r="I58" s="115"/>
      <c r="J58" s="119"/>
      <c r="K58" s="116">
        <f>K56+K57</f>
        <v>270505.71526563686</v>
      </c>
      <c r="L58" s="115"/>
      <c r="M58" s="117">
        <f>K58-H58</f>
        <v>4590.0904185973923</v>
      </c>
      <c r="N58" s="86">
        <f>IF((H58)=0,"",(M58/H58))</f>
        <v>1.7261454347549957E-2</v>
      </c>
      <c r="O58" s="115"/>
      <c r="P58" s="119"/>
      <c r="Q58" s="116">
        <f>Q56+Q57</f>
        <v>272293.23966563685</v>
      </c>
      <c r="R58" s="115"/>
      <c r="S58" s="117">
        <f t="shared" si="18"/>
        <v>1787.5243999999948</v>
      </c>
      <c r="T58" s="86">
        <f>IF((K58)=0,"",(S58/K58))</f>
        <v>6.6080836711514363E-3</v>
      </c>
      <c r="U58" s="115"/>
      <c r="V58" s="119"/>
      <c r="W58" s="116">
        <f>W56+W57</f>
        <v>272422.77156563685</v>
      </c>
      <c r="X58" s="115"/>
      <c r="Y58" s="117">
        <f t="shared" si="19"/>
        <v>129.53190000000177</v>
      </c>
      <c r="Z58" s="86">
        <f>IF((Q58)=0,"",(Y58/Q58))</f>
        <v>4.7570736665758132E-4</v>
      </c>
      <c r="AA58" s="115"/>
      <c r="AB58" s="119"/>
      <c r="AC58" s="116">
        <f>AC56+AC57</f>
        <v>272412.62416563689</v>
      </c>
      <c r="AD58" s="115"/>
      <c r="AE58" s="117">
        <f t="shared" si="20"/>
        <v>-10.147399999957997</v>
      </c>
      <c r="AF58" s="86">
        <f>IF((W58)=0,"",(AE58/W58))</f>
        <v>-3.7248721689600421E-5</v>
      </c>
      <c r="AG58" s="115"/>
      <c r="AH58" s="119"/>
      <c r="AI58" s="116">
        <f>AI56+AI57</f>
        <v>272649.55126563687</v>
      </c>
      <c r="AJ58" s="115"/>
      <c r="AK58" s="117">
        <f t="shared" si="21"/>
        <v>236.92709999997169</v>
      </c>
      <c r="AL58" s="86">
        <f>IF((AC58)=0,"",(AK58/AC58))</f>
        <v>8.6973612447531544E-4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-26591.56</v>
      </c>
      <c r="I59" s="115"/>
      <c r="J59" s="119"/>
      <c r="K59" s="122">
        <f>ROUND(-K58*10%,2)</f>
        <v>-27050.57</v>
      </c>
      <c r="L59" s="115"/>
      <c r="M59" s="123">
        <f>K59-H59</f>
        <v>-459.0099999999984</v>
      </c>
      <c r="N59" s="92">
        <f>IF((H59)=0,"",(M59/H59))</f>
        <v>1.7261491992195958E-2</v>
      </c>
      <c r="O59" s="115"/>
      <c r="P59" s="119"/>
      <c r="Q59" s="122">
        <f>ROUND(-Q58*10%,2)</f>
        <v>-27229.32</v>
      </c>
      <c r="R59" s="115"/>
      <c r="S59" s="123">
        <f t="shared" si="18"/>
        <v>-178.75</v>
      </c>
      <c r="T59" s="92">
        <f>IF((K59)=0,"",(S59/K59))</f>
        <v>6.6079938426436115E-3</v>
      </c>
      <c r="U59" s="115"/>
      <c r="V59" s="119"/>
      <c r="W59" s="122">
        <f>ROUND(-W58*10%,2)</f>
        <v>-27242.28</v>
      </c>
      <c r="X59" s="115"/>
      <c r="Y59" s="123">
        <f t="shared" si="19"/>
        <v>-12.959999999999127</v>
      </c>
      <c r="Z59" s="92">
        <f>IF((Q59)=0,"",(Y59/Q59))</f>
        <v>4.7595753401110004E-4</v>
      </c>
      <c r="AA59" s="115"/>
      <c r="AB59" s="119"/>
      <c r="AC59" s="122">
        <f>ROUND(-AC58*10%,2)</f>
        <v>-27241.26</v>
      </c>
      <c r="AD59" s="115"/>
      <c r="AE59" s="123">
        <f t="shared" si="20"/>
        <v>1.0200000000004366</v>
      </c>
      <c r="AF59" s="92">
        <f>IF((W59)=0,"",(AE59/W59))</f>
        <v>-3.744180002556455E-5</v>
      </c>
      <c r="AG59" s="115"/>
      <c r="AH59" s="119"/>
      <c r="AI59" s="122">
        <f>ROUND(-AI58*10%,2)</f>
        <v>-27264.959999999999</v>
      </c>
      <c r="AJ59" s="115"/>
      <c r="AK59" s="123">
        <f t="shared" si="21"/>
        <v>-23.700000000000728</v>
      </c>
      <c r="AL59" s="92">
        <f>IF((AC59)=0,"",(AK59/AC59))</f>
        <v>8.7000381039646212E-4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239324.06484703947</v>
      </c>
      <c r="I60" s="127"/>
      <c r="J60" s="124"/>
      <c r="K60" s="128">
        <f>SUM(K58:K59)</f>
        <v>243455.14526563685</v>
      </c>
      <c r="L60" s="127"/>
      <c r="M60" s="129">
        <f>K60-H60</f>
        <v>4131.080418597383</v>
      </c>
      <c r="N60" s="130">
        <f>IF((H60)=0,"",(M60/H60))</f>
        <v>1.7261450164811898E-2</v>
      </c>
      <c r="O60" s="127"/>
      <c r="P60" s="124"/>
      <c r="Q60" s="128">
        <f>SUM(Q58:Q59)</f>
        <v>245063.91966563684</v>
      </c>
      <c r="R60" s="127"/>
      <c r="S60" s="129">
        <f t="shared" si="18"/>
        <v>1608.7743999999948</v>
      </c>
      <c r="T60" s="130">
        <f>IF((K60)=0,"",(S60/K60))</f>
        <v>6.6080936520961251E-3</v>
      </c>
      <c r="U60" s="127"/>
      <c r="V60" s="124"/>
      <c r="W60" s="128">
        <f>SUM(W58:W59)</f>
        <v>245180.49156563685</v>
      </c>
      <c r="X60" s="127"/>
      <c r="Y60" s="129">
        <f t="shared" si="19"/>
        <v>116.57190000000992</v>
      </c>
      <c r="Z60" s="130">
        <f>IF((Q60)=0,"",(Y60/Q60))</f>
        <v>4.756795702894969E-4</v>
      </c>
      <c r="AA60" s="127"/>
      <c r="AB60" s="124"/>
      <c r="AC60" s="128">
        <f>SUM(AC58:AC59)</f>
        <v>245171.36416563689</v>
      </c>
      <c r="AD60" s="127"/>
      <c r="AE60" s="129">
        <f t="shared" si="20"/>
        <v>-9.1273999999684747</v>
      </c>
      <c r="AF60" s="130">
        <f>IF((W60)=0,"",(AE60/W60))</f>
        <v>-3.7227268538716479E-5</v>
      </c>
      <c r="AG60" s="127"/>
      <c r="AH60" s="124"/>
      <c r="AI60" s="128">
        <f>SUM(AI58:AI59)</f>
        <v>245384.59126563687</v>
      </c>
      <c r="AJ60" s="127"/>
      <c r="AK60" s="129">
        <f t="shared" si="21"/>
        <v>213.22709999998915</v>
      </c>
      <c r="AL60" s="130">
        <f>IF((AC60)=0,"",(AK60/AC60))</f>
        <v>8.6970638159819384E-4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AP79"/>
  <sheetViews>
    <sheetView showGridLines="0" topLeftCell="A34" zoomScaleNormal="100" workbookViewId="0">
      <selection activeCell="K46" sqref="K46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Summary!D19</f>
        <v>6500</v>
      </c>
      <c r="H7" s="9" t="s">
        <v>72</v>
      </c>
      <c r="J7" s="161"/>
      <c r="K7" s="161"/>
    </row>
    <row r="8" spans="2:42" x14ac:dyDescent="0.25">
      <c r="B8" s="6"/>
      <c r="G8" s="8">
        <f>Summary!C19</f>
        <v>3321500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22822.65</v>
      </c>
      <c r="K12" s="18">
        <f t="shared" ref="K12:K27" si="1">$F12*J12</f>
        <v>22822.65</v>
      </c>
      <c r="L12" s="19"/>
      <c r="M12" s="21">
        <f>K12-H12</f>
        <v>-553.5199999999968</v>
      </c>
      <c r="N12" s="22">
        <f>IF((H12)=0,"",(M12/H12))</f>
        <v>-2.3678814793013432E-2</v>
      </c>
      <c r="O12" s="19"/>
      <c r="P12" s="16">
        <v>23656.74</v>
      </c>
      <c r="Q12" s="18">
        <f t="shared" ref="Q12:Q27" si="2">$F12*P12</f>
        <v>23656.74</v>
      </c>
      <c r="R12" s="19"/>
      <c r="S12" s="21">
        <f>Q12-K12</f>
        <v>834.09000000000015</v>
      </c>
      <c r="T12" s="22">
        <f t="shared" ref="T12:T34" si="3">IF((K12)=0,"",(S12/K12))</f>
        <v>3.6546588586338573E-2</v>
      </c>
      <c r="U12" s="19"/>
      <c r="V12" s="16">
        <v>23874.73</v>
      </c>
      <c r="W12" s="18">
        <f t="shared" ref="W12:W27" si="4">$F12*V12</f>
        <v>23874.73</v>
      </c>
      <c r="X12" s="19"/>
      <c r="Y12" s="21">
        <f>W12-Q12</f>
        <v>217.98999999999796</v>
      </c>
      <c r="Z12" s="22">
        <f t="shared" ref="Z12:Z34" si="5">IF((Q12)=0,"",(Y12/Q12))</f>
        <v>9.2147100572605497E-3</v>
      </c>
      <c r="AA12" s="19"/>
      <c r="AB12" s="16">
        <v>23860.17</v>
      </c>
      <c r="AC12" s="18">
        <f t="shared" ref="AC12:AC27" si="6">$F12*AB12</f>
        <v>23860.17</v>
      </c>
      <c r="AD12" s="19"/>
      <c r="AE12" s="21">
        <f>AC12-W12</f>
        <v>-14.56000000000131</v>
      </c>
      <c r="AF12" s="22">
        <f t="shared" ref="AF12:AF34" si="7">IF((W12)=0,"",(AE12/W12))</f>
        <v>-6.0984982866827439E-4</v>
      </c>
      <c r="AG12" s="19"/>
      <c r="AH12" s="16">
        <v>24395.439999999999</v>
      </c>
      <c r="AI12" s="18">
        <f t="shared" ref="AI12:AI27" si="8">$F12*AH12</f>
        <v>24395.439999999999</v>
      </c>
      <c r="AJ12" s="19"/>
      <c r="AK12" s="21">
        <f>AI12-AC12</f>
        <v>535.27000000000044</v>
      </c>
      <c r="AL12" s="22">
        <f t="shared" ref="AL12:AL34" si="9">IF((AC12)=0,"",(AK12/AC12))</f>
        <v>2.2433620548386726E-2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6500</v>
      </c>
      <c r="G19" s="16">
        <v>1.3792</v>
      </c>
      <c r="H19" s="18">
        <f t="shared" si="0"/>
        <v>8964.7999999999993</v>
      </c>
      <c r="I19" s="19"/>
      <c r="J19" s="16">
        <v>1.3465</v>
      </c>
      <c r="K19" s="18">
        <f t="shared" si="1"/>
        <v>8752.25</v>
      </c>
      <c r="L19" s="19"/>
      <c r="M19" s="21">
        <f t="shared" si="10"/>
        <v>-212.54999999999927</v>
      </c>
      <c r="N19" s="22">
        <f t="shared" si="11"/>
        <v>-2.370939675174006E-2</v>
      </c>
      <c r="O19" s="19"/>
      <c r="P19" s="16">
        <v>1.3956999999999999</v>
      </c>
      <c r="Q19" s="18">
        <f t="shared" si="2"/>
        <v>9072.0499999999993</v>
      </c>
      <c r="R19" s="19"/>
      <c r="S19" s="21">
        <f t="shared" si="12"/>
        <v>319.79999999999927</v>
      </c>
      <c r="T19" s="22">
        <f t="shared" si="3"/>
        <v>3.6539175640549489E-2</v>
      </c>
      <c r="U19" s="19"/>
      <c r="V19" s="16">
        <v>1.4086000000000001</v>
      </c>
      <c r="W19" s="18">
        <f t="shared" si="4"/>
        <v>9155.9</v>
      </c>
      <c r="X19" s="19"/>
      <c r="Y19" s="21">
        <f t="shared" si="13"/>
        <v>83.850000000000364</v>
      </c>
      <c r="Z19" s="22">
        <f t="shared" si="5"/>
        <v>9.2426739270617311E-3</v>
      </c>
      <c r="AA19" s="19"/>
      <c r="AB19" s="16">
        <v>1.4077</v>
      </c>
      <c r="AC19" s="18">
        <f t="shared" si="6"/>
        <v>9150.0499999999993</v>
      </c>
      <c r="AD19" s="19"/>
      <c r="AE19" s="21">
        <f t="shared" si="14"/>
        <v>-5.8500000000003638</v>
      </c>
      <c r="AF19" s="22">
        <f t="shared" si="7"/>
        <v>-6.389322731790828E-4</v>
      </c>
      <c r="AG19" s="19"/>
      <c r="AH19" s="16">
        <v>1.4393</v>
      </c>
      <c r="AI19" s="18">
        <f t="shared" si="8"/>
        <v>9355.4500000000007</v>
      </c>
      <c r="AJ19" s="19"/>
      <c r="AK19" s="21">
        <f t="shared" si="15"/>
        <v>205.40000000000146</v>
      </c>
      <c r="AL19" s="22">
        <f t="shared" si="9"/>
        <v>2.2447964765220024E-2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1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6500</v>
      </c>
      <c r="G21" s="16"/>
      <c r="H21" s="18">
        <f t="shared" si="0"/>
        <v>0</v>
      </c>
      <c r="I21" s="19"/>
      <c r="J21" s="16">
        <v>-2.2200000000000001E-2</v>
      </c>
      <c r="K21" s="18">
        <f t="shared" si="1"/>
        <v>-144.30000000000001</v>
      </c>
      <c r="L21" s="19"/>
      <c r="M21" s="21">
        <f t="shared" si="10"/>
        <v>-144.30000000000001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144.30000000000001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2">$G$7</f>
        <v>6500</v>
      </c>
      <c r="G24" s="16">
        <v>-7.4000000000000003E-3</v>
      </c>
      <c r="H24" s="18">
        <f t="shared" si="0"/>
        <v>-48.1</v>
      </c>
      <c r="I24" s="19"/>
      <c r="J24" s="16">
        <v>0</v>
      </c>
      <c r="K24" s="18">
        <f t="shared" si="1"/>
        <v>0</v>
      </c>
      <c r="L24" s="19"/>
      <c r="M24" s="21">
        <f t="shared" si="10"/>
        <v>48.1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32292.91</v>
      </c>
      <c r="I28" s="31"/>
      <c r="J28" s="28"/>
      <c r="K28" s="30">
        <f>SUM(K12:K27)</f>
        <v>31430.600000000002</v>
      </c>
      <c r="L28" s="31"/>
      <c r="M28" s="32">
        <f t="shared" si="10"/>
        <v>-862.30999999999767</v>
      </c>
      <c r="N28" s="33">
        <f t="shared" si="11"/>
        <v>-2.670276540578095E-2</v>
      </c>
      <c r="O28" s="31"/>
      <c r="P28" s="28"/>
      <c r="Q28" s="30">
        <f>SUM(Q12:Q27)</f>
        <v>32728.79</v>
      </c>
      <c r="R28" s="31"/>
      <c r="S28" s="32">
        <f t="shared" si="12"/>
        <v>1298.1899999999987</v>
      </c>
      <c r="T28" s="33">
        <f t="shared" si="3"/>
        <v>4.1303379509140731E-2</v>
      </c>
      <c r="U28" s="31"/>
      <c r="V28" s="28"/>
      <c r="W28" s="30">
        <f>SUM(W12:W27)</f>
        <v>33030.629999999997</v>
      </c>
      <c r="X28" s="31"/>
      <c r="Y28" s="32">
        <f t="shared" si="13"/>
        <v>301.83999999999651</v>
      </c>
      <c r="Z28" s="33">
        <f t="shared" si="5"/>
        <v>9.2224613253345609E-3</v>
      </c>
      <c r="AA28" s="31"/>
      <c r="AB28" s="28"/>
      <c r="AC28" s="30">
        <f>SUM(AC12:AC27)</f>
        <v>33010.22</v>
      </c>
      <c r="AD28" s="31"/>
      <c r="AE28" s="32">
        <f t="shared" si="14"/>
        <v>-20.409999999996217</v>
      </c>
      <c r="AF28" s="33">
        <f t="shared" si="7"/>
        <v>-6.1791131443742419E-4</v>
      </c>
      <c r="AG28" s="31"/>
      <c r="AH28" s="28"/>
      <c r="AI28" s="30">
        <f>SUM(AI12:AI27)</f>
        <v>33750.89</v>
      </c>
      <c r="AJ28" s="31"/>
      <c r="AK28" s="32">
        <f t="shared" si="15"/>
        <v>740.66999999999825</v>
      </c>
      <c r="AL28" s="33">
        <f t="shared" si="9"/>
        <v>2.2437596598871446E-2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6500</v>
      </c>
      <c r="G29" s="16">
        <v>-0.34624020110229936</v>
      </c>
      <c r="H29" s="18">
        <f t="shared" ref="H29:H35" si="33">F29*G29</f>
        <v>-2250.5613071649459</v>
      </c>
      <c r="I29" s="19"/>
      <c r="J29" s="16">
        <v>-0.39960000000000001</v>
      </c>
      <c r="K29" s="18">
        <f t="shared" ref="K29:K35" si="34">$F29*J29</f>
        <v>-2597.4</v>
      </c>
      <c r="L29" s="19"/>
      <c r="M29" s="21">
        <f t="shared" si="10"/>
        <v>-346.83869283505419</v>
      </c>
      <c r="N29" s="22">
        <f t="shared" si="11"/>
        <v>0.15411208383030911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2597.4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39">$G$7</f>
        <v>6500</v>
      </c>
      <c r="G30" s="16">
        <v>-0.27998187016745585</v>
      </c>
      <c r="H30" s="18">
        <f t="shared" si="33"/>
        <v>-1819.882156088463</v>
      </c>
      <c r="I30" s="19"/>
      <c r="J30" s="16">
        <v>0.52170000000000005</v>
      </c>
      <c r="K30" s="18">
        <f t="shared" si="34"/>
        <v>3391.05</v>
      </c>
      <c r="L30" s="19"/>
      <c r="M30" s="21">
        <f t="shared" ref="M30:M31" si="40">K30-H30</f>
        <v>5210.9321560884637</v>
      </c>
      <c r="N30" s="22">
        <f t="shared" ref="N30:N31" si="41">IF((H30)=0,"",(M30/H30))</f>
        <v>-2.8633349355369822</v>
      </c>
      <c r="O30" s="19"/>
      <c r="P30" s="16">
        <v>0</v>
      </c>
      <c r="Q30" s="18">
        <f t="shared" si="35"/>
        <v>0</v>
      </c>
      <c r="R30" s="19"/>
      <c r="S30" s="21">
        <f t="shared" ref="S30:S31" si="42">Q30-K30</f>
        <v>-3391.05</v>
      </c>
      <c r="T30" s="22">
        <f t="shared" ref="T30:T31" si="43">IF((K30)=0,"",(S30/K30))</f>
        <v>-1</v>
      </c>
      <c r="U30" s="19"/>
      <c r="V30" s="16">
        <v>0</v>
      </c>
      <c r="W30" s="18">
        <f t="shared" si="36"/>
        <v>0</v>
      </c>
      <c r="X30" s="19"/>
      <c r="Y30" s="21">
        <f t="shared" ref="Y30:Y31" si="44">W30-Q30</f>
        <v>0</v>
      </c>
      <c r="Z30" s="22" t="str">
        <f t="shared" ref="Z30:Z31" si="45">IF((Q30)=0,"",(Y30/Q30))</f>
        <v/>
      </c>
      <c r="AA30" s="19"/>
      <c r="AB30" s="16">
        <v>0</v>
      </c>
      <c r="AC30" s="18">
        <f t="shared" si="37"/>
        <v>0</v>
      </c>
      <c r="AD30" s="19"/>
      <c r="AE30" s="21">
        <f t="shared" ref="AE30:AE31" si="46">AC30-W30</f>
        <v>0</v>
      </c>
      <c r="AF30" s="22" t="str">
        <f t="shared" ref="AF30:AF31" si="47">IF((W30)=0,"",(AE30/W30))</f>
        <v/>
      </c>
      <c r="AG30" s="19"/>
      <c r="AH30" s="16">
        <v>0</v>
      </c>
      <c r="AI30" s="18">
        <f t="shared" si="38"/>
        <v>0</v>
      </c>
      <c r="AJ30" s="19"/>
      <c r="AK30" s="21">
        <f t="shared" ref="AK30:AK31" si="48">AI30-AC30</f>
        <v>0</v>
      </c>
      <c r="AL30" s="22" t="str">
        <f t="shared" ref="AL30:AL31" si="49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39"/>
        <v>6500</v>
      </c>
      <c r="G31" s="16">
        <v>0</v>
      </c>
      <c r="H31" s="18">
        <f t="shared" si="33"/>
        <v>0</v>
      </c>
      <c r="I31" s="19"/>
      <c r="J31" s="16">
        <v>5.3699999999999998E-2</v>
      </c>
      <c r="K31" s="18">
        <f>$F31*J31</f>
        <v>349.05</v>
      </c>
      <c r="L31" s="19"/>
      <c r="M31" s="21">
        <f t="shared" si="40"/>
        <v>349.05</v>
      </c>
      <c r="N31" s="22" t="str">
        <f t="shared" si="41"/>
        <v/>
      </c>
      <c r="O31" s="19"/>
      <c r="P31" s="16">
        <v>0</v>
      </c>
      <c r="Q31" s="18">
        <f t="shared" si="35"/>
        <v>0</v>
      </c>
      <c r="R31" s="19"/>
      <c r="S31" s="21">
        <f t="shared" si="42"/>
        <v>-349.05</v>
      </c>
      <c r="T31" s="22">
        <f t="shared" si="43"/>
        <v>-1</v>
      </c>
      <c r="U31" s="19"/>
      <c r="V31" s="16">
        <v>0</v>
      </c>
      <c r="W31" s="18">
        <f t="shared" si="36"/>
        <v>0</v>
      </c>
      <c r="X31" s="19"/>
      <c r="Y31" s="21">
        <f t="shared" si="44"/>
        <v>0</v>
      </c>
      <c r="Z31" s="22" t="str">
        <f t="shared" si="45"/>
        <v/>
      </c>
      <c r="AA31" s="19"/>
      <c r="AB31" s="16">
        <v>0</v>
      </c>
      <c r="AC31" s="18">
        <f t="shared" si="37"/>
        <v>0</v>
      </c>
      <c r="AD31" s="19"/>
      <c r="AE31" s="21">
        <f t="shared" si="46"/>
        <v>0</v>
      </c>
      <c r="AF31" s="22" t="str">
        <f t="shared" si="47"/>
        <v/>
      </c>
      <c r="AG31" s="19"/>
      <c r="AH31" s="16">
        <v>0</v>
      </c>
      <c r="AI31" s="18">
        <f t="shared" si="38"/>
        <v>0</v>
      </c>
      <c r="AJ31" s="19"/>
      <c r="AK31" s="21">
        <f t="shared" si="48"/>
        <v>0</v>
      </c>
      <c r="AL31" s="22" t="str">
        <f t="shared" si="49"/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6500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0"/>
        <v>6500</v>
      </c>
      <c r="G33" s="141">
        <v>2.4920000000000001E-2</v>
      </c>
      <c r="H33" s="18">
        <f t="shared" si="33"/>
        <v>161.98000000000002</v>
      </c>
      <c r="I33" s="19"/>
      <c r="J33" s="141">
        <v>2.4920000000000001E-2</v>
      </c>
      <c r="K33" s="18">
        <f t="shared" si="34"/>
        <v>161.98000000000002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35"/>
        <v>161.98000000000002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36"/>
        <v>161.98000000000002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37"/>
        <v>161.98000000000002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38"/>
        <v>161.98000000000002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19929</v>
      </c>
      <c r="G34" s="38">
        <f>IF(ISBLANK($D$5)=TRUE, 0, IF($D$5="TOU", 0.64*$G$44+0.18*$G$45+0.18*$G$46, IF(AND($D$5="non-TOU", $F$48&gt;0), G48,G47)))</f>
        <v>0.10299999999999999</v>
      </c>
      <c r="H34" s="18">
        <f t="shared" si="33"/>
        <v>2052.6869999999999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34"/>
        <v>2052.6869999999999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35"/>
        <v>2052.6869999999999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36"/>
        <v>2052.6869999999999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37"/>
        <v>2052.6869999999999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38"/>
        <v>2052.6869999999999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3"/>
        <v>0</v>
      </c>
      <c r="I35" s="19"/>
      <c r="J35" s="38"/>
      <c r="K35" s="18">
        <f t="shared" si="34"/>
        <v>0</v>
      </c>
      <c r="L35" s="19"/>
      <c r="M35" s="21">
        <f t="shared" si="10"/>
        <v>0</v>
      </c>
      <c r="N35" s="22"/>
      <c r="O35" s="19"/>
      <c r="P35" s="38"/>
      <c r="Q35" s="18">
        <f t="shared" si="35"/>
        <v>0</v>
      </c>
      <c r="R35" s="19"/>
      <c r="S35" s="21">
        <f t="shared" si="12"/>
        <v>0</v>
      </c>
      <c r="T35" s="22"/>
      <c r="U35" s="19"/>
      <c r="V35" s="38"/>
      <c r="W35" s="18">
        <f t="shared" si="36"/>
        <v>0</v>
      </c>
      <c r="X35" s="19"/>
      <c r="Y35" s="21">
        <f t="shared" si="13"/>
        <v>0</v>
      </c>
      <c r="Z35" s="22"/>
      <c r="AA35" s="19"/>
      <c r="AB35" s="38"/>
      <c r="AC35" s="18">
        <f t="shared" si="37"/>
        <v>0</v>
      </c>
      <c r="AD35" s="19"/>
      <c r="AE35" s="21">
        <f t="shared" si="14"/>
        <v>0</v>
      </c>
      <c r="AF35" s="22"/>
      <c r="AG35" s="19"/>
      <c r="AH35" s="38"/>
      <c r="AI35" s="18">
        <f t="shared" si="38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30437.133536746591</v>
      </c>
      <c r="I36" s="31"/>
      <c r="J36" s="42"/>
      <c r="K36" s="44">
        <f>SUM(K29:K35)+K28</f>
        <v>34787.967000000004</v>
      </c>
      <c r="L36" s="31"/>
      <c r="M36" s="32">
        <f t="shared" si="10"/>
        <v>4350.8334632534134</v>
      </c>
      <c r="N36" s="33">
        <f t="shared" ref="N36:N46" si="51">IF((H36)=0,"",(M36/H36))</f>
        <v>0.1429449149014205</v>
      </c>
      <c r="O36" s="31"/>
      <c r="P36" s="42"/>
      <c r="Q36" s="44">
        <f>SUM(Q29:Q35)+Q28</f>
        <v>34943.457000000002</v>
      </c>
      <c r="R36" s="31"/>
      <c r="S36" s="32">
        <f t="shared" si="12"/>
        <v>155.48999999999796</v>
      </c>
      <c r="T36" s="33">
        <f t="shared" ref="T36:T46" si="52">IF((K36)=0,"",(S36/K36))</f>
        <v>4.4696489449929039E-3</v>
      </c>
      <c r="U36" s="31"/>
      <c r="V36" s="42"/>
      <c r="W36" s="44">
        <f>SUM(W29:W35)+W28</f>
        <v>35245.296999999999</v>
      </c>
      <c r="X36" s="31"/>
      <c r="Y36" s="32">
        <f t="shared" si="13"/>
        <v>301.83999999999651</v>
      </c>
      <c r="Z36" s="33">
        <f t="shared" ref="Z36:Z46" si="53">IF((Q36)=0,"",(Y36/Q36))</f>
        <v>8.6379547392805602E-3</v>
      </c>
      <c r="AA36" s="31"/>
      <c r="AB36" s="42"/>
      <c r="AC36" s="44">
        <f>SUM(AC29:AC35)+AC28</f>
        <v>35224.887000000002</v>
      </c>
      <c r="AD36" s="31"/>
      <c r="AE36" s="32">
        <f t="shared" si="14"/>
        <v>-20.409999999996217</v>
      </c>
      <c r="AF36" s="33">
        <f t="shared" ref="AF36:AF46" si="54">IF((W36)=0,"",(AE36/W36))</f>
        <v>-5.7908435272927949E-4</v>
      </c>
      <c r="AG36" s="31"/>
      <c r="AH36" s="42"/>
      <c r="AI36" s="44">
        <f>SUM(AI29:AI35)+AI28</f>
        <v>35965.557000000001</v>
      </c>
      <c r="AJ36" s="31"/>
      <c r="AK36" s="32">
        <f t="shared" si="15"/>
        <v>740.66999999999825</v>
      </c>
      <c r="AL36" s="33">
        <f t="shared" ref="AL36:AL46" si="55">IF((AC36)=0,"",(AK36/AC36))</f>
        <v>2.1026894990465072E-2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6500</v>
      </c>
      <c r="G37" s="20">
        <v>2.8639999999999999</v>
      </c>
      <c r="H37" s="18">
        <f>F37*G37</f>
        <v>18616</v>
      </c>
      <c r="I37" s="19"/>
      <c r="J37" s="20">
        <v>3.178699360900668</v>
      </c>
      <c r="K37" s="18">
        <f>$F37*J37</f>
        <v>20661.545845854343</v>
      </c>
      <c r="L37" s="19"/>
      <c r="M37" s="21">
        <f t="shared" si="10"/>
        <v>2045.5458458543435</v>
      </c>
      <c r="N37" s="22">
        <f t="shared" si="51"/>
        <v>0.1098810617669931</v>
      </c>
      <c r="O37" s="19"/>
      <c r="P37" s="20">
        <v>3.178699360900668</v>
      </c>
      <c r="Q37" s="18">
        <f>$F37*P37</f>
        <v>20661.545845854343</v>
      </c>
      <c r="R37" s="19"/>
      <c r="S37" s="21">
        <f t="shared" si="12"/>
        <v>0</v>
      </c>
      <c r="T37" s="22">
        <f t="shared" si="52"/>
        <v>0</v>
      </c>
      <c r="U37" s="19"/>
      <c r="V37" s="20">
        <v>3.178699360900668</v>
      </c>
      <c r="W37" s="18">
        <f>$F37*V37</f>
        <v>20661.545845854343</v>
      </c>
      <c r="X37" s="19"/>
      <c r="Y37" s="21">
        <f t="shared" si="13"/>
        <v>0</v>
      </c>
      <c r="Z37" s="22">
        <f t="shared" si="53"/>
        <v>0</v>
      </c>
      <c r="AA37" s="19"/>
      <c r="AB37" s="20">
        <v>3.178699360900668</v>
      </c>
      <c r="AC37" s="18">
        <f>$F37*AB37</f>
        <v>20661.545845854343</v>
      </c>
      <c r="AD37" s="19"/>
      <c r="AE37" s="21">
        <f t="shared" si="14"/>
        <v>0</v>
      </c>
      <c r="AF37" s="22">
        <f t="shared" si="54"/>
        <v>0</v>
      </c>
      <c r="AG37" s="19"/>
      <c r="AH37" s="20">
        <v>3.178699360900668</v>
      </c>
      <c r="AI37" s="18">
        <f>$F37*AH37</f>
        <v>20661.545845854343</v>
      </c>
      <c r="AJ37" s="19"/>
      <c r="AK37" s="21">
        <f t="shared" si="15"/>
        <v>0</v>
      </c>
      <c r="AL37" s="22">
        <f t="shared" si="55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6500</v>
      </c>
      <c r="G38" s="20">
        <v>2.1528</v>
      </c>
      <c r="H38" s="18">
        <f>F38*G38</f>
        <v>13993.2</v>
      </c>
      <c r="I38" s="19"/>
      <c r="J38" s="20">
        <v>2.4329555056067216</v>
      </c>
      <c r="K38" s="18">
        <f>$F38*J38</f>
        <v>15814.210786443691</v>
      </c>
      <c r="L38" s="19"/>
      <c r="M38" s="21">
        <f t="shared" si="10"/>
        <v>1821.0107864436904</v>
      </c>
      <c r="N38" s="22">
        <f t="shared" si="51"/>
        <v>0.13013540765826903</v>
      </c>
      <c r="O38" s="19"/>
      <c r="P38" s="20">
        <v>2.4329555056067216</v>
      </c>
      <c r="Q38" s="18">
        <f>$F38*P38</f>
        <v>15814.210786443691</v>
      </c>
      <c r="R38" s="19"/>
      <c r="S38" s="21">
        <f t="shared" si="12"/>
        <v>0</v>
      </c>
      <c r="T38" s="22">
        <f t="shared" si="52"/>
        <v>0</v>
      </c>
      <c r="U38" s="19"/>
      <c r="V38" s="20">
        <v>2.4329555056067216</v>
      </c>
      <c r="W38" s="18">
        <f>$F38*V38</f>
        <v>15814.210786443691</v>
      </c>
      <c r="X38" s="19"/>
      <c r="Y38" s="21">
        <f t="shared" si="13"/>
        <v>0</v>
      </c>
      <c r="Z38" s="22">
        <f t="shared" si="53"/>
        <v>0</v>
      </c>
      <c r="AA38" s="19"/>
      <c r="AB38" s="20">
        <v>2.4329555056067216</v>
      </c>
      <c r="AC38" s="18">
        <f>$F38*AB38</f>
        <v>15814.210786443691</v>
      </c>
      <c r="AD38" s="19"/>
      <c r="AE38" s="21">
        <f t="shared" si="14"/>
        <v>0</v>
      </c>
      <c r="AF38" s="22">
        <f t="shared" si="54"/>
        <v>0</v>
      </c>
      <c r="AG38" s="19"/>
      <c r="AH38" s="20">
        <v>2.4329555056067216</v>
      </c>
      <c r="AI38" s="18">
        <f>$F38*AH38</f>
        <v>15814.210786443691</v>
      </c>
      <c r="AJ38" s="19"/>
      <c r="AK38" s="21">
        <f t="shared" si="15"/>
        <v>0</v>
      </c>
      <c r="AL38" s="22">
        <f t="shared" si="5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63046.333536746592</v>
      </c>
      <c r="I39" s="49"/>
      <c r="J39" s="48"/>
      <c r="K39" s="44">
        <f>SUM(K36:K38)</f>
        <v>71263.723632298032</v>
      </c>
      <c r="L39" s="49"/>
      <c r="M39" s="32">
        <f t="shared" si="10"/>
        <v>8217.39009555144</v>
      </c>
      <c r="N39" s="33">
        <f t="shared" si="51"/>
        <v>0.13033890528720324</v>
      </c>
      <c r="O39" s="49"/>
      <c r="P39" s="48"/>
      <c r="Q39" s="44">
        <f>SUM(Q36:Q38)</f>
        <v>71419.213632298037</v>
      </c>
      <c r="R39" s="49"/>
      <c r="S39" s="32">
        <f t="shared" si="12"/>
        <v>155.49000000000524</v>
      </c>
      <c r="T39" s="33">
        <f t="shared" si="52"/>
        <v>2.1818955293761034E-3</v>
      </c>
      <c r="U39" s="49"/>
      <c r="V39" s="48"/>
      <c r="W39" s="44">
        <f>SUM(W36:W38)</f>
        <v>71721.053632298033</v>
      </c>
      <c r="X39" s="49"/>
      <c r="Y39" s="32">
        <f t="shared" si="13"/>
        <v>301.83999999999651</v>
      </c>
      <c r="Z39" s="33">
        <f t="shared" si="53"/>
        <v>4.2263136857543732E-3</v>
      </c>
      <c r="AA39" s="49"/>
      <c r="AB39" s="48"/>
      <c r="AC39" s="44">
        <f>SUM(AC36:AC38)</f>
        <v>71700.643632298044</v>
      </c>
      <c r="AD39" s="49"/>
      <c r="AE39" s="32">
        <f t="shared" si="14"/>
        <v>-20.409999999988941</v>
      </c>
      <c r="AF39" s="33">
        <f t="shared" si="54"/>
        <v>-2.845747373515681E-4</v>
      </c>
      <c r="AG39" s="49"/>
      <c r="AH39" s="48"/>
      <c r="AI39" s="44">
        <f>SUM(AI36:AI38)</f>
        <v>72441.313632298028</v>
      </c>
      <c r="AJ39" s="49"/>
      <c r="AK39" s="32">
        <f t="shared" si="15"/>
        <v>740.6699999999837</v>
      </c>
      <c r="AL39" s="33">
        <f t="shared" si="55"/>
        <v>1.0330032792987982E-2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3341429</v>
      </c>
      <c r="G40" s="51">
        <v>4.4000000000000003E-3</v>
      </c>
      <c r="H40" s="162">
        <f t="shared" ref="H40:H48" si="56">F40*G40</f>
        <v>14702.287600000001</v>
      </c>
      <c r="I40" s="19"/>
      <c r="J40" s="51">
        <v>4.4000000000000003E-3</v>
      </c>
      <c r="K40" s="162">
        <f t="shared" ref="K40:K48" si="57">$F40*J40</f>
        <v>14702.287600000001</v>
      </c>
      <c r="L40" s="19"/>
      <c r="M40" s="21">
        <f>K40-H40</f>
        <v>0</v>
      </c>
      <c r="N40" s="163">
        <f t="shared" si="51"/>
        <v>0</v>
      </c>
      <c r="O40" s="19"/>
      <c r="P40" s="51">
        <v>4.4000000000000003E-3</v>
      </c>
      <c r="Q40" s="162">
        <f t="shared" ref="Q40:Q48" si="58">$F40*P40</f>
        <v>14702.287600000001</v>
      </c>
      <c r="R40" s="19"/>
      <c r="S40" s="21">
        <f t="shared" si="12"/>
        <v>0</v>
      </c>
      <c r="T40" s="163">
        <f t="shared" si="52"/>
        <v>0</v>
      </c>
      <c r="U40" s="19"/>
      <c r="V40" s="51">
        <v>4.4000000000000003E-3</v>
      </c>
      <c r="W40" s="162">
        <f t="shared" ref="W40:W48" si="59">$F40*V40</f>
        <v>14702.287600000001</v>
      </c>
      <c r="X40" s="19"/>
      <c r="Y40" s="21">
        <f t="shared" si="13"/>
        <v>0</v>
      </c>
      <c r="Z40" s="163">
        <f t="shared" si="53"/>
        <v>0</v>
      </c>
      <c r="AA40" s="19"/>
      <c r="AB40" s="51">
        <v>4.4000000000000003E-3</v>
      </c>
      <c r="AC40" s="162">
        <f t="shared" ref="AC40:AC48" si="60">$F40*AB40</f>
        <v>14702.287600000001</v>
      </c>
      <c r="AD40" s="19"/>
      <c r="AE40" s="21">
        <f t="shared" si="14"/>
        <v>0</v>
      </c>
      <c r="AF40" s="163">
        <f t="shared" si="54"/>
        <v>0</v>
      </c>
      <c r="AG40" s="19"/>
      <c r="AH40" s="51">
        <v>4.4000000000000003E-3</v>
      </c>
      <c r="AI40" s="162">
        <f t="shared" ref="AI40:AI48" si="61">$F40*AH40</f>
        <v>14702.287600000001</v>
      </c>
      <c r="AJ40" s="19"/>
      <c r="AK40" s="21">
        <f t="shared" si="15"/>
        <v>0</v>
      </c>
      <c r="AL40" s="163">
        <f t="shared" si="5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3341429</v>
      </c>
      <c r="G41" s="51">
        <v>1.2999999999999999E-3</v>
      </c>
      <c r="H41" s="162">
        <f t="shared" si="56"/>
        <v>4343.8576999999996</v>
      </c>
      <c r="I41" s="19"/>
      <c r="J41" s="51">
        <v>1.2999999999999999E-3</v>
      </c>
      <c r="K41" s="162">
        <f t="shared" si="57"/>
        <v>4343.8576999999996</v>
      </c>
      <c r="L41" s="19"/>
      <c r="M41" s="21">
        <f t="shared" si="10"/>
        <v>0</v>
      </c>
      <c r="N41" s="163">
        <f t="shared" si="51"/>
        <v>0</v>
      </c>
      <c r="O41" s="19"/>
      <c r="P41" s="51">
        <v>1.2999999999999999E-3</v>
      </c>
      <c r="Q41" s="162">
        <f t="shared" si="58"/>
        <v>4343.8576999999996</v>
      </c>
      <c r="R41" s="19"/>
      <c r="S41" s="21">
        <f t="shared" si="12"/>
        <v>0</v>
      </c>
      <c r="T41" s="163">
        <f t="shared" si="52"/>
        <v>0</v>
      </c>
      <c r="U41" s="19"/>
      <c r="V41" s="51">
        <v>1.2999999999999999E-3</v>
      </c>
      <c r="W41" s="162">
        <f t="shared" si="59"/>
        <v>4343.8576999999996</v>
      </c>
      <c r="X41" s="19"/>
      <c r="Y41" s="21">
        <f t="shared" si="13"/>
        <v>0</v>
      </c>
      <c r="Z41" s="163">
        <f t="shared" si="53"/>
        <v>0</v>
      </c>
      <c r="AA41" s="19"/>
      <c r="AB41" s="51">
        <v>1.2999999999999999E-3</v>
      </c>
      <c r="AC41" s="162">
        <f t="shared" si="60"/>
        <v>4343.8576999999996</v>
      </c>
      <c r="AD41" s="19"/>
      <c r="AE41" s="21">
        <f t="shared" si="14"/>
        <v>0</v>
      </c>
      <c r="AF41" s="163">
        <f t="shared" si="54"/>
        <v>0</v>
      </c>
      <c r="AG41" s="19"/>
      <c r="AH41" s="51">
        <v>1.2999999999999999E-3</v>
      </c>
      <c r="AI41" s="162">
        <f t="shared" si="61"/>
        <v>4343.8576999999996</v>
      </c>
      <c r="AJ41" s="19"/>
      <c r="AK41" s="21">
        <f t="shared" si="15"/>
        <v>0</v>
      </c>
      <c r="AL41" s="163">
        <f t="shared" si="5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6"/>
        <v>0.25</v>
      </c>
      <c r="I42" s="19"/>
      <c r="J42" s="51">
        <v>0.25</v>
      </c>
      <c r="K42" s="162">
        <f t="shared" si="57"/>
        <v>0.25</v>
      </c>
      <c r="L42" s="19"/>
      <c r="M42" s="21">
        <f t="shared" si="10"/>
        <v>0</v>
      </c>
      <c r="N42" s="163">
        <f t="shared" si="51"/>
        <v>0</v>
      </c>
      <c r="O42" s="19"/>
      <c r="P42" s="51">
        <v>0.25</v>
      </c>
      <c r="Q42" s="162">
        <f t="shared" si="58"/>
        <v>0.25</v>
      </c>
      <c r="R42" s="19"/>
      <c r="S42" s="21">
        <f t="shared" si="12"/>
        <v>0</v>
      </c>
      <c r="T42" s="163">
        <f t="shared" si="52"/>
        <v>0</v>
      </c>
      <c r="U42" s="19"/>
      <c r="V42" s="51">
        <v>0.25</v>
      </c>
      <c r="W42" s="162">
        <f t="shared" si="59"/>
        <v>0.25</v>
      </c>
      <c r="X42" s="19"/>
      <c r="Y42" s="21">
        <f t="shared" si="13"/>
        <v>0</v>
      </c>
      <c r="Z42" s="163">
        <f t="shared" si="53"/>
        <v>0</v>
      </c>
      <c r="AA42" s="19"/>
      <c r="AB42" s="51">
        <v>0.25</v>
      </c>
      <c r="AC42" s="162">
        <f t="shared" si="60"/>
        <v>0.25</v>
      </c>
      <c r="AD42" s="19"/>
      <c r="AE42" s="21">
        <f t="shared" si="14"/>
        <v>0</v>
      </c>
      <c r="AF42" s="163">
        <f t="shared" si="54"/>
        <v>0</v>
      </c>
      <c r="AG42" s="19"/>
      <c r="AH42" s="51">
        <v>0.25</v>
      </c>
      <c r="AI42" s="162">
        <f t="shared" si="61"/>
        <v>0.25</v>
      </c>
      <c r="AJ42" s="19"/>
      <c r="AK42" s="21">
        <f t="shared" si="15"/>
        <v>0</v>
      </c>
      <c r="AL42" s="163">
        <f t="shared" si="5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3321500</v>
      </c>
      <c r="G43" s="51">
        <v>7.0000000000000001E-3</v>
      </c>
      <c r="H43" s="162">
        <f t="shared" si="56"/>
        <v>23250.5</v>
      </c>
      <c r="I43" s="19"/>
      <c r="J43" s="51">
        <v>7.0000000000000001E-3</v>
      </c>
      <c r="K43" s="162">
        <f t="shared" si="57"/>
        <v>23250.5</v>
      </c>
      <c r="L43" s="19"/>
      <c r="M43" s="21">
        <f t="shared" si="10"/>
        <v>0</v>
      </c>
      <c r="N43" s="163">
        <f t="shared" si="51"/>
        <v>0</v>
      </c>
      <c r="O43" s="19"/>
      <c r="P43" s="51">
        <v>7.0000000000000001E-3</v>
      </c>
      <c r="Q43" s="162">
        <f t="shared" si="58"/>
        <v>23250.5</v>
      </c>
      <c r="R43" s="19"/>
      <c r="S43" s="21">
        <f t="shared" si="12"/>
        <v>0</v>
      </c>
      <c r="T43" s="163">
        <f t="shared" si="52"/>
        <v>0</v>
      </c>
      <c r="U43" s="19"/>
      <c r="V43" s="51">
        <v>7.0000000000000001E-3</v>
      </c>
      <c r="W43" s="162">
        <f t="shared" si="59"/>
        <v>23250.5</v>
      </c>
      <c r="X43" s="19"/>
      <c r="Y43" s="21">
        <f t="shared" si="13"/>
        <v>0</v>
      </c>
      <c r="Z43" s="163">
        <f t="shared" si="53"/>
        <v>0</v>
      </c>
      <c r="AA43" s="19"/>
      <c r="AB43" s="51">
        <v>7.0000000000000001E-3</v>
      </c>
      <c r="AC43" s="162">
        <f t="shared" si="60"/>
        <v>23250.5</v>
      </c>
      <c r="AD43" s="19"/>
      <c r="AE43" s="21">
        <f t="shared" si="14"/>
        <v>0</v>
      </c>
      <c r="AF43" s="163">
        <f t="shared" si="54"/>
        <v>0</v>
      </c>
      <c r="AG43" s="19"/>
      <c r="AH43" s="51">
        <v>7.0000000000000001E-3</v>
      </c>
      <c r="AI43" s="162">
        <f t="shared" si="61"/>
        <v>23250.5</v>
      </c>
      <c r="AJ43" s="19"/>
      <c r="AK43" s="21">
        <f t="shared" si="15"/>
        <v>0</v>
      </c>
      <c r="AL43" s="163">
        <f t="shared" si="55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2125760</v>
      </c>
      <c r="G44" s="55">
        <v>7.6999999999999999E-2</v>
      </c>
      <c r="H44" s="162">
        <f t="shared" si="56"/>
        <v>163683.51999999999</v>
      </c>
      <c r="I44" s="19"/>
      <c r="J44" s="55">
        <v>7.6999999999999999E-2</v>
      </c>
      <c r="K44" s="162">
        <f t="shared" si="57"/>
        <v>163683.51999999999</v>
      </c>
      <c r="L44" s="19"/>
      <c r="M44" s="21">
        <f t="shared" si="10"/>
        <v>0</v>
      </c>
      <c r="N44" s="163">
        <f t="shared" si="51"/>
        <v>0</v>
      </c>
      <c r="O44" s="19"/>
      <c r="P44" s="55">
        <v>7.6999999999999999E-2</v>
      </c>
      <c r="Q44" s="162">
        <f t="shared" si="58"/>
        <v>163683.51999999999</v>
      </c>
      <c r="R44" s="19"/>
      <c r="S44" s="21">
        <f t="shared" si="12"/>
        <v>0</v>
      </c>
      <c r="T44" s="163">
        <f t="shared" si="52"/>
        <v>0</v>
      </c>
      <c r="U44" s="19"/>
      <c r="V44" s="55">
        <v>7.6999999999999999E-2</v>
      </c>
      <c r="W44" s="162">
        <f t="shared" si="59"/>
        <v>163683.51999999999</v>
      </c>
      <c r="X44" s="19"/>
      <c r="Y44" s="21">
        <f t="shared" si="13"/>
        <v>0</v>
      </c>
      <c r="Z44" s="163">
        <f t="shared" si="53"/>
        <v>0</v>
      </c>
      <c r="AA44" s="19"/>
      <c r="AB44" s="55">
        <v>7.6999999999999999E-2</v>
      </c>
      <c r="AC44" s="162">
        <f t="shared" si="60"/>
        <v>163683.51999999999</v>
      </c>
      <c r="AD44" s="19"/>
      <c r="AE44" s="21">
        <f t="shared" si="14"/>
        <v>0</v>
      </c>
      <c r="AF44" s="163">
        <f t="shared" si="54"/>
        <v>0</v>
      </c>
      <c r="AG44" s="19"/>
      <c r="AH44" s="55">
        <v>7.6999999999999999E-2</v>
      </c>
      <c r="AI44" s="162">
        <f t="shared" si="61"/>
        <v>163683.51999999999</v>
      </c>
      <c r="AJ44" s="19"/>
      <c r="AK44" s="21">
        <f t="shared" si="15"/>
        <v>0</v>
      </c>
      <c r="AL44" s="163">
        <f t="shared" si="5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597870</v>
      </c>
      <c r="G45" s="55">
        <v>0.114</v>
      </c>
      <c r="H45" s="162">
        <f t="shared" si="56"/>
        <v>68157.180000000008</v>
      </c>
      <c r="I45" s="19"/>
      <c r="J45" s="55">
        <v>0.114</v>
      </c>
      <c r="K45" s="162">
        <f t="shared" si="57"/>
        <v>68157.180000000008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58"/>
        <v>68157.180000000008</v>
      </c>
      <c r="R45" s="19"/>
      <c r="S45" s="21">
        <f t="shared" si="12"/>
        <v>0</v>
      </c>
      <c r="T45" s="163">
        <f t="shared" si="52"/>
        <v>0</v>
      </c>
      <c r="U45" s="19"/>
      <c r="V45" s="55">
        <v>0.114</v>
      </c>
      <c r="W45" s="162">
        <f t="shared" si="59"/>
        <v>68157.180000000008</v>
      </c>
      <c r="X45" s="19"/>
      <c r="Y45" s="21">
        <f t="shared" si="13"/>
        <v>0</v>
      </c>
      <c r="Z45" s="163">
        <f t="shared" si="53"/>
        <v>0</v>
      </c>
      <c r="AA45" s="19"/>
      <c r="AB45" s="55">
        <v>0.114</v>
      </c>
      <c r="AC45" s="162">
        <f t="shared" si="60"/>
        <v>68157.180000000008</v>
      </c>
      <c r="AD45" s="19"/>
      <c r="AE45" s="21">
        <f t="shared" si="14"/>
        <v>0</v>
      </c>
      <c r="AF45" s="163">
        <f t="shared" si="54"/>
        <v>0</v>
      </c>
      <c r="AG45" s="19"/>
      <c r="AH45" s="55">
        <v>0.114</v>
      </c>
      <c r="AI45" s="162">
        <f t="shared" si="61"/>
        <v>68157.180000000008</v>
      </c>
      <c r="AJ45" s="19"/>
      <c r="AK45" s="21">
        <f t="shared" si="15"/>
        <v>0</v>
      </c>
      <c r="AL45" s="163">
        <f t="shared" si="55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597870</v>
      </c>
      <c r="G46" s="55">
        <v>0.14000000000000001</v>
      </c>
      <c r="H46" s="162">
        <f t="shared" si="56"/>
        <v>83701.8</v>
      </c>
      <c r="I46" s="19"/>
      <c r="J46" s="55">
        <v>0.14000000000000001</v>
      </c>
      <c r="K46" s="162">
        <f t="shared" si="57"/>
        <v>83701.8</v>
      </c>
      <c r="L46" s="19"/>
      <c r="M46" s="21">
        <f t="shared" si="10"/>
        <v>0</v>
      </c>
      <c r="N46" s="163">
        <f t="shared" si="51"/>
        <v>0</v>
      </c>
      <c r="O46" s="19"/>
      <c r="P46" s="55">
        <v>0.14000000000000001</v>
      </c>
      <c r="Q46" s="162">
        <f t="shared" si="58"/>
        <v>83701.8</v>
      </c>
      <c r="R46" s="19"/>
      <c r="S46" s="21">
        <f t="shared" si="12"/>
        <v>0</v>
      </c>
      <c r="T46" s="163">
        <f t="shared" si="52"/>
        <v>0</v>
      </c>
      <c r="U46" s="19"/>
      <c r="V46" s="55">
        <v>0.14000000000000001</v>
      </c>
      <c r="W46" s="162">
        <f t="shared" si="59"/>
        <v>83701.8</v>
      </c>
      <c r="X46" s="19"/>
      <c r="Y46" s="21">
        <f t="shared" si="13"/>
        <v>0</v>
      </c>
      <c r="Z46" s="163">
        <f t="shared" si="53"/>
        <v>0</v>
      </c>
      <c r="AA46" s="19"/>
      <c r="AB46" s="55">
        <v>0.14000000000000001</v>
      </c>
      <c r="AC46" s="162">
        <f t="shared" si="60"/>
        <v>83701.8</v>
      </c>
      <c r="AD46" s="19"/>
      <c r="AE46" s="21">
        <f t="shared" si="14"/>
        <v>0</v>
      </c>
      <c r="AF46" s="163">
        <f t="shared" si="54"/>
        <v>0</v>
      </c>
      <c r="AG46" s="19"/>
      <c r="AH46" s="55">
        <v>0.14000000000000001</v>
      </c>
      <c r="AI46" s="162">
        <f t="shared" si="61"/>
        <v>83701.8</v>
      </c>
      <c r="AJ46" s="19"/>
      <c r="AK46" s="21">
        <f t="shared" si="15"/>
        <v>0</v>
      </c>
      <c r="AL46" s="163">
        <f t="shared" si="5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56"/>
        <v>66</v>
      </c>
      <c r="I47" s="60"/>
      <c r="J47" s="55">
        <v>8.7999999999999995E-2</v>
      </c>
      <c r="K47" s="162">
        <f t="shared" si="57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58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59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60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61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3320750</v>
      </c>
      <c r="G48" s="55">
        <v>0.10299999999999999</v>
      </c>
      <c r="H48" s="162">
        <f t="shared" si="56"/>
        <v>342037.25</v>
      </c>
      <c r="I48" s="60"/>
      <c r="J48" s="55">
        <v>0.10299999999999999</v>
      </c>
      <c r="K48" s="162">
        <f t="shared" si="57"/>
        <v>342037.25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58"/>
        <v>342037.25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59"/>
        <v>342037.25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60"/>
        <v>342037.25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61"/>
        <v>342037.25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420885.72883674654</v>
      </c>
      <c r="I50" s="76"/>
      <c r="J50" s="73"/>
      <c r="K50" s="75">
        <f>SUM(K40:K46,K39)</f>
        <v>429103.11893229804</v>
      </c>
      <c r="L50" s="76"/>
      <c r="M50" s="77">
        <f>K50-H50</f>
        <v>8217.3900955514982</v>
      </c>
      <c r="N50" s="78">
        <f>IF((H50)=0,"",(M50/H50))</f>
        <v>1.9524040689768471E-2</v>
      </c>
      <c r="O50" s="76"/>
      <c r="P50" s="73"/>
      <c r="Q50" s="75">
        <f>SUM(Q40:Q46,Q39)</f>
        <v>429258.60893229803</v>
      </c>
      <c r="R50" s="76"/>
      <c r="S50" s="77">
        <f t="shared" si="12"/>
        <v>155.48999999999069</v>
      </c>
      <c r="T50" s="78">
        <f>IF((K50)=0,"",(S50/K50))</f>
        <v>3.6236045169488315E-4</v>
      </c>
      <c r="U50" s="76"/>
      <c r="V50" s="73"/>
      <c r="W50" s="75">
        <f>SUM(W40:W46,W39)</f>
        <v>429560.44893229799</v>
      </c>
      <c r="X50" s="76"/>
      <c r="Y50" s="77">
        <f t="shared" si="13"/>
        <v>301.8399999999674</v>
      </c>
      <c r="Z50" s="78">
        <f>IF((Q50)=0,"",(Y50/Q50))</f>
        <v>7.0316586253386742E-4</v>
      </c>
      <c r="AA50" s="76"/>
      <c r="AB50" s="73"/>
      <c r="AC50" s="75">
        <f>SUM(AC40:AC46,AC39)</f>
        <v>429540.03893229802</v>
      </c>
      <c r="AD50" s="76"/>
      <c r="AE50" s="77">
        <f t="shared" si="14"/>
        <v>-20.409999999974389</v>
      </c>
      <c r="AF50" s="78">
        <f>IF((W50)=0,"",(AE50/W50))</f>
        <v>-4.7513685328118186E-5</v>
      </c>
      <c r="AG50" s="76"/>
      <c r="AH50" s="73"/>
      <c r="AI50" s="75">
        <f>SUM(AI40:AI46,AI39)</f>
        <v>430280.708932298</v>
      </c>
      <c r="AJ50" s="76"/>
      <c r="AK50" s="77">
        <f t="shared" si="15"/>
        <v>740.6699999999837</v>
      </c>
      <c r="AL50" s="78">
        <f>IF((AC50)=0,"",(AK50/AC50))</f>
        <v>1.7243328511145487E-3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54715.144748777049</v>
      </c>
      <c r="I51" s="83"/>
      <c r="J51" s="80">
        <v>0.13</v>
      </c>
      <c r="K51" s="84">
        <f>K50*J51</f>
        <v>55783.405461198745</v>
      </c>
      <c r="L51" s="83"/>
      <c r="M51" s="85">
        <f>K51-H51</f>
        <v>1068.2607124216956</v>
      </c>
      <c r="N51" s="86">
        <f>IF((H51)=0,"",(M51/H51))</f>
        <v>1.9524040689768485E-2</v>
      </c>
      <c r="O51" s="83"/>
      <c r="P51" s="80">
        <v>0.13</v>
      </c>
      <c r="Q51" s="84">
        <f>Q50*P51</f>
        <v>55803.619161198745</v>
      </c>
      <c r="R51" s="83"/>
      <c r="S51" s="85">
        <f t="shared" si="12"/>
        <v>20.213700000000244</v>
      </c>
      <c r="T51" s="86">
        <f>IF((K51)=0,"",(S51/K51))</f>
        <v>3.6236045169490923E-4</v>
      </c>
      <c r="U51" s="83"/>
      <c r="V51" s="80">
        <v>0.13</v>
      </c>
      <c r="W51" s="84">
        <f>W50*V51</f>
        <v>55842.858361198741</v>
      </c>
      <c r="X51" s="83"/>
      <c r="Y51" s="85">
        <f t="shared" si="13"/>
        <v>39.239199999996345</v>
      </c>
      <c r="Z51" s="86">
        <f>IF((Q51)=0,"",(Y51/Q51))</f>
        <v>7.0316586253387782E-4</v>
      </c>
      <c r="AA51" s="83"/>
      <c r="AB51" s="80">
        <v>0.13</v>
      </c>
      <c r="AC51" s="84">
        <f>AC50*AB51</f>
        <v>55840.205061198743</v>
      </c>
      <c r="AD51" s="83"/>
      <c r="AE51" s="85">
        <f t="shared" si="14"/>
        <v>-2.6532999999981257</v>
      </c>
      <c r="AF51" s="86">
        <f>IF((W51)=0,"",(AE51/W51))</f>
        <v>-4.7513685328144241E-5</v>
      </c>
      <c r="AG51" s="83"/>
      <c r="AH51" s="80">
        <v>0.13</v>
      </c>
      <c r="AI51" s="84">
        <f>AI50*AH51</f>
        <v>55936.492161198745</v>
      </c>
      <c r="AJ51" s="83"/>
      <c r="AK51" s="85">
        <f t="shared" si="15"/>
        <v>96.287100000001374</v>
      </c>
      <c r="AL51" s="86">
        <f>IF((AC51)=0,"",(AK51/AC51))</f>
        <v>1.7243328511146112E-3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475600.87358552357</v>
      </c>
      <c r="I52" s="83"/>
      <c r="J52" s="88"/>
      <c r="K52" s="84">
        <f>K50+K51</f>
        <v>484886.5243934968</v>
      </c>
      <c r="L52" s="83"/>
      <c r="M52" s="85">
        <f>K52-H52</f>
        <v>9285.6508079732303</v>
      </c>
      <c r="N52" s="86">
        <f>IF((H52)=0,"",(M52/H52))</f>
        <v>1.9524040689768551E-2</v>
      </c>
      <c r="O52" s="83"/>
      <c r="P52" s="88"/>
      <c r="Q52" s="84">
        <f>Q50+Q51</f>
        <v>485062.22809349676</v>
      </c>
      <c r="R52" s="83"/>
      <c r="S52" s="85">
        <f t="shared" si="12"/>
        <v>175.70369999995455</v>
      </c>
      <c r="T52" s="86">
        <f>IF((K52)=0,"",(S52/K52))</f>
        <v>3.623604516948111E-4</v>
      </c>
      <c r="U52" s="83"/>
      <c r="V52" s="88"/>
      <c r="W52" s="84">
        <f>W50+W51</f>
        <v>485403.30729349673</v>
      </c>
      <c r="X52" s="83"/>
      <c r="Y52" s="85">
        <f t="shared" si="13"/>
        <v>341.0791999999783</v>
      </c>
      <c r="Z52" s="86">
        <f>IF((Q52)=0,"",(Y52/Q52))</f>
        <v>7.0316586253389853E-4</v>
      </c>
      <c r="AA52" s="83"/>
      <c r="AB52" s="88"/>
      <c r="AC52" s="84">
        <f>AC50+AC51</f>
        <v>485380.24399349676</v>
      </c>
      <c r="AD52" s="83"/>
      <c r="AE52" s="85">
        <f t="shared" si="14"/>
        <v>-23.06329999997979</v>
      </c>
      <c r="AF52" s="86">
        <f>IF((W52)=0,"",(AE52/W52))</f>
        <v>-4.751368532813617E-5</v>
      </c>
      <c r="AG52" s="83"/>
      <c r="AH52" s="88"/>
      <c r="AI52" s="84">
        <f>AI50+AI51</f>
        <v>486217.20109349675</v>
      </c>
      <c r="AJ52" s="83"/>
      <c r="AK52" s="85">
        <f t="shared" si="15"/>
        <v>836.95709999999963</v>
      </c>
      <c r="AL52" s="86">
        <f>IF((AC52)=0,"",(AK52/AC52))</f>
        <v>1.724332851114586E-3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-47560.09</v>
      </c>
      <c r="I53" s="83"/>
      <c r="J53" s="88"/>
      <c r="K53" s="90">
        <f>ROUND(-K52*10%,2)</f>
        <v>-48488.65</v>
      </c>
      <c r="L53" s="83"/>
      <c r="M53" s="91">
        <f>K53-H53</f>
        <v>-928.56000000000495</v>
      </c>
      <c r="N53" s="92">
        <f>IF((H53)=0,"",(M53/H53))</f>
        <v>1.9523932776409906E-2</v>
      </c>
      <c r="O53" s="83"/>
      <c r="P53" s="88"/>
      <c r="Q53" s="90">
        <f>ROUND(-Q52*10%,2)</f>
        <v>-48506.22</v>
      </c>
      <c r="R53" s="83"/>
      <c r="S53" s="91">
        <f t="shared" si="12"/>
        <v>-17.569999999999709</v>
      </c>
      <c r="T53" s="92">
        <f>IF((K53)=0,"",(S53/K53))</f>
        <v>3.6235283927268979E-4</v>
      </c>
      <c r="U53" s="83"/>
      <c r="V53" s="88"/>
      <c r="W53" s="90">
        <f>ROUND(-W52*10%,2)</f>
        <v>-48540.33</v>
      </c>
      <c r="X53" s="83"/>
      <c r="Y53" s="91">
        <f t="shared" si="13"/>
        <v>-34.110000000000582</v>
      </c>
      <c r="Z53" s="92">
        <f>IF((Q53)=0,"",(Y53/Q53))</f>
        <v>7.0320878435797677E-4</v>
      </c>
      <c r="AA53" s="83"/>
      <c r="AB53" s="88"/>
      <c r="AC53" s="90">
        <f>ROUND(-AC52*10%,2)</f>
        <v>-48538.02</v>
      </c>
      <c r="AD53" s="83"/>
      <c r="AE53" s="91">
        <f t="shared" si="14"/>
        <v>2.3100000000049477</v>
      </c>
      <c r="AF53" s="92">
        <f>IF((W53)=0,"",(AE53/W53))</f>
        <v>-4.7589293274375096E-5</v>
      </c>
      <c r="AG53" s="83"/>
      <c r="AH53" s="88"/>
      <c r="AI53" s="90">
        <f>ROUND(-AI52*10%,2)</f>
        <v>-48621.72</v>
      </c>
      <c r="AJ53" s="83"/>
      <c r="AK53" s="91">
        <f t="shared" si="15"/>
        <v>-83.700000000004366</v>
      </c>
      <c r="AL53" s="92">
        <f>IF((AC53)=0,"",(AK53/AC53))</f>
        <v>1.7244213917255869E-3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428040.7835855236</v>
      </c>
      <c r="I54" s="96"/>
      <c r="J54" s="93"/>
      <c r="K54" s="97">
        <f>K52+K53</f>
        <v>436397.87439349678</v>
      </c>
      <c r="L54" s="96"/>
      <c r="M54" s="98">
        <f>K54-H54</f>
        <v>8357.0908079731744</v>
      </c>
      <c r="N54" s="99">
        <f>IF((H54)=0,"",(M54/H54))</f>
        <v>1.9524052680142352E-2</v>
      </c>
      <c r="O54" s="96"/>
      <c r="P54" s="93"/>
      <c r="Q54" s="97">
        <f>Q52+Q53</f>
        <v>436556.00809349678</v>
      </c>
      <c r="R54" s="96"/>
      <c r="S54" s="98">
        <f t="shared" si="12"/>
        <v>158.13370000000577</v>
      </c>
      <c r="T54" s="99">
        <f>IF((K54)=0,"",(S54/K54))</f>
        <v>3.623612975195607E-4</v>
      </c>
      <c r="U54" s="96"/>
      <c r="V54" s="93"/>
      <c r="W54" s="97">
        <f>W52+W53</f>
        <v>436862.97729349672</v>
      </c>
      <c r="X54" s="96"/>
      <c r="Y54" s="98">
        <f t="shared" si="13"/>
        <v>306.96919999993406</v>
      </c>
      <c r="Z54" s="99">
        <f>IF((Q54)=0,"",(Y54/Q54))</f>
        <v>7.0316109344254125E-4</v>
      </c>
      <c r="AA54" s="96"/>
      <c r="AB54" s="93"/>
      <c r="AC54" s="97">
        <f>AC52+AC53</f>
        <v>436842.22399349674</v>
      </c>
      <c r="AD54" s="96"/>
      <c r="AE54" s="98">
        <f t="shared" si="14"/>
        <v>-20.753299999982119</v>
      </c>
      <c r="AF54" s="99">
        <f>IF((W54)=0,"",(AE54/W54))</f>
        <v>-4.7505284445377645E-5</v>
      </c>
      <c r="AG54" s="96"/>
      <c r="AH54" s="93"/>
      <c r="AI54" s="97">
        <f>AI52+AI53</f>
        <v>437595.48109349678</v>
      </c>
      <c r="AJ54" s="96"/>
      <c r="AK54" s="98">
        <f t="shared" si="15"/>
        <v>753.25710000004619</v>
      </c>
      <c r="AL54" s="99">
        <f>IF((AC54)=0,"",(AK54/AC54))</f>
        <v>1.7243230132700266E-3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447446.47883674654</v>
      </c>
      <c r="I56" s="110"/>
      <c r="J56" s="107"/>
      <c r="K56" s="109">
        <f>SUM(K47:K48,K39,K40:K43)</f>
        <v>455663.86893229804</v>
      </c>
      <c r="L56" s="110"/>
      <c r="M56" s="111">
        <f>K56-H56</f>
        <v>8217.3900955514982</v>
      </c>
      <c r="N56" s="78">
        <f>IF((H56)=0,"",(M56/H56))</f>
        <v>1.8365079365279039E-2</v>
      </c>
      <c r="O56" s="110"/>
      <c r="P56" s="107"/>
      <c r="Q56" s="109">
        <f>SUM(Q47:Q48,Q39,Q40:Q43)</f>
        <v>455819.35893229803</v>
      </c>
      <c r="R56" s="110"/>
      <c r="S56" s="111">
        <f t="shared" si="12"/>
        <v>155.48999999999069</v>
      </c>
      <c r="T56" s="78">
        <f>IF((K56)=0,"",(S56/K56))</f>
        <v>3.4123837899268066E-4</v>
      </c>
      <c r="U56" s="110"/>
      <c r="V56" s="107"/>
      <c r="W56" s="109">
        <f>SUM(W47:W48,W39,W40:W43)</f>
        <v>456121.19893229799</v>
      </c>
      <c r="X56" s="110"/>
      <c r="Y56" s="111">
        <f t="shared" si="13"/>
        <v>301.8399999999674</v>
      </c>
      <c r="Z56" s="78">
        <f>IF((Q56)=0,"",(Y56/Q56))</f>
        <v>6.6219214714133962E-4</v>
      </c>
      <c r="AA56" s="110"/>
      <c r="AB56" s="107"/>
      <c r="AC56" s="109">
        <f>SUM(AC47:AC48,AC39,AC40:AC43)</f>
        <v>456100.78893229802</v>
      </c>
      <c r="AD56" s="110"/>
      <c r="AE56" s="111">
        <f t="shared" si="14"/>
        <v>-20.409999999974389</v>
      </c>
      <c r="AF56" s="78">
        <f>IF((W56)=0,"",(AE56/W56))</f>
        <v>-4.4746878785179732E-5</v>
      </c>
      <c r="AG56" s="110"/>
      <c r="AH56" s="107"/>
      <c r="AI56" s="109">
        <f>SUM(AI47:AI48,AI39,AI40:AI43)</f>
        <v>456841.458932298</v>
      </c>
      <c r="AJ56" s="110"/>
      <c r="AK56" s="111">
        <f t="shared" si="15"/>
        <v>740.6699999999837</v>
      </c>
      <c r="AL56" s="78">
        <f>IF((AC56)=0,"",(AK56/AC56))</f>
        <v>1.6239173839927871E-3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58168.042248777048</v>
      </c>
      <c r="I57" s="115"/>
      <c r="J57" s="113">
        <v>0.13</v>
      </c>
      <c r="K57" s="116">
        <f>K56*J57</f>
        <v>59236.302961198744</v>
      </c>
      <c r="L57" s="115"/>
      <c r="M57" s="117">
        <f>K57-H57</f>
        <v>1068.2607124216956</v>
      </c>
      <c r="N57" s="86">
        <f>IF((H57)=0,"",(M57/H57))</f>
        <v>1.8365079365279056E-2</v>
      </c>
      <c r="O57" s="115"/>
      <c r="P57" s="113">
        <v>0.13</v>
      </c>
      <c r="Q57" s="116">
        <f>Q56*P57</f>
        <v>59256.516661198744</v>
      </c>
      <c r="R57" s="115"/>
      <c r="S57" s="117">
        <f t="shared" si="12"/>
        <v>20.213700000000244</v>
      </c>
      <c r="T57" s="86">
        <f>IF((K57)=0,"",(S57/K57))</f>
        <v>3.4123837899270522E-4</v>
      </c>
      <c r="U57" s="115"/>
      <c r="V57" s="113">
        <v>0.13</v>
      </c>
      <c r="W57" s="116">
        <f>W56*V57</f>
        <v>59295.755861198741</v>
      </c>
      <c r="X57" s="115"/>
      <c r="Y57" s="117">
        <f t="shared" si="13"/>
        <v>39.239199999996345</v>
      </c>
      <c r="Z57" s="86">
        <f>IF((Q57)=0,"",(Y57/Q57))</f>
        <v>6.6219214714134948E-4</v>
      </c>
      <c r="AA57" s="115"/>
      <c r="AB57" s="113">
        <v>0.13</v>
      </c>
      <c r="AC57" s="116">
        <f>AC56*AB57</f>
        <v>59293.102561198742</v>
      </c>
      <c r="AD57" s="115"/>
      <c r="AE57" s="117">
        <f t="shared" si="14"/>
        <v>-2.6532999999981257</v>
      </c>
      <c r="AF57" s="86">
        <f>IF((W57)=0,"",(AE57/W57))</f>
        <v>-4.4746878785204268E-5</v>
      </c>
      <c r="AG57" s="115"/>
      <c r="AH57" s="113">
        <v>0.13</v>
      </c>
      <c r="AI57" s="116">
        <f>AI56*AH57</f>
        <v>59389.389661198744</v>
      </c>
      <c r="AJ57" s="115"/>
      <c r="AK57" s="117">
        <f t="shared" si="15"/>
        <v>96.287100000001374</v>
      </c>
      <c r="AL57" s="86">
        <f>IF((AC57)=0,"",(AK57/AC57))</f>
        <v>1.6239173839928459E-3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505614.52108552359</v>
      </c>
      <c r="I58" s="115"/>
      <c r="J58" s="119"/>
      <c r="K58" s="116">
        <f>K56+K57</f>
        <v>514900.17189349676</v>
      </c>
      <c r="L58" s="115"/>
      <c r="M58" s="117">
        <f>K58-H58</f>
        <v>9285.650807973172</v>
      </c>
      <c r="N58" s="86">
        <f>IF((H58)=0,"",(M58/H58))</f>
        <v>1.8365079365278997E-2</v>
      </c>
      <c r="O58" s="115"/>
      <c r="P58" s="119"/>
      <c r="Q58" s="116">
        <f>Q56+Q57</f>
        <v>515075.87559349678</v>
      </c>
      <c r="R58" s="115"/>
      <c r="S58" s="117">
        <f t="shared" si="12"/>
        <v>175.70370000001276</v>
      </c>
      <c r="T58" s="86">
        <f>IF((K58)=0,"",(S58/K58))</f>
        <v>3.4123837899272588E-4</v>
      </c>
      <c r="U58" s="115"/>
      <c r="V58" s="119"/>
      <c r="W58" s="116">
        <f>W56+W57</f>
        <v>515416.95479349676</v>
      </c>
      <c r="X58" s="115"/>
      <c r="Y58" s="117">
        <f t="shared" si="13"/>
        <v>341.0791999999783</v>
      </c>
      <c r="Z58" s="86">
        <f>IF((Q58)=0,"",(Y58/Q58))</f>
        <v>6.62192147141369E-4</v>
      </c>
      <c r="AA58" s="115"/>
      <c r="AB58" s="119"/>
      <c r="AC58" s="116">
        <f>AC56+AC57</f>
        <v>515393.89149349678</v>
      </c>
      <c r="AD58" s="115"/>
      <c r="AE58" s="117">
        <f t="shared" si="14"/>
        <v>-23.06329999997979</v>
      </c>
      <c r="AF58" s="86">
        <f>IF((W58)=0,"",(AE58/W58))</f>
        <v>-4.4746878785196666E-5</v>
      </c>
      <c r="AG58" s="115"/>
      <c r="AH58" s="119"/>
      <c r="AI58" s="116">
        <f>AI56+AI57</f>
        <v>516230.84859349672</v>
      </c>
      <c r="AJ58" s="115"/>
      <c r="AK58" s="117">
        <f t="shared" si="15"/>
        <v>836.95709999994142</v>
      </c>
      <c r="AL58" s="86">
        <f>IF((AC58)=0,"",(AK58/AC58))</f>
        <v>1.6239173839927091E-3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-50561.45</v>
      </c>
      <c r="I59" s="115"/>
      <c r="J59" s="119"/>
      <c r="K59" s="122">
        <f>ROUND(-K58*10%,2)</f>
        <v>-51490.02</v>
      </c>
      <c r="L59" s="115"/>
      <c r="M59" s="123">
        <f>K59-H59</f>
        <v>-928.56999999999971</v>
      </c>
      <c r="N59" s="92">
        <f>IF((H59)=0,"",(M59/H59))</f>
        <v>1.8365177422720268E-2</v>
      </c>
      <c r="O59" s="115"/>
      <c r="P59" s="119"/>
      <c r="Q59" s="122">
        <f>ROUND(-Q58*10%,2)</f>
        <v>-51507.59</v>
      </c>
      <c r="R59" s="115"/>
      <c r="S59" s="123">
        <f t="shared" si="12"/>
        <v>-17.569999999999709</v>
      </c>
      <c r="T59" s="92">
        <f>IF((K59)=0,"",(S59/K59))</f>
        <v>3.4123117450720957E-4</v>
      </c>
      <c r="U59" s="115"/>
      <c r="V59" s="119"/>
      <c r="W59" s="122">
        <f>ROUND(-W58*10%,2)</f>
        <v>-51541.7</v>
      </c>
      <c r="X59" s="115"/>
      <c r="Y59" s="123">
        <f t="shared" si="13"/>
        <v>-34.110000000000582</v>
      </c>
      <c r="Z59" s="92">
        <f>IF((Q59)=0,"",(Y59/Q59))</f>
        <v>6.6223249816193272E-4</v>
      </c>
      <c r="AA59" s="115"/>
      <c r="AB59" s="119"/>
      <c r="AC59" s="122">
        <f>ROUND(-AC58*10%,2)</f>
        <v>-51539.39</v>
      </c>
      <c r="AD59" s="115"/>
      <c r="AE59" s="123">
        <f t="shared" si="14"/>
        <v>2.3099999999976717</v>
      </c>
      <c r="AF59" s="92">
        <f>IF((W59)=0,"",(AE59/W59))</f>
        <v>-4.4818079341536498E-5</v>
      </c>
      <c r="AG59" s="115"/>
      <c r="AH59" s="119"/>
      <c r="AI59" s="122">
        <f>ROUND(-AI58*10%,2)</f>
        <v>-51623.08</v>
      </c>
      <c r="AJ59" s="115"/>
      <c r="AK59" s="123">
        <f t="shared" si="15"/>
        <v>-83.690000000002328</v>
      </c>
      <c r="AL59" s="92">
        <f>IF((AC59)=0,"",(AK59/AC59))</f>
        <v>1.6238065681414221E-3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455053.07108552358</v>
      </c>
      <c r="I60" s="127"/>
      <c r="J60" s="124"/>
      <c r="K60" s="128">
        <f>SUM(K58:K59)</f>
        <v>463410.15189349675</v>
      </c>
      <c r="L60" s="127"/>
      <c r="M60" s="129">
        <f>K60-H60</f>
        <v>8357.0808079731651</v>
      </c>
      <c r="N60" s="130">
        <f>IF((H60)=0,"",(M60/H60))</f>
        <v>1.8365068470008235E-2</v>
      </c>
      <c r="O60" s="127"/>
      <c r="P60" s="124"/>
      <c r="Q60" s="128">
        <f>SUM(Q58:Q59)</f>
        <v>463568.28559349675</v>
      </c>
      <c r="R60" s="127"/>
      <c r="S60" s="129">
        <f t="shared" si="12"/>
        <v>158.13370000000577</v>
      </c>
      <c r="T60" s="130">
        <f>IF((K60)=0,"",(S60/K60))</f>
        <v>3.4123917949114945E-4</v>
      </c>
      <c r="U60" s="127"/>
      <c r="V60" s="124"/>
      <c r="W60" s="128">
        <f>SUM(W58:W59)</f>
        <v>463875.25479349674</v>
      </c>
      <c r="X60" s="127"/>
      <c r="Y60" s="129">
        <f t="shared" si="13"/>
        <v>306.96919999999227</v>
      </c>
      <c r="Z60" s="130">
        <f>IF((Q60)=0,"",(Y60/Q60))</f>
        <v>6.6218766369443508E-4</v>
      </c>
      <c r="AA60" s="127"/>
      <c r="AB60" s="124"/>
      <c r="AC60" s="128">
        <f>SUM(AC58:AC59)</f>
        <v>463854.50149349676</v>
      </c>
      <c r="AD60" s="127"/>
      <c r="AE60" s="129">
        <f t="shared" si="14"/>
        <v>-20.753299999982119</v>
      </c>
      <c r="AF60" s="130">
        <f>IF((W60)=0,"",(AE60/W60))</f>
        <v>-4.4738967611499047E-5</v>
      </c>
      <c r="AG60" s="127"/>
      <c r="AH60" s="124"/>
      <c r="AI60" s="128">
        <f>SUM(AI58:AI59)</f>
        <v>464607.7685934967</v>
      </c>
      <c r="AJ60" s="127"/>
      <c r="AK60" s="129">
        <f t="shared" si="15"/>
        <v>753.26709999993909</v>
      </c>
      <c r="AL60" s="130">
        <f>IF((AC60)=0,"",(AK60/AC60))</f>
        <v>1.6239296968653001E-3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AP79"/>
  <sheetViews>
    <sheetView showGridLines="0" topLeftCell="B43" zoomScaleNormal="100" workbookViewId="0">
      <selection activeCell="S66" sqref="S66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:M48" si="10">K13-H13</f>
        <v>0.8</v>
      </c>
      <c r="N13" s="22" t="str">
        <f t="shared" ref="N13:N34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:S60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:Y60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:AE60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ref="H14" si="16">F14*G14</f>
        <v>1.47</v>
      </c>
      <c r="I14" s="19"/>
      <c r="J14" s="16">
        <v>0</v>
      </c>
      <c r="K14" s="18">
        <f t="shared" ref="K14" si="17">$F14*J14</f>
        <v>0</v>
      </c>
      <c r="L14" s="19"/>
      <c r="M14" s="21">
        <f t="shared" ref="M14" si="18">K14-H14</f>
        <v>-1.47</v>
      </c>
      <c r="N14" s="22">
        <f t="shared" ref="N14" si="19">IF((H14)=0,"",(M14/H14))</f>
        <v>-1</v>
      </c>
      <c r="O14" s="19"/>
      <c r="P14" s="16">
        <v>0</v>
      </c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>
        <v>0</v>
      </c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>
        <v>0</v>
      </c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>
        <v>0</v>
      </c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1.47E-2</v>
      </c>
      <c r="H19" s="18">
        <f t="shared" si="0"/>
        <v>1.47</v>
      </c>
      <c r="I19" s="19"/>
      <c r="J19" s="16">
        <v>1.55E-2</v>
      </c>
      <c r="K19" s="18">
        <f t="shared" si="1"/>
        <v>1.55</v>
      </c>
      <c r="L19" s="19"/>
      <c r="M19" s="21">
        <f t="shared" si="10"/>
        <v>8.0000000000000071E-2</v>
      </c>
      <c r="N19" s="22">
        <f t="shared" si="11"/>
        <v>5.442176870748304E-2</v>
      </c>
      <c r="O19" s="19"/>
      <c r="P19" s="16">
        <v>1.61E-2</v>
      </c>
      <c r="Q19" s="18">
        <f t="shared" si="2"/>
        <v>1.6099999999999999</v>
      </c>
      <c r="R19" s="19"/>
      <c r="S19" s="21">
        <f t="shared" si="12"/>
        <v>5.9999999999999831E-2</v>
      </c>
      <c r="T19" s="22">
        <f t="shared" si="3"/>
        <v>3.8709677419354729E-2</v>
      </c>
      <c r="U19" s="19"/>
      <c r="V19" s="16">
        <v>1.6199999999999999E-2</v>
      </c>
      <c r="W19" s="18">
        <f t="shared" si="4"/>
        <v>1.6199999999999999</v>
      </c>
      <c r="X19" s="19"/>
      <c r="Y19" s="21">
        <f t="shared" si="13"/>
        <v>1.0000000000000009E-2</v>
      </c>
      <c r="Z19" s="22">
        <f t="shared" si="5"/>
        <v>6.2111801242236081E-3</v>
      </c>
      <c r="AA19" s="19"/>
      <c r="AB19" s="16">
        <v>1.6199999999999999E-2</v>
      </c>
      <c r="AC19" s="18">
        <f t="shared" si="6"/>
        <v>1.6199999999999999</v>
      </c>
      <c r="AD19" s="19"/>
      <c r="AE19" s="21">
        <f t="shared" si="14"/>
        <v>0</v>
      </c>
      <c r="AF19" s="22">
        <f t="shared" si="7"/>
        <v>0</v>
      </c>
      <c r="AG19" s="19"/>
      <c r="AH19" s="16">
        <v>1.66E-2</v>
      </c>
      <c r="AI19" s="18">
        <f t="shared" si="8"/>
        <v>1.66</v>
      </c>
      <c r="AJ19" s="19"/>
      <c r="AK19" s="21">
        <f t="shared" si="15"/>
        <v>4.0000000000000036E-2</v>
      </c>
      <c r="AL19" s="22">
        <f t="shared" si="9"/>
        <v>2.4691358024691381E-2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-0.01</v>
      </c>
      <c r="L21" s="19"/>
      <c r="M21" s="21">
        <f t="shared" si="10"/>
        <v>-0.01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32">$G$7</f>
        <v>100</v>
      </c>
      <c r="G24" s="16">
        <v>-1E-4</v>
      </c>
      <c r="H24" s="18">
        <f t="shared" si="0"/>
        <v>-0.01</v>
      </c>
      <c r="I24" s="19"/>
      <c r="J24" s="16">
        <v>0</v>
      </c>
      <c r="K24" s="18">
        <f t="shared" si="1"/>
        <v>0</v>
      </c>
      <c r="L24" s="19"/>
      <c r="M24" s="21">
        <f t="shared" si="10"/>
        <v>0.01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17.889999999999997</v>
      </c>
      <c r="I28" s="31"/>
      <c r="J28" s="28"/>
      <c r="K28" s="30">
        <f>SUM(K12:K27)</f>
        <v>18.07</v>
      </c>
      <c r="L28" s="31"/>
      <c r="M28" s="32">
        <f t="shared" si="10"/>
        <v>0.18000000000000327</v>
      </c>
      <c r="N28" s="33">
        <f t="shared" si="11"/>
        <v>1.0061486864170112E-2</v>
      </c>
      <c r="O28" s="31"/>
      <c r="P28" s="28"/>
      <c r="Q28" s="30">
        <f>SUM(Q12:Q27)</f>
        <v>18.7</v>
      </c>
      <c r="R28" s="31"/>
      <c r="S28" s="32">
        <f t="shared" si="12"/>
        <v>0.62999999999999901</v>
      </c>
      <c r="T28" s="33">
        <f t="shared" si="3"/>
        <v>3.4864416159380129E-2</v>
      </c>
      <c r="U28" s="31"/>
      <c r="V28" s="28"/>
      <c r="W28" s="30">
        <f>SUM(W12:W27)</f>
        <v>18.860000000000003</v>
      </c>
      <c r="X28" s="31"/>
      <c r="Y28" s="32">
        <f t="shared" si="13"/>
        <v>0.16000000000000369</v>
      </c>
      <c r="Z28" s="33">
        <f t="shared" si="5"/>
        <v>8.5561497326205188E-3</v>
      </c>
      <c r="AA28" s="31"/>
      <c r="AB28" s="28"/>
      <c r="AC28" s="30">
        <f>SUM(AC12:AC27)</f>
        <v>18.05</v>
      </c>
      <c r="AD28" s="31"/>
      <c r="AE28" s="32">
        <f t="shared" si="14"/>
        <v>-0.81000000000000227</v>
      </c>
      <c r="AF28" s="33">
        <f t="shared" si="7"/>
        <v>-4.2948038176034049E-2</v>
      </c>
      <c r="AG28" s="31"/>
      <c r="AH28" s="28"/>
      <c r="AI28" s="30">
        <f>SUM(AI12:AI27)</f>
        <v>18.46</v>
      </c>
      <c r="AJ28" s="31"/>
      <c r="AK28" s="32">
        <f t="shared" si="15"/>
        <v>0.41000000000000014</v>
      </c>
      <c r="AL28" s="33">
        <f t="shared" si="9"/>
        <v>2.2714681440443221E-2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</v>
      </c>
      <c r="G29" s="16">
        <v>-1.6000000000000001E-3</v>
      </c>
      <c r="H29" s="18">
        <f t="shared" ref="H29:H33" si="33">F29*G29</f>
        <v>-0.16</v>
      </c>
      <c r="I29" s="19"/>
      <c r="J29" s="16">
        <v>-6.9999999999999999E-4</v>
      </c>
      <c r="K29" s="18">
        <f t="shared" ref="K29:K35" si="34">$F29*J29</f>
        <v>-6.9999999999999993E-2</v>
      </c>
      <c r="L29" s="19"/>
      <c r="M29" s="21">
        <f t="shared" si="10"/>
        <v>9.0000000000000011E-2</v>
      </c>
      <c r="N29" s="22">
        <f t="shared" si="11"/>
        <v>-0.5625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6.9999999999999993E-2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idden="1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" si="39">$G$7</f>
        <v>100</v>
      </c>
      <c r="G31" s="16">
        <v>0</v>
      </c>
      <c r="H31" s="18">
        <f t="shared" si="33"/>
        <v>0</v>
      </c>
      <c r="I31" s="19"/>
      <c r="J31" s="16">
        <v>1E-4</v>
      </c>
      <c r="K31" s="18">
        <f t="shared" si="34"/>
        <v>0.01</v>
      </c>
      <c r="L31" s="19"/>
      <c r="M31" s="21">
        <f t="shared" ref="M31" si="40">K31-H31</f>
        <v>0.01</v>
      </c>
      <c r="N31" s="22" t="str">
        <f t="shared" ref="N31" si="41">IF((H31)=0,"",(M31/H31))</f>
        <v/>
      </c>
      <c r="O31" s="19"/>
      <c r="P31" s="16">
        <v>0</v>
      </c>
      <c r="Q31" s="18">
        <f t="shared" si="35"/>
        <v>0</v>
      </c>
      <c r="R31" s="19"/>
      <c r="S31" s="21">
        <f t="shared" ref="S31" si="42">Q31-K31</f>
        <v>-0.01</v>
      </c>
      <c r="T31" s="22">
        <f t="shared" ref="T31" si="43">IF((K31)=0,"",(S31/K31))</f>
        <v>-1</v>
      </c>
      <c r="U31" s="19"/>
      <c r="V31" s="16">
        <v>0</v>
      </c>
      <c r="W31" s="18">
        <f t="shared" si="36"/>
        <v>0</v>
      </c>
      <c r="X31" s="19"/>
      <c r="Y31" s="21">
        <f t="shared" ref="Y31" si="44">W31-Q31</f>
        <v>0</v>
      </c>
      <c r="Z31" s="22" t="str">
        <f t="shared" ref="Z31" si="45">IF((Q31)=0,"",(Y31/Q31))</f>
        <v/>
      </c>
      <c r="AA31" s="19"/>
      <c r="AB31" s="16">
        <v>0</v>
      </c>
      <c r="AC31" s="18">
        <f t="shared" si="37"/>
        <v>0</v>
      </c>
      <c r="AD31" s="19"/>
      <c r="AE31" s="21">
        <f t="shared" ref="AE31" si="46">AC31-W31</f>
        <v>0</v>
      </c>
      <c r="AF31" s="22" t="str">
        <f t="shared" ref="AF31" si="47">IF((W31)=0,"",(AE31/W31))</f>
        <v/>
      </c>
      <c r="AG31" s="19"/>
      <c r="AH31" s="16">
        <v>0</v>
      </c>
      <c r="AI31" s="18">
        <f t="shared" si="38"/>
        <v>0</v>
      </c>
      <c r="AJ31" s="19"/>
      <c r="AK31" s="21">
        <f t="shared" ref="AK31" si="48">AI31-AC31</f>
        <v>0</v>
      </c>
      <c r="AL31" s="22" t="str">
        <f t="shared" ref="AL31" si="49"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100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0"/>
        <v>100</v>
      </c>
      <c r="G33" s="141">
        <v>6.0000000000000002E-5</v>
      </c>
      <c r="H33" s="18">
        <f t="shared" si="33"/>
        <v>6.0000000000000001E-3</v>
      </c>
      <c r="I33" s="19"/>
      <c r="J33" s="141">
        <v>5.9999999024318931E-5</v>
      </c>
      <c r="K33" s="18">
        <f t="shared" si="34"/>
        <v>5.9999999024318929E-3</v>
      </c>
      <c r="L33" s="19"/>
      <c r="M33" s="21">
        <f t="shared" si="10"/>
        <v>-9.7568107239320856E-11</v>
      </c>
      <c r="N33" s="22">
        <f t="shared" si="11"/>
        <v>-1.6261351206553476E-8</v>
      </c>
      <c r="O33" s="19"/>
      <c r="P33" s="141">
        <v>6.0000002460806063E-5</v>
      </c>
      <c r="Q33" s="18">
        <f t="shared" si="35"/>
        <v>6.0000002460806065E-3</v>
      </c>
      <c r="R33" s="19"/>
      <c r="S33" s="21">
        <f t="shared" si="12"/>
        <v>3.4364871365211158E-10</v>
      </c>
      <c r="T33" s="22">
        <f t="shared" si="3"/>
        <v>5.7274786540050684E-8</v>
      </c>
      <c r="U33" s="19"/>
      <c r="V33" s="141">
        <v>6.0000001057066139E-5</v>
      </c>
      <c r="W33" s="18">
        <f t="shared" si="36"/>
        <v>6.0000001057066137E-3</v>
      </c>
      <c r="X33" s="19"/>
      <c r="Y33" s="21">
        <f t="shared" si="13"/>
        <v>-1.4037399281158214E-10</v>
      </c>
      <c r="Z33" s="22">
        <f t="shared" si="5"/>
        <v>-2.339566450906047E-8</v>
      </c>
      <c r="AA33" s="19"/>
      <c r="AB33" s="141">
        <v>6.000000141885779E-5</v>
      </c>
      <c r="AC33" s="18">
        <f t="shared" si="37"/>
        <v>6.0000001418857793E-3</v>
      </c>
      <c r="AD33" s="19"/>
      <c r="AE33" s="21">
        <f t="shared" si="14"/>
        <v>3.6179165566196936E-11</v>
      </c>
      <c r="AF33" s="22">
        <f t="shared" si="7"/>
        <v>6.0298608214667947E-9</v>
      </c>
      <c r="AG33" s="19"/>
      <c r="AH33" s="141">
        <v>5.9748076265468277E-5</v>
      </c>
      <c r="AI33" s="18">
        <f t="shared" si="38"/>
        <v>5.9748076265468278E-3</v>
      </c>
      <c r="AJ33" s="19"/>
      <c r="AK33" s="21">
        <f t="shared" si="15"/>
        <v>-2.519251533895147E-5</v>
      </c>
      <c r="AL33" s="22">
        <f t="shared" si="9"/>
        <v>-4.198752457201368E-3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3.7900000000000063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0.38693499999999936</v>
      </c>
      <c r="I34" s="19"/>
      <c r="J34" s="38">
        <f>0.64*$G$44+0.18*$G$45+0.18*$G$46</f>
        <v>9.5000000000000001E-2</v>
      </c>
      <c r="K34" s="18">
        <f t="shared" si="34"/>
        <v>0.36005000000000059</v>
      </c>
      <c r="L34" s="19"/>
      <c r="M34" s="21">
        <f t="shared" si="10"/>
        <v>-2.6884999999998771E-2</v>
      </c>
      <c r="N34" s="22">
        <f t="shared" si="11"/>
        <v>-6.9481954333412116E-2</v>
      </c>
      <c r="O34" s="19"/>
      <c r="P34" s="38">
        <f>0.64*$G$44+0.18*$G$45+0.18*$G$46</f>
        <v>9.5000000000000001E-2</v>
      </c>
      <c r="Q34" s="18">
        <f t="shared" si="35"/>
        <v>0.36005000000000059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36"/>
        <v>0.36005000000000059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37"/>
        <v>0.36005000000000059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38"/>
        <v>0.36005000000000059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51">F35*G35</f>
        <v>0.79</v>
      </c>
      <c r="I35" s="19"/>
      <c r="J35" s="38">
        <v>0.79</v>
      </c>
      <c r="K35" s="18">
        <f t="shared" si="34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35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36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37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8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18.912934999999997</v>
      </c>
      <c r="I36" s="31"/>
      <c r="J36" s="42"/>
      <c r="K36" s="44">
        <f>SUM(K29:K35)+K28</f>
        <v>19.166049999902434</v>
      </c>
      <c r="L36" s="31"/>
      <c r="M36" s="32">
        <f t="shared" si="10"/>
        <v>0.25311499990243647</v>
      </c>
      <c r="N36" s="33">
        <f t="shared" ref="N36:N46" si="52">IF((H36)=0,"",(M36/H36))</f>
        <v>1.3383168709797633E-2</v>
      </c>
      <c r="O36" s="31"/>
      <c r="P36" s="42"/>
      <c r="Q36" s="44">
        <f>SUM(Q29:Q35)+Q28</f>
        <v>19.856050000246082</v>
      </c>
      <c r="R36" s="31"/>
      <c r="S36" s="32">
        <f t="shared" si="12"/>
        <v>0.69000000034364817</v>
      </c>
      <c r="T36" s="33">
        <f t="shared" ref="T36:T46" si="53">IF((K36)=0,"",(S36/K36))</f>
        <v>3.6001158316249865E-2</v>
      </c>
      <c r="U36" s="31"/>
      <c r="V36" s="42"/>
      <c r="W36" s="44">
        <f>SUM(W29:W35)+W28</f>
        <v>20.016050000105711</v>
      </c>
      <c r="X36" s="31"/>
      <c r="Y36" s="32">
        <f t="shared" si="13"/>
        <v>0.15999999985962887</v>
      </c>
      <c r="Z36" s="33">
        <f t="shared" ref="Z36:Z46" si="54">IF((Q36)=0,"",(Y36/Q36))</f>
        <v>8.0579974293802613E-3</v>
      </c>
      <c r="AA36" s="31"/>
      <c r="AB36" s="42"/>
      <c r="AC36" s="44">
        <f>SUM(AC29:AC35)+AC28</f>
        <v>19.206050000141886</v>
      </c>
      <c r="AD36" s="31"/>
      <c r="AE36" s="32">
        <f t="shared" si="14"/>
        <v>-0.80999999996382499</v>
      </c>
      <c r="AF36" s="33">
        <f t="shared" ref="AF36:AF46" si="55">IF((W36)=0,"",(AE36/W36))</f>
        <v>-4.0467524809317881E-2</v>
      </c>
      <c r="AG36" s="31"/>
      <c r="AH36" s="42"/>
      <c r="AI36" s="44">
        <f>SUM(AI29:AI35)+AI28</f>
        <v>18.826024807626549</v>
      </c>
      <c r="AJ36" s="31"/>
      <c r="AK36" s="32">
        <f t="shared" si="15"/>
        <v>-0.38002519251533684</v>
      </c>
      <c r="AL36" s="33">
        <f t="shared" ref="AL36:AL46" si="56">IF((AC36)=0,"",(AK36/AC36))</f>
        <v>-1.9786743891249341E-2</v>
      </c>
    </row>
    <row r="37" spans="2:38" x14ac:dyDescent="0.25">
      <c r="B37" s="19" t="s">
        <v>23</v>
      </c>
      <c r="C37" s="19"/>
      <c r="D37" s="45" t="s">
        <v>58</v>
      </c>
      <c r="E37" s="45"/>
      <c r="F37" s="208">
        <f>G7*(1+G63)</f>
        <v>103.79</v>
      </c>
      <c r="G37" s="20">
        <v>7.1999999999999998E-3</v>
      </c>
      <c r="H37" s="207">
        <f>($G$7*(1+0.0407))*G37</f>
        <v>0.74930399999999997</v>
      </c>
      <c r="I37" s="19"/>
      <c r="J37" s="20">
        <v>7.9911436447223493E-3</v>
      </c>
      <c r="K37" s="18">
        <f>$F37*J37</f>
        <v>0.8294007988857327</v>
      </c>
      <c r="L37" s="19"/>
      <c r="M37" s="21">
        <f t="shared" si="10"/>
        <v>8.0096798885732734E-2</v>
      </c>
      <c r="N37" s="22">
        <f t="shared" si="52"/>
        <v>0.10689493034300196</v>
      </c>
      <c r="O37" s="19"/>
      <c r="P37" s="20">
        <v>7.9911436447223493E-3</v>
      </c>
      <c r="Q37" s="18">
        <f>$F37*P37</f>
        <v>0.8294007988857327</v>
      </c>
      <c r="R37" s="19"/>
      <c r="S37" s="21">
        <f t="shared" si="12"/>
        <v>0</v>
      </c>
      <c r="T37" s="22">
        <f t="shared" si="53"/>
        <v>0</v>
      </c>
      <c r="U37" s="19"/>
      <c r="V37" s="20">
        <v>7.9911436447223493E-3</v>
      </c>
      <c r="W37" s="18">
        <f>$F37*V37</f>
        <v>0.8294007988857327</v>
      </c>
      <c r="X37" s="19"/>
      <c r="Y37" s="21">
        <f t="shared" si="13"/>
        <v>0</v>
      </c>
      <c r="Z37" s="22">
        <f t="shared" si="54"/>
        <v>0</v>
      </c>
      <c r="AA37" s="19"/>
      <c r="AB37" s="20">
        <v>7.9911436447223493E-3</v>
      </c>
      <c r="AC37" s="18">
        <f>$F37*AB37</f>
        <v>0.8294007988857327</v>
      </c>
      <c r="AD37" s="19"/>
      <c r="AE37" s="21">
        <f t="shared" si="14"/>
        <v>0</v>
      </c>
      <c r="AF37" s="22">
        <f t="shared" si="55"/>
        <v>0</v>
      </c>
      <c r="AG37" s="19"/>
      <c r="AH37" s="20">
        <v>7.9911436447223493E-3</v>
      </c>
      <c r="AI37" s="18">
        <f>$F37*AH37</f>
        <v>0.8294007988857327</v>
      </c>
      <c r="AJ37" s="19"/>
      <c r="AK37" s="21">
        <f t="shared" si="15"/>
        <v>0</v>
      </c>
      <c r="AL37" s="22">
        <f t="shared" si="56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103.79</v>
      </c>
      <c r="G38" s="20">
        <v>5.1999999999999998E-3</v>
      </c>
      <c r="H38" s="207">
        <f>($G$7*(1+0.0407))*G38</f>
        <v>0.54116399999999998</v>
      </c>
      <c r="I38" s="19"/>
      <c r="J38" s="20">
        <v>5.8767041198229978E-3</v>
      </c>
      <c r="K38" s="18">
        <f>$F38*J38</f>
        <v>0.60994312059642897</v>
      </c>
      <c r="L38" s="19"/>
      <c r="M38" s="21">
        <f t="shared" si="10"/>
        <v>6.8779120596428989E-2</v>
      </c>
      <c r="N38" s="22">
        <f t="shared" si="52"/>
        <v>0.12709478198185575</v>
      </c>
      <c r="O38" s="19"/>
      <c r="P38" s="20">
        <v>5.8767041198229978E-3</v>
      </c>
      <c r="Q38" s="18">
        <f>$F38*P38</f>
        <v>0.60994312059642897</v>
      </c>
      <c r="R38" s="19"/>
      <c r="S38" s="21">
        <f t="shared" si="12"/>
        <v>0</v>
      </c>
      <c r="T38" s="22">
        <f t="shared" si="53"/>
        <v>0</v>
      </c>
      <c r="U38" s="19"/>
      <c r="V38" s="20">
        <v>5.8767041198229978E-3</v>
      </c>
      <c r="W38" s="18">
        <f>$F38*V38</f>
        <v>0.60994312059642897</v>
      </c>
      <c r="X38" s="19"/>
      <c r="Y38" s="21">
        <f t="shared" si="13"/>
        <v>0</v>
      </c>
      <c r="Z38" s="22">
        <f t="shared" si="54"/>
        <v>0</v>
      </c>
      <c r="AA38" s="19"/>
      <c r="AB38" s="20">
        <v>5.8767041198229978E-3</v>
      </c>
      <c r="AC38" s="18">
        <f>$F38*AB38</f>
        <v>0.60994312059642897</v>
      </c>
      <c r="AD38" s="19"/>
      <c r="AE38" s="21">
        <f t="shared" si="14"/>
        <v>0</v>
      </c>
      <c r="AF38" s="22">
        <f t="shared" si="55"/>
        <v>0</v>
      </c>
      <c r="AG38" s="19"/>
      <c r="AH38" s="20">
        <v>5.8767041198229978E-3</v>
      </c>
      <c r="AI38" s="18">
        <f>$F38*AH38</f>
        <v>0.60994312059642897</v>
      </c>
      <c r="AJ38" s="19"/>
      <c r="AK38" s="21">
        <f t="shared" si="15"/>
        <v>0</v>
      </c>
      <c r="AL38" s="22">
        <f t="shared" si="5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20.203402999999994</v>
      </c>
      <c r="I39" s="49"/>
      <c r="J39" s="48"/>
      <c r="K39" s="44">
        <f>SUM(K36:K38)</f>
        <v>20.605393919384596</v>
      </c>
      <c r="L39" s="49"/>
      <c r="M39" s="32">
        <f t="shared" si="10"/>
        <v>0.40199091938460185</v>
      </c>
      <c r="N39" s="33">
        <f t="shared" si="52"/>
        <v>1.9897188576825497E-2</v>
      </c>
      <c r="O39" s="49"/>
      <c r="P39" s="48"/>
      <c r="Q39" s="44">
        <f>SUM(Q36:Q38)</f>
        <v>21.295393919728244</v>
      </c>
      <c r="R39" s="49"/>
      <c r="S39" s="32">
        <f t="shared" si="12"/>
        <v>0.69000000034364817</v>
      </c>
      <c r="T39" s="33">
        <f t="shared" si="53"/>
        <v>3.3486377549643849E-2</v>
      </c>
      <c r="U39" s="49"/>
      <c r="V39" s="48"/>
      <c r="W39" s="44">
        <f>SUM(W36:W38)</f>
        <v>21.455393919587873</v>
      </c>
      <c r="X39" s="49"/>
      <c r="Y39" s="32">
        <f t="shared" si="13"/>
        <v>0.15999999985962887</v>
      </c>
      <c r="Z39" s="33">
        <f t="shared" si="54"/>
        <v>7.513361831330269E-3</v>
      </c>
      <c r="AA39" s="49"/>
      <c r="AB39" s="48"/>
      <c r="AC39" s="44">
        <f>SUM(AC36:AC38)</f>
        <v>20.645393919624048</v>
      </c>
      <c r="AD39" s="49"/>
      <c r="AE39" s="32">
        <f t="shared" si="14"/>
        <v>-0.80999999996382499</v>
      </c>
      <c r="AF39" s="33">
        <f t="shared" si="55"/>
        <v>-3.7752744274917698E-2</v>
      </c>
      <c r="AG39" s="49"/>
      <c r="AH39" s="48"/>
      <c r="AI39" s="44">
        <f>SUM(AI36:AI38)</f>
        <v>20.265368727108712</v>
      </c>
      <c r="AJ39" s="49"/>
      <c r="AK39" s="32">
        <f t="shared" si="15"/>
        <v>-0.38002519251533684</v>
      </c>
      <c r="AL39" s="33">
        <f t="shared" si="56"/>
        <v>-1.8407262849759035E-2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103.79</v>
      </c>
      <c r="G40" s="51">
        <v>4.4000000000000003E-3</v>
      </c>
      <c r="H40" s="209">
        <f>($G$7*(1+0.0407))*G40</f>
        <v>0.45790799999999998</v>
      </c>
      <c r="I40" s="19"/>
      <c r="J40" s="51">
        <v>4.4000000000000003E-3</v>
      </c>
      <c r="K40" s="52">
        <f t="shared" ref="K40:K48" si="57">$F40*J40</f>
        <v>0.45667600000000008</v>
      </c>
      <c r="L40" s="19"/>
      <c r="M40" s="21">
        <f t="shared" si="10"/>
        <v>-1.2319999999998998E-3</v>
      </c>
      <c r="N40" s="53">
        <f t="shared" si="52"/>
        <v>-2.6904967810125612E-3</v>
      </c>
      <c r="O40" s="19"/>
      <c r="P40" s="51">
        <v>4.4000000000000003E-3</v>
      </c>
      <c r="Q40" s="52">
        <f t="shared" ref="Q40:Q48" si="58">$F40*P40</f>
        <v>0.45667600000000008</v>
      </c>
      <c r="R40" s="19"/>
      <c r="S40" s="21">
        <f t="shared" si="12"/>
        <v>0</v>
      </c>
      <c r="T40" s="53">
        <f t="shared" si="53"/>
        <v>0</v>
      </c>
      <c r="U40" s="19"/>
      <c r="V40" s="51">
        <v>4.4000000000000003E-3</v>
      </c>
      <c r="W40" s="52">
        <f t="shared" ref="W40:W48" si="59">$F40*V40</f>
        <v>0.45667600000000008</v>
      </c>
      <c r="X40" s="19"/>
      <c r="Y40" s="21">
        <f t="shared" si="13"/>
        <v>0</v>
      </c>
      <c r="Z40" s="53">
        <f t="shared" si="54"/>
        <v>0</v>
      </c>
      <c r="AA40" s="19"/>
      <c r="AB40" s="51">
        <v>4.4000000000000003E-3</v>
      </c>
      <c r="AC40" s="52">
        <f t="shared" ref="AC40:AC48" si="60">$F40*AB40</f>
        <v>0.45667600000000008</v>
      </c>
      <c r="AD40" s="19"/>
      <c r="AE40" s="21">
        <f t="shared" si="14"/>
        <v>0</v>
      </c>
      <c r="AF40" s="53">
        <f t="shared" si="55"/>
        <v>0</v>
      </c>
      <c r="AG40" s="19"/>
      <c r="AH40" s="51">
        <v>4.4000000000000003E-3</v>
      </c>
      <c r="AI40" s="52">
        <f t="shared" ref="AI40:AI48" si="61">$F40*AH40</f>
        <v>0.45667600000000008</v>
      </c>
      <c r="AJ40" s="19"/>
      <c r="AK40" s="21">
        <f t="shared" si="15"/>
        <v>0</v>
      </c>
      <c r="AL40" s="5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103.79</v>
      </c>
      <c r="G41" s="51">
        <v>1.2999999999999999E-3</v>
      </c>
      <c r="H41" s="209">
        <f>($G$7*(1+0.0407))*G41</f>
        <v>0.13529099999999999</v>
      </c>
      <c r="I41" s="19"/>
      <c r="J41" s="51">
        <v>1.2999999999999999E-3</v>
      </c>
      <c r="K41" s="52">
        <f t="shared" si="57"/>
        <v>0.13492699999999999</v>
      </c>
      <c r="L41" s="19"/>
      <c r="M41" s="21">
        <f t="shared" si="10"/>
        <v>-3.6400000000000321E-4</v>
      </c>
      <c r="N41" s="53">
        <f t="shared" si="52"/>
        <v>-2.6904967810128036E-3</v>
      </c>
      <c r="O41" s="19"/>
      <c r="P41" s="51">
        <v>1.2999999999999999E-3</v>
      </c>
      <c r="Q41" s="52">
        <f t="shared" si="58"/>
        <v>0.13492699999999999</v>
      </c>
      <c r="R41" s="19"/>
      <c r="S41" s="21">
        <f t="shared" si="12"/>
        <v>0</v>
      </c>
      <c r="T41" s="53">
        <f t="shared" si="53"/>
        <v>0</v>
      </c>
      <c r="U41" s="19"/>
      <c r="V41" s="51">
        <v>1.2999999999999999E-3</v>
      </c>
      <c r="W41" s="52">
        <f t="shared" si="59"/>
        <v>0.13492699999999999</v>
      </c>
      <c r="X41" s="19"/>
      <c r="Y41" s="21">
        <f t="shared" si="13"/>
        <v>0</v>
      </c>
      <c r="Z41" s="53">
        <f t="shared" si="54"/>
        <v>0</v>
      </c>
      <c r="AA41" s="19"/>
      <c r="AB41" s="51">
        <v>1.2999999999999999E-3</v>
      </c>
      <c r="AC41" s="52">
        <f t="shared" si="60"/>
        <v>0.13492699999999999</v>
      </c>
      <c r="AD41" s="19"/>
      <c r="AE41" s="21">
        <f t="shared" si="14"/>
        <v>0</v>
      </c>
      <c r="AF41" s="53">
        <f t="shared" si="55"/>
        <v>0</v>
      </c>
      <c r="AG41" s="19"/>
      <c r="AH41" s="51">
        <v>1.2999999999999999E-3</v>
      </c>
      <c r="AI41" s="52">
        <f t="shared" si="61"/>
        <v>0.13492699999999999</v>
      </c>
      <c r="AJ41" s="19"/>
      <c r="AK41" s="21">
        <f t="shared" si="15"/>
        <v>0</v>
      </c>
      <c r="AL41" s="5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52">
        <f t="shared" ref="H42:H48" si="62">F42*G42</f>
        <v>0.25</v>
      </c>
      <c r="I42" s="19"/>
      <c r="J42" s="51">
        <v>0.25</v>
      </c>
      <c r="K42" s="52">
        <f t="shared" si="57"/>
        <v>0.25</v>
      </c>
      <c r="L42" s="19"/>
      <c r="M42" s="21">
        <f t="shared" si="10"/>
        <v>0</v>
      </c>
      <c r="N42" s="53">
        <f t="shared" si="52"/>
        <v>0</v>
      </c>
      <c r="O42" s="19"/>
      <c r="P42" s="51">
        <v>0.25</v>
      </c>
      <c r="Q42" s="52">
        <f t="shared" si="58"/>
        <v>0.25</v>
      </c>
      <c r="R42" s="19"/>
      <c r="S42" s="21">
        <f t="shared" si="12"/>
        <v>0</v>
      </c>
      <c r="T42" s="53">
        <f t="shared" si="53"/>
        <v>0</v>
      </c>
      <c r="U42" s="19"/>
      <c r="V42" s="51">
        <v>0.25</v>
      </c>
      <c r="W42" s="52">
        <f t="shared" si="59"/>
        <v>0.25</v>
      </c>
      <c r="X42" s="19"/>
      <c r="Y42" s="21">
        <f t="shared" si="13"/>
        <v>0</v>
      </c>
      <c r="Z42" s="53">
        <f t="shared" si="54"/>
        <v>0</v>
      </c>
      <c r="AA42" s="19"/>
      <c r="AB42" s="51">
        <v>0.25</v>
      </c>
      <c r="AC42" s="52">
        <f t="shared" si="60"/>
        <v>0.25</v>
      </c>
      <c r="AD42" s="19"/>
      <c r="AE42" s="21">
        <f t="shared" si="14"/>
        <v>0</v>
      </c>
      <c r="AF42" s="53">
        <f t="shared" si="55"/>
        <v>0</v>
      </c>
      <c r="AG42" s="19"/>
      <c r="AH42" s="51">
        <v>0.25</v>
      </c>
      <c r="AI42" s="52">
        <f t="shared" si="61"/>
        <v>0.25</v>
      </c>
      <c r="AJ42" s="19"/>
      <c r="AK42" s="21">
        <f t="shared" si="15"/>
        <v>0</v>
      </c>
      <c r="AL42" s="5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</v>
      </c>
      <c r="G43" s="51">
        <v>7.0000000000000001E-3</v>
      </c>
      <c r="H43" s="52">
        <f t="shared" si="62"/>
        <v>0.70000000000000007</v>
      </c>
      <c r="I43" s="19"/>
      <c r="J43" s="51">
        <v>7.0000000000000001E-3</v>
      </c>
      <c r="K43" s="52">
        <f t="shared" si="57"/>
        <v>0.70000000000000007</v>
      </c>
      <c r="L43" s="19"/>
      <c r="M43" s="21">
        <f t="shared" si="10"/>
        <v>0</v>
      </c>
      <c r="N43" s="53">
        <f t="shared" si="52"/>
        <v>0</v>
      </c>
      <c r="O43" s="19"/>
      <c r="P43" s="51"/>
      <c r="Q43" s="52">
        <f t="shared" si="58"/>
        <v>0</v>
      </c>
      <c r="R43" s="19"/>
      <c r="S43" s="21">
        <f t="shared" si="12"/>
        <v>-0.70000000000000007</v>
      </c>
      <c r="T43" s="53">
        <f t="shared" si="53"/>
        <v>-1</v>
      </c>
      <c r="U43" s="19"/>
      <c r="V43" s="51"/>
      <c r="W43" s="52">
        <f t="shared" si="59"/>
        <v>0</v>
      </c>
      <c r="X43" s="19"/>
      <c r="Y43" s="21">
        <f t="shared" si="13"/>
        <v>0</v>
      </c>
      <c r="Z43" s="53" t="str">
        <f t="shared" si="54"/>
        <v/>
      </c>
      <c r="AA43" s="19"/>
      <c r="AB43" s="51"/>
      <c r="AC43" s="52">
        <f t="shared" si="60"/>
        <v>0</v>
      </c>
      <c r="AD43" s="19"/>
      <c r="AE43" s="21">
        <f t="shared" si="14"/>
        <v>0</v>
      </c>
      <c r="AF43" s="53" t="str">
        <f t="shared" si="55"/>
        <v/>
      </c>
      <c r="AG43" s="19"/>
      <c r="AH43" s="51"/>
      <c r="AI43" s="52">
        <f t="shared" si="61"/>
        <v>0</v>
      </c>
      <c r="AJ43" s="19"/>
      <c r="AK43" s="21">
        <f t="shared" si="15"/>
        <v>0</v>
      </c>
      <c r="AL43" s="53" t="str">
        <f t="shared" si="56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</v>
      </c>
      <c r="G44" s="55">
        <v>7.6999999999999999E-2</v>
      </c>
      <c r="H44" s="52">
        <f t="shared" si="62"/>
        <v>4.9279999999999999</v>
      </c>
      <c r="I44" s="19"/>
      <c r="J44" s="55">
        <v>7.6999999999999999E-2</v>
      </c>
      <c r="K44" s="52">
        <f t="shared" si="57"/>
        <v>4.9279999999999999</v>
      </c>
      <c r="L44" s="19"/>
      <c r="M44" s="21">
        <f t="shared" si="10"/>
        <v>0</v>
      </c>
      <c r="N44" s="53">
        <f t="shared" si="52"/>
        <v>0</v>
      </c>
      <c r="O44" s="19"/>
      <c r="P44" s="55">
        <v>7.6999999999999999E-2</v>
      </c>
      <c r="Q44" s="52">
        <f t="shared" si="58"/>
        <v>4.9279999999999999</v>
      </c>
      <c r="R44" s="19"/>
      <c r="S44" s="21">
        <f t="shared" si="12"/>
        <v>0</v>
      </c>
      <c r="T44" s="53">
        <f t="shared" si="53"/>
        <v>0</v>
      </c>
      <c r="U44" s="19"/>
      <c r="V44" s="55">
        <v>7.6999999999999999E-2</v>
      </c>
      <c r="W44" s="52">
        <f t="shared" si="59"/>
        <v>4.9279999999999999</v>
      </c>
      <c r="X44" s="19"/>
      <c r="Y44" s="21">
        <f t="shared" si="13"/>
        <v>0</v>
      </c>
      <c r="Z44" s="53">
        <f t="shared" si="54"/>
        <v>0</v>
      </c>
      <c r="AA44" s="19"/>
      <c r="AB44" s="55">
        <v>7.6999999999999999E-2</v>
      </c>
      <c r="AC44" s="52">
        <f t="shared" si="60"/>
        <v>4.9279999999999999</v>
      </c>
      <c r="AD44" s="19"/>
      <c r="AE44" s="21">
        <f t="shared" si="14"/>
        <v>0</v>
      </c>
      <c r="AF44" s="53">
        <f t="shared" si="55"/>
        <v>0</v>
      </c>
      <c r="AG44" s="19"/>
      <c r="AH44" s="55">
        <v>7.6999999999999999E-2</v>
      </c>
      <c r="AI44" s="52">
        <f t="shared" si="61"/>
        <v>4.9279999999999999</v>
      </c>
      <c r="AJ44" s="19"/>
      <c r="AK44" s="21">
        <f t="shared" si="15"/>
        <v>0</v>
      </c>
      <c r="AL44" s="5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</v>
      </c>
      <c r="G45" s="55">
        <v>0.114</v>
      </c>
      <c r="H45" s="52">
        <f t="shared" si="62"/>
        <v>2.052</v>
      </c>
      <c r="I45" s="19"/>
      <c r="J45" s="55">
        <v>0.114</v>
      </c>
      <c r="K45" s="52">
        <f t="shared" si="57"/>
        <v>2.052</v>
      </c>
      <c r="L45" s="19"/>
      <c r="M45" s="21">
        <f t="shared" si="10"/>
        <v>0</v>
      </c>
      <c r="N45" s="53">
        <f>IF((H45)=0,"",(M45/H45))</f>
        <v>0</v>
      </c>
      <c r="O45" s="19"/>
      <c r="P45" s="55">
        <v>0.114</v>
      </c>
      <c r="Q45" s="52">
        <f t="shared" si="58"/>
        <v>2.052</v>
      </c>
      <c r="R45" s="19"/>
      <c r="S45" s="21">
        <f t="shared" si="12"/>
        <v>0</v>
      </c>
      <c r="T45" s="53">
        <f t="shared" si="53"/>
        <v>0</v>
      </c>
      <c r="U45" s="19"/>
      <c r="V45" s="55">
        <v>0.114</v>
      </c>
      <c r="W45" s="52">
        <f t="shared" si="59"/>
        <v>2.052</v>
      </c>
      <c r="X45" s="19"/>
      <c r="Y45" s="21">
        <f t="shared" si="13"/>
        <v>0</v>
      </c>
      <c r="Z45" s="53">
        <f t="shared" si="54"/>
        <v>0</v>
      </c>
      <c r="AA45" s="19"/>
      <c r="AB45" s="55">
        <v>0.114</v>
      </c>
      <c r="AC45" s="52">
        <f t="shared" si="60"/>
        <v>2.052</v>
      </c>
      <c r="AD45" s="19"/>
      <c r="AE45" s="21">
        <f t="shared" si="14"/>
        <v>0</v>
      </c>
      <c r="AF45" s="53">
        <f t="shared" si="55"/>
        <v>0</v>
      </c>
      <c r="AG45" s="19"/>
      <c r="AH45" s="55">
        <v>0.114</v>
      </c>
      <c r="AI45" s="52">
        <f t="shared" si="61"/>
        <v>2.052</v>
      </c>
      <c r="AJ45" s="19"/>
      <c r="AK45" s="21">
        <f t="shared" si="15"/>
        <v>0</v>
      </c>
      <c r="AL45" s="53">
        <f t="shared" si="56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</v>
      </c>
      <c r="G46" s="55">
        <v>0.14000000000000001</v>
      </c>
      <c r="H46" s="52">
        <f t="shared" si="62"/>
        <v>2.5200000000000005</v>
      </c>
      <c r="I46" s="19"/>
      <c r="J46" s="55">
        <v>0.14000000000000001</v>
      </c>
      <c r="K46" s="52">
        <f t="shared" si="57"/>
        <v>2.5200000000000005</v>
      </c>
      <c r="L46" s="19"/>
      <c r="M46" s="21">
        <f t="shared" si="10"/>
        <v>0</v>
      </c>
      <c r="N46" s="53">
        <f t="shared" si="52"/>
        <v>0</v>
      </c>
      <c r="O46" s="19"/>
      <c r="P46" s="55">
        <v>0.14000000000000001</v>
      </c>
      <c r="Q46" s="52">
        <f t="shared" si="58"/>
        <v>2.5200000000000005</v>
      </c>
      <c r="R46" s="19"/>
      <c r="S46" s="21">
        <f t="shared" si="12"/>
        <v>0</v>
      </c>
      <c r="T46" s="53">
        <f t="shared" si="53"/>
        <v>0</v>
      </c>
      <c r="U46" s="19"/>
      <c r="V46" s="55">
        <v>0.14000000000000001</v>
      </c>
      <c r="W46" s="52">
        <f t="shared" si="59"/>
        <v>2.5200000000000005</v>
      </c>
      <c r="X46" s="19"/>
      <c r="Y46" s="21">
        <f t="shared" si="13"/>
        <v>0</v>
      </c>
      <c r="Z46" s="53">
        <f t="shared" si="54"/>
        <v>0</v>
      </c>
      <c r="AA46" s="19"/>
      <c r="AB46" s="55">
        <v>0.14000000000000001</v>
      </c>
      <c r="AC46" s="52">
        <f t="shared" si="60"/>
        <v>2.5200000000000005</v>
      </c>
      <c r="AD46" s="19"/>
      <c r="AE46" s="21">
        <f t="shared" si="14"/>
        <v>0</v>
      </c>
      <c r="AF46" s="53">
        <f t="shared" si="55"/>
        <v>0</v>
      </c>
      <c r="AG46" s="19"/>
      <c r="AH46" s="55">
        <v>0.14000000000000001</v>
      </c>
      <c r="AI46" s="52">
        <f t="shared" si="61"/>
        <v>2.5200000000000005</v>
      </c>
      <c r="AJ46" s="19"/>
      <c r="AK46" s="21">
        <f t="shared" si="15"/>
        <v>0</v>
      </c>
      <c r="AL46" s="5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100</v>
      </c>
      <c r="G47" s="55">
        <v>8.7999999999999995E-2</v>
      </c>
      <c r="H47" s="162">
        <f t="shared" si="62"/>
        <v>8.7999999999999989</v>
      </c>
      <c r="I47" s="60"/>
      <c r="J47" s="55">
        <v>8.7999999999999995E-2</v>
      </c>
      <c r="K47" s="162">
        <f t="shared" si="57"/>
        <v>8.7999999999999989</v>
      </c>
      <c r="L47" s="60"/>
      <c r="M47" s="61">
        <f>K47-H47</f>
        <v>0</v>
      </c>
      <c r="N47" s="53">
        <f>IF((H47)=FALSE,"",(M47/H47))</f>
        <v>0</v>
      </c>
      <c r="O47" s="60"/>
      <c r="P47" s="55">
        <v>8.7999999999999995E-2</v>
      </c>
      <c r="Q47" s="162">
        <f t="shared" si="58"/>
        <v>8.7999999999999989</v>
      </c>
      <c r="R47" s="60"/>
      <c r="S47" s="61">
        <f t="shared" si="12"/>
        <v>0</v>
      </c>
      <c r="T47" s="53">
        <f>IF((K47)=FALSE,"",(S47/K47))</f>
        <v>0</v>
      </c>
      <c r="U47" s="60"/>
      <c r="V47" s="55">
        <v>8.7999999999999995E-2</v>
      </c>
      <c r="W47" s="162">
        <f t="shared" si="59"/>
        <v>8.7999999999999989</v>
      </c>
      <c r="X47" s="60"/>
      <c r="Y47" s="61">
        <f t="shared" si="13"/>
        <v>0</v>
      </c>
      <c r="Z47" s="53">
        <f>IF((Q47)=FALSE,"",(Y47/Q47))</f>
        <v>0</v>
      </c>
      <c r="AA47" s="60"/>
      <c r="AB47" s="55">
        <v>8.7999999999999995E-2</v>
      </c>
      <c r="AC47" s="162">
        <f t="shared" si="60"/>
        <v>8.7999999999999989</v>
      </c>
      <c r="AD47" s="60"/>
      <c r="AE47" s="61">
        <f t="shared" si="14"/>
        <v>0</v>
      </c>
      <c r="AF47" s="53">
        <f>IF((W47)=FALSE,"",(AE47/W47))</f>
        <v>0</v>
      </c>
      <c r="AG47" s="60"/>
      <c r="AH47" s="55">
        <v>8.7999999999999995E-2</v>
      </c>
      <c r="AI47" s="162">
        <f t="shared" si="61"/>
        <v>8.7999999999999989</v>
      </c>
      <c r="AJ47" s="60"/>
      <c r="AK47" s="61">
        <f>AI47-AC47</f>
        <v>0</v>
      </c>
      <c r="AL47" s="5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0.10299999999999999</v>
      </c>
      <c r="H48" s="162">
        <f t="shared" si="62"/>
        <v>0</v>
      </c>
      <c r="I48" s="60"/>
      <c r="J48" s="55">
        <v>0.10299999999999999</v>
      </c>
      <c r="K48" s="162">
        <f t="shared" si="57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58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59"/>
        <v>0</v>
      </c>
      <c r="X48" s="60"/>
      <c r="Y48" s="61">
        <f t="shared" si="13"/>
        <v>0</v>
      </c>
      <c r="Z48" s="53" t="e">
        <f>IF((Q48)=FALSE,"",(Y48/Q48))</f>
        <v>#DIV/0!</v>
      </c>
      <c r="AA48" s="60"/>
      <c r="AB48" s="55">
        <v>0.10299999999999999</v>
      </c>
      <c r="AC48" s="162">
        <f t="shared" si="60"/>
        <v>0</v>
      </c>
      <c r="AD48" s="60"/>
      <c r="AE48" s="61">
        <f t="shared" si="14"/>
        <v>0</v>
      </c>
      <c r="AF48" s="53" t="e">
        <f>IF((W48)=FALSE,"",(AE48/W48))</f>
        <v>#DIV/0!</v>
      </c>
      <c r="AG48" s="60"/>
      <c r="AH48" s="55">
        <v>0.10299999999999999</v>
      </c>
      <c r="AI48" s="162">
        <f t="shared" si="61"/>
        <v>0</v>
      </c>
      <c r="AJ48" s="60"/>
      <c r="AK48" s="61">
        <f t="shared" si="15"/>
        <v>0</v>
      </c>
      <c r="AL48" s="5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31.246601999999996</v>
      </c>
      <c r="I50" s="76"/>
      <c r="J50" s="73"/>
      <c r="K50" s="75">
        <f>SUM(K40:K46,K39)</f>
        <v>31.646996919384598</v>
      </c>
      <c r="L50" s="76"/>
      <c r="M50" s="77">
        <f>K50-H50</f>
        <v>0.40039491938460259</v>
      </c>
      <c r="N50" s="78">
        <f>IF((H50)=0,"",(M50/H50))</f>
        <v>1.2814030766756739E-2</v>
      </c>
      <c r="O50" s="76"/>
      <c r="P50" s="73"/>
      <c r="Q50" s="75">
        <f>SUM(Q40:Q46,Q39)</f>
        <v>31.636996919728244</v>
      </c>
      <c r="R50" s="76"/>
      <c r="S50" s="77">
        <f t="shared" si="12"/>
        <v>-9.9999996563546745E-3</v>
      </c>
      <c r="T50" s="78">
        <f>IF((K50)=0,"",(S50/K50))</f>
        <v>-3.159857373458844E-4</v>
      </c>
      <c r="U50" s="76"/>
      <c r="V50" s="73"/>
      <c r="W50" s="75">
        <f>SUM(W40:W46,W39)</f>
        <v>31.796996919587873</v>
      </c>
      <c r="X50" s="76"/>
      <c r="Y50" s="77">
        <f t="shared" si="13"/>
        <v>0.15999999985962887</v>
      </c>
      <c r="Z50" s="78">
        <f>IF((Q50)=0,"",(Y50/Q50))</f>
        <v>5.0573700236338122E-3</v>
      </c>
      <c r="AA50" s="76"/>
      <c r="AB50" s="73"/>
      <c r="AC50" s="75">
        <f>SUM(AC40:AC46,AC39)</f>
        <v>30.986996919624048</v>
      </c>
      <c r="AD50" s="76"/>
      <c r="AE50" s="77">
        <f t="shared" si="14"/>
        <v>-0.80999999996382499</v>
      </c>
      <c r="AF50" s="78">
        <f>IF((W50)=0,"",(AE50/W50))</f>
        <v>-2.547410379704259E-2</v>
      </c>
      <c r="AG50" s="76"/>
      <c r="AH50" s="73"/>
      <c r="AI50" s="75">
        <f>SUM(AI40:AI46,AI39)</f>
        <v>30.606971727108711</v>
      </c>
      <c r="AJ50" s="76"/>
      <c r="AK50" s="77">
        <f t="shared" si="15"/>
        <v>-0.38002519251533684</v>
      </c>
      <c r="AL50" s="78">
        <f>IF((AC50)=0,"",(AK50/AC50))</f>
        <v>-1.2264021373257604E-2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4.0620582599999997</v>
      </c>
      <c r="I51" s="83"/>
      <c r="J51" s="80">
        <v>0.13</v>
      </c>
      <c r="K51" s="84">
        <f>K50*J51</f>
        <v>4.1141095995199981</v>
      </c>
      <c r="L51" s="83"/>
      <c r="M51" s="85">
        <f>K51-H51</f>
        <v>5.2051339519998407E-2</v>
      </c>
      <c r="N51" s="86">
        <f>IF((H51)=0,"",(M51/H51))</f>
        <v>1.2814030766756756E-2</v>
      </c>
      <c r="O51" s="83"/>
      <c r="P51" s="80">
        <v>0.13</v>
      </c>
      <c r="Q51" s="84">
        <f>Q50*P51</f>
        <v>4.1128095995646721</v>
      </c>
      <c r="R51" s="83"/>
      <c r="S51" s="85">
        <f t="shared" si="12"/>
        <v>-1.2999999553260366E-3</v>
      </c>
      <c r="T51" s="86">
        <f>IF((K51)=0,"",(S51/K51))</f>
        <v>-3.1598573734586711E-4</v>
      </c>
      <c r="U51" s="83"/>
      <c r="V51" s="80">
        <v>0.13</v>
      </c>
      <c r="W51" s="84">
        <f>W50*V51</f>
        <v>4.1336095995464239</v>
      </c>
      <c r="X51" s="83"/>
      <c r="Y51" s="85">
        <f t="shared" si="13"/>
        <v>2.079999998175186E-2</v>
      </c>
      <c r="Z51" s="86">
        <f>IF((Q51)=0,"",(Y51/Q51))</f>
        <v>5.0573700236338373E-3</v>
      </c>
      <c r="AA51" s="83"/>
      <c r="AB51" s="80">
        <v>0.13</v>
      </c>
      <c r="AC51" s="84">
        <f>AC50*AB51</f>
        <v>4.0283095995511262</v>
      </c>
      <c r="AD51" s="83"/>
      <c r="AE51" s="85">
        <f t="shared" si="14"/>
        <v>-0.10529999999529771</v>
      </c>
      <c r="AF51" s="86">
        <f>IF((W51)=0,"",(AE51/W51))</f>
        <v>-2.5474103797042701E-2</v>
      </c>
      <c r="AG51" s="83"/>
      <c r="AH51" s="80">
        <v>0.13</v>
      </c>
      <c r="AI51" s="84">
        <f>AI50*AH51</f>
        <v>3.9789063245241327</v>
      </c>
      <c r="AJ51" s="83"/>
      <c r="AK51" s="85">
        <f t="shared" si="15"/>
        <v>-4.9403275026993487E-2</v>
      </c>
      <c r="AL51" s="86">
        <f>IF((AC51)=0,"",(AK51/AC51))</f>
        <v>-1.2264021373257529E-2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35.308660259999996</v>
      </c>
      <c r="I52" s="83"/>
      <c r="J52" s="88"/>
      <c r="K52" s="84">
        <f>K50+K51</f>
        <v>35.761106518904597</v>
      </c>
      <c r="L52" s="83"/>
      <c r="M52" s="85">
        <f>K52-H52</f>
        <v>0.452446258904601</v>
      </c>
      <c r="N52" s="86">
        <f>IF((H52)=0,"",(M52/H52))</f>
        <v>1.281403076675674E-2</v>
      </c>
      <c r="O52" s="83"/>
      <c r="P52" s="88"/>
      <c r="Q52" s="84">
        <f>Q50+Q51</f>
        <v>35.749806519292918</v>
      </c>
      <c r="R52" s="83"/>
      <c r="S52" s="85">
        <f t="shared" si="12"/>
        <v>-1.1299999611679823E-2</v>
      </c>
      <c r="T52" s="86">
        <f>IF((K52)=0,"",(S52/K52))</f>
        <v>-3.1598573734585757E-4</v>
      </c>
      <c r="U52" s="83"/>
      <c r="V52" s="88"/>
      <c r="W52" s="84">
        <f>W50+W51</f>
        <v>35.930606519134294</v>
      </c>
      <c r="X52" s="83"/>
      <c r="Y52" s="85">
        <f t="shared" si="13"/>
        <v>0.18079999984137629</v>
      </c>
      <c r="Z52" s="86">
        <f>IF((Q52)=0,"",(Y52/Q52))</f>
        <v>5.0573700236336908E-3</v>
      </c>
      <c r="AA52" s="83"/>
      <c r="AB52" s="88"/>
      <c r="AC52" s="84">
        <f>AC50+AC51</f>
        <v>35.015306519175176</v>
      </c>
      <c r="AD52" s="83"/>
      <c r="AE52" s="85">
        <f t="shared" si="14"/>
        <v>-0.91529999995911737</v>
      </c>
      <c r="AF52" s="86">
        <f>IF((W52)=0,"",(AE52/W52))</f>
        <v>-2.5474103797042458E-2</v>
      </c>
      <c r="AG52" s="83"/>
      <c r="AH52" s="88"/>
      <c r="AI52" s="84">
        <f>AI50+AI51</f>
        <v>34.585878051632847</v>
      </c>
      <c r="AJ52" s="83"/>
      <c r="AK52" s="85">
        <f t="shared" si="15"/>
        <v>-0.42942846754232988</v>
      </c>
      <c r="AL52" s="86">
        <f>IF((AC52)=0,"",(AK52/AC52))</f>
        <v>-1.2264021373257581E-2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-3.53</v>
      </c>
      <c r="I53" s="83"/>
      <c r="J53" s="88"/>
      <c r="K53" s="90">
        <f>ROUND(-K52*10%,2)</f>
        <v>-3.58</v>
      </c>
      <c r="L53" s="83"/>
      <c r="M53" s="91">
        <f>K53-H53</f>
        <v>-5.0000000000000266E-2</v>
      </c>
      <c r="N53" s="92">
        <f>IF((H53)=0,"",(M53/H53))</f>
        <v>1.4164305949008575E-2</v>
      </c>
      <c r="O53" s="83"/>
      <c r="P53" s="88"/>
      <c r="Q53" s="90">
        <f>ROUND(-Q52*10%,2)</f>
        <v>-3.57</v>
      </c>
      <c r="R53" s="83"/>
      <c r="S53" s="91">
        <f t="shared" si="12"/>
        <v>1.0000000000000231E-2</v>
      </c>
      <c r="T53" s="92">
        <f>IF((K53)=0,"",(S53/K53))</f>
        <v>-2.7932960893855391E-3</v>
      </c>
      <c r="U53" s="83"/>
      <c r="V53" s="88"/>
      <c r="W53" s="90">
        <f>ROUND(-W52*10%,2)</f>
        <v>-3.59</v>
      </c>
      <c r="X53" s="83"/>
      <c r="Y53" s="91">
        <f t="shared" si="13"/>
        <v>-2.0000000000000018E-2</v>
      </c>
      <c r="Z53" s="92">
        <f>IF((Q53)=0,"",(Y53/Q53))</f>
        <v>5.6022408963585487E-3</v>
      </c>
      <c r="AA53" s="83"/>
      <c r="AB53" s="88"/>
      <c r="AC53" s="90">
        <f>ROUND(-AC52*10%,2)</f>
        <v>-3.5</v>
      </c>
      <c r="AD53" s="83"/>
      <c r="AE53" s="91">
        <f t="shared" si="14"/>
        <v>8.9999999999999858E-2</v>
      </c>
      <c r="AF53" s="92">
        <f>IF((W53)=0,"",(AE53/W53))</f>
        <v>-2.5069637883008318E-2</v>
      </c>
      <c r="AG53" s="83"/>
      <c r="AH53" s="88"/>
      <c r="AI53" s="90">
        <f>ROUND(-AI52*10%,2)</f>
        <v>-3.46</v>
      </c>
      <c r="AJ53" s="83"/>
      <c r="AK53" s="91">
        <f t="shared" si="15"/>
        <v>4.0000000000000036E-2</v>
      </c>
      <c r="AL53" s="92">
        <f>IF((AC53)=0,"",(AK53/AC53))</f>
        <v>-1.1428571428571439E-2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31.778660259999995</v>
      </c>
      <c r="I54" s="96"/>
      <c r="J54" s="93"/>
      <c r="K54" s="97">
        <f>K52+K53</f>
        <v>32.181106518904599</v>
      </c>
      <c r="L54" s="96"/>
      <c r="M54" s="98">
        <f>K54-H54</f>
        <v>0.40244625890460384</v>
      </c>
      <c r="N54" s="99">
        <f>IF((H54)=0,"",(M54/H54))</f>
        <v>1.2664041076997999E-2</v>
      </c>
      <c r="O54" s="96"/>
      <c r="P54" s="93"/>
      <c r="Q54" s="97">
        <f>Q52+Q53</f>
        <v>32.179806519292917</v>
      </c>
      <c r="R54" s="96"/>
      <c r="S54" s="98">
        <f t="shared" si="12"/>
        <v>-1.2999996116818124E-3</v>
      </c>
      <c r="T54" s="99">
        <f>IF((K54)=0,"",(S54/K54))</f>
        <v>-4.0396361477444397E-5</v>
      </c>
      <c r="U54" s="96"/>
      <c r="V54" s="93"/>
      <c r="W54" s="97">
        <f>W52+W53</f>
        <v>32.340606519134298</v>
      </c>
      <c r="X54" s="96"/>
      <c r="Y54" s="98">
        <f t="shared" si="13"/>
        <v>0.16079999984138027</v>
      </c>
      <c r="Z54" s="99">
        <f>IF((Q54)=0,"",(Y54/Q54))</f>
        <v>4.9969225186290373E-3</v>
      </c>
      <c r="AA54" s="96"/>
      <c r="AB54" s="93"/>
      <c r="AC54" s="97">
        <f>AC52+AC53</f>
        <v>31.515306519175176</v>
      </c>
      <c r="AD54" s="96"/>
      <c r="AE54" s="98">
        <f t="shared" si="14"/>
        <v>-0.82529999995912107</v>
      </c>
      <c r="AF54" s="99">
        <f>IF((W54)=0,"",(AE54/W54))</f>
        <v>-2.5519001923196241E-2</v>
      </c>
      <c r="AG54" s="96"/>
      <c r="AH54" s="93"/>
      <c r="AI54" s="97">
        <f>AI52+AI53</f>
        <v>31.125878051632846</v>
      </c>
      <c r="AJ54" s="96"/>
      <c r="AK54" s="98">
        <f t="shared" si="15"/>
        <v>-0.38942846754233074</v>
      </c>
      <c r="AL54" s="99">
        <f>IF((AC54)=0,"",(AK54/AC54))</f>
        <v>-1.2356804059810962E-2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30.546601999999989</v>
      </c>
      <c r="I56" s="110"/>
      <c r="J56" s="107"/>
      <c r="K56" s="109">
        <f>SUM(K47:K48,K39,K40:K43)</f>
        <v>30.946996919384596</v>
      </c>
      <c r="L56" s="110"/>
      <c r="M56" s="111">
        <f>K56-H56</f>
        <v>0.40039491938460614</v>
      </c>
      <c r="N56" s="78">
        <f>IF((H56)=0,"",(M56/H56))</f>
        <v>1.310767460762432E-2</v>
      </c>
      <c r="O56" s="110"/>
      <c r="P56" s="107"/>
      <c r="Q56" s="109">
        <f>SUM(Q47:Q48,Q39,Q40:Q43)</f>
        <v>30.936996919728248</v>
      </c>
      <c r="R56" s="110"/>
      <c r="S56" s="111">
        <f t="shared" si="12"/>
        <v>-9.999999656347569E-3</v>
      </c>
      <c r="T56" s="78">
        <f>IF((K56)=0,"",(S56/K56))</f>
        <v>-3.2313311958498192E-4</v>
      </c>
      <c r="U56" s="110"/>
      <c r="V56" s="107"/>
      <c r="W56" s="109">
        <f>SUM(W47:W48,W39,W40:W43)</f>
        <v>31.096996919587877</v>
      </c>
      <c r="X56" s="110"/>
      <c r="Y56" s="111">
        <f t="shared" si="13"/>
        <v>0.15999999985962887</v>
      </c>
      <c r="Z56" s="78">
        <f>IF((Q56)=0,"",(Y56/Q56))</f>
        <v>5.1718012667738376E-3</v>
      </c>
      <c r="AA56" s="110"/>
      <c r="AB56" s="107"/>
      <c r="AC56" s="109">
        <f>SUM(AC47:AC48,AC39,AC40:AC43)</f>
        <v>30.286996919624048</v>
      </c>
      <c r="AD56" s="110"/>
      <c r="AE56" s="111">
        <f t="shared" si="14"/>
        <v>-0.80999999996382854</v>
      </c>
      <c r="AF56" s="78">
        <f>IF((W56)=0,"",(AE56/W56))</f>
        <v>-2.6047531279575511E-2</v>
      </c>
      <c r="AG56" s="110"/>
      <c r="AH56" s="107"/>
      <c r="AI56" s="109">
        <f>SUM(AI47:AI48,AI39,AI40:AI43)</f>
        <v>29.906971727108715</v>
      </c>
      <c r="AJ56" s="110"/>
      <c r="AK56" s="111">
        <f t="shared" si="15"/>
        <v>-0.38002519251533329</v>
      </c>
      <c r="AL56" s="78">
        <f>IF((AC56)=0,"",(AK56/AC56))</f>
        <v>-1.2547470240243632E-2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3.9710582599999986</v>
      </c>
      <c r="I57" s="115"/>
      <c r="J57" s="113">
        <v>0.13</v>
      </c>
      <c r="K57" s="116">
        <f>K56*J57</f>
        <v>4.0231095995199979</v>
      </c>
      <c r="L57" s="115"/>
      <c r="M57" s="117">
        <f>K57-H57</f>
        <v>5.2051339519999296E-2</v>
      </c>
      <c r="N57" s="86">
        <f>IF((H57)=0,"",(M57/H57))</f>
        <v>1.3107674607624445E-2</v>
      </c>
      <c r="O57" s="115"/>
      <c r="P57" s="113">
        <v>0.13</v>
      </c>
      <c r="Q57" s="116">
        <f>Q56*P57</f>
        <v>4.0218095995646728</v>
      </c>
      <c r="R57" s="115"/>
      <c r="S57" s="117">
        <f t="shared" si="12"/>
        <v>-1.2999999553251484E-3</v>
      </c>
      <c r="T57" s="86">
        <f>IF((K57)=0,"",(S57/K57))</f>
        <v>-3.2313311958497303E-4</v>
      </c>
      <c r="U57" s="115"/>
      <c r="V57" s="113">
        <v>0.13</v>
      </c>
      <c r="W57" s="116">
        <f>W56*V57</f>
        <v>4.0426095995464237</v>
      </c>
      <c r="X57" s="115"/>
      <c r="Y57" s="117">
        <f t="shared" si="13"/>
        <v>2.0799999981750972E-2</v>
      </c>
      <c r="Z57" s="86">
        <f>IF((Q57)=0,"",(Y57/Q57))</f>
        <v>5.1718012667736424E-3</v>
      </c>
      <c r="AA57" s="115"/>
      <c r="AB57" s="113">
        <v>0.13</v>
      </c>
      <c r="AC57" s="116">
        <f>AC56*AB57</f>
        <v>3.9373095995511265</v>
      </c>
      <c r="AD57" s="115"/>
      <c r="AE57" s="117">
        <f t="shared" si="14"/>
        <v>-0.10529999999529727</v>
      </c>
      <c r="AF57" s="86">
        <f>IF((W57)=0,"",(AE57/W57))</f>
        <v>-2.6047531279575403E-2</v>
      </c>
      <c r="AG57" s="115"/>
      <c r="AH57" s="113">
        <v>0.13</v>
      </c>
      <c r="AI57" s="116">
        <f>AI56*AH57</f>
        <v>3.887906324524133</v>
      </c>
      <c r="AJ57" s="115"/>
      <c r="AK57" s="117">
        <f t="shared" si="15"/>
        <v>-4.9403275026993487E-2</v>
      </c>
      <c r="AL57" s="86">
        <f>IF((AC57)=0,"",(AK57/AC57))</f>
        <v>-1.2547470240243672E-2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34.517660259999985</v>
      </c>
      <c r="I58" s="115"/>
      <c r="J58" s="119"/>
      <c r="K58" s="116">
        <f>K56+K57</f>
        <v>34.970106518904593</v>
      </c>
      <c r="L58" s="115"/>
      <c r="M58" s="117">
        <f>K58-H58</f>
        <v>0.4524462589046081</v>
      </c>
      <c r="N58" s="86">
        <f>IF((H58)=0,"",(M58/H58))</f>
        <v>1.3107674607624412E-2</v>
      </c>
      <c r="O58" s="115"/>
      <c r="P58" s="119"/>
      <c r="Q58" s="116">
        <f>Q56+Q57</f>
        <v>34.958806519292921</v>
      </c>
      <c r="R58" s="115"/>
      <c r="S58" s="117">
        <f t="shared" si="12"/>
        <v>-1.1299999611672717E-2</v>
      </c>
      <c r="T58" s="86">
        <f>IF((K58)=0,"",(S58/K58))</f>
        <v>-3.2313311958498089E-4</v>
      </c>
      <c r="U58" s="115"/>
      <c r="V58" s="119"/>
      <c r="W58" s="116">
        <f>W56+W57</f>
        <v>35.139606519134304</v>
      </c>
      <c r="X58" s="115"/>
      <c r="Y58" s="117">
        <f t="shared" si="13"/>
        <v>0.1807999998413834</v>
      </c>
      <c r="Z58" s="86">
        <f>IF((Q58)=0,"",(Y58/Q58))</f>
        <v>5.1718012667739174E-3</v>
      </c>
      <c r="AA58" s="115"/>
      <c r="AB58" s="119"/>
      <c r="AC58" s="116">
        <f>AC56+AC57</f>
        <v>34.224306519175173</v>
      </c>
      <c r="AD58" s="115"/>
      <c r="AE58" s="117">
        <f t="shared" si="14"/>
        <v>-0.91529999995913158</v>
      </c>
      <c r="AF58" s="86">
        <f>IF((W58)=0,"",(AE58/W58))</f>
        <v>-2.604753127957566E-2</v>
      </c>
      <c r="AG58" s="115"/>
      <c r="AH58" s="119"/>
      <c r="AI58" s="116">
        <f>AI56+AI57</f>
        <v>33.79487805163285</v>
      </c>
      <c r="AJ58" s="115"/>
      <c r="AK58" s="117">
        <f t="shared" si="15"/>
        <v>-0.42942846754232278</v>
      </c>
      <c r="AL58" s="86">
        <f>IF((AC58)=0,"",(AK58/AC58))</f>
        <v>-1.2547470240243521E-2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-3.45</v>
      </c>
      <c r="I59" s="115"/>
      <c r="J59" s="119"/>
      <c r="K59" s="122">
        <f>ROUND(-K58*10%,2)</f>
        <v>-3.5</v>
      </c>
      <c r="L59" s="115"/>
      <c r="M59" s="123">
        <f>K59-H59</f>
        <v>-4.9999999999999822E-2</v>
      </c>
      <c r="N59" s="92">
        <f>IF((H59)=0,"",(M59/H59))</f>
        <v>1.4492753623188354E-2</v>
      </c>
      <c r="O59" s="115"/>
      <c r="P59" s="119"/>
      <c r="Q59" s="122">
        <f>ROUND(-Q58*10%,2)</f>
        <v>-3.5</v>
      </c>
      <c r="R59" s="115"/>
      <c r="S59" s="123">
        <f t="shared" si="12"/>
        <v>0</v>
      </c>
      <c r="T59" s="92">
        <f>IF((K59)=0,"",(S59/K59))</f>
        <v>0</v>
      </c>
      <c r="U59" s="115"/>
      <c r="V59" s="119"/>
      <c r="W59" s="122">
        <f>ROUND(-W58*10%,2)</f>
        <v>-3.51</v>
      </c>
      <c r="X59" s="115"/>
      <c r="Y59" s="123">
        <f t="shared" si="13"/>
        <v>-9.9999999999997868E-3</v>
      </c>
      <c r="Z59" s="92">
        <f>IF((Q59)=0,"",(Y59/Q59))</f>
        <v>2.8571428571427964E-3</v>
      </c>
      <c r="AA59" s="115"/>
      <c r="AB59" s="119"/>
      <c r="AC59" s="122">
        <f>ROUND(-AC58*10%,2)</f>
        <v>-3.42</v>
      </c>
      <c r="AD59" s="115"/>
      <c r="AE59" s="123">
        <f t="shared" si="14"/>
        <v>8.9999999999999858E-2</v>
      </c>
      <c r="AF59" s="92">
        <f>IF((W59)=0,"",(AE59/W59))</f>
        <v>-2.5641025641025602E-2</v>
      </c>
      <c r="AG59" s="115"/>
      <c r="AH59" s="119"/>
      <c r="AI59" s="122">
        <f>ROUND(-AI58*10%,2)</f>
        <v>-3.38</v>
      </c>
      <c r="AJ59" s="115"/>
      <c r="AK59" s="123">
        <f t="shared" si="15"/>
        <v>4.0000000000000036E-2</v>
      </c>
      <c r="AL59" s="92">
        <f>IF((AC59)=0,"",(AK59/AC59))</f>
        <v>-1.169590643274855E-2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31.067660259999986</v>
      </c>
      <c r="I60" s="127"/>
      <c r="J60" s="124"/>
      <c r="K60" s="128">
        <f>SUM(K58:K59)</f>
        <v>31.470106518904593</v>
      </c>
      <c r="L60" s="127"/>
      <c r="M60" s="129">
        <f>K60-H60</f>
        <v>0.40244625890460739</v>
      </c>
      <c r="N60" s="130">
        <f>IF((H60)=0,"",(M60/H60))</f>
        <v>1.295386442160764E-2</v>
      </c>
      <c r="O60" s="127"/>
      <c r="P60" s="124"/>
      <c r="Q60" s="128">
        <f>SUM(Q58:Q59)</f>
        <v>31.458806519292921</v>
      </c>
      <c r="R60" s="127"/>
      <c r="S60" s="129">
        <f t="shared" si="12"/>
        <v>-1.1299999611672717E-2</v>
      </c>
      <c r="T60" s="130">
        <f>IF((K60)=0,"",(S60/K60))</f>
        <v>-3.5907090447516053E-4</v>
      </c>
      <c r="U60" s="127"/>
      <c r="V60" s="124"/>
      <c r="W60" s="128">
        <f>SUM(W58:W59)</f>
        <v>31.629606519134306</v>
      </c>
      <c r="X60" s="127"/>
      <c r="Y60" s="129">
        <f t="shared" si="13"/>
        <v>0.17079999984138539</v>
      </c>
      <c r="Z60" s="130">
        <f>IF((Q60)=0,"",(Y60/Q60))</f>
        <v>5.4293223023778063E-3</v>
      </c>
      <c r="AA60" s="127"/>
      <c r="AB60" s="124"/>
      <c r="AC60" s="128">
        <f>SUM(AC58:AC59)</f>
        <v>30.804306519175171</v>
      </c>
      <c r="AD60" s="127"/>
      <c r="AE60" s="129">
        <f t="shared" si="14"/>
        <v>-0.82529999995913528</v>
      </c>
      <c r="AF60" s="130">
        <f>IF((W60)=0,"",(AE60/W60))</f>
        <v>-2.6092642014369376E-2</v>
      </c>
      <c r="AG60" s="127"/>
      <c r="AH60" s="124"/>
      <c r="AI60" s="128">
        <f>SUM(AI58:AI59)</f>
        <v>30.414878051632851</v>
      </c>
      <c r="AJ60" s="127"/>
      <c r="AK60" s="129">
        <f t="shared" si="15"/>
        <v>-0.38942846754232008</v>
      </c>
      <c r="AL60" s="130">
        <f>IF((AC60)=0,"",(AK60/AC60))</f>
        <v>-1.264201378141421E-2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AH9:AI9"/>
    <mergeCell ref="AK9:AL9"/>
    <mergeCell ref="V9:W9"/>
    <mergeCell ref="Y9:Z9"/>
    <mergeCell ref="AB9:AC9"/>
    <mergeCell ref="AE9:AF9"/>
    <mergeCell ref="M9:N9"/>
    <mergeCell ref="J9:K9"/>
    <mergeCell ref="G9:H9"/>
    <mergeCell ref="P9:Q9"/>
    <mergeCell ref="S9:T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C000"/>
    <pageSetUpPr fitToPage="1"/>
  </sheetPr>
  <dimension ref="A1:AP79"/>
  <sheetViews>
    <sheetView showGridLines="0" topLeftCell="A33" zoomScaleNormal="100" workbookViewId="0">
      <selection activeCell="A44" sqref="A44:XFD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Summary!D20</f>
        <v>7500</v>
      </c>
      <c r="H7" s="9" t="s">
        <v>72</v>
      </c>
      <c r="J7" s="161"/>
      <c r="K7" s="161"/>
    </row>
    <row r="8" spans="2:42" x14ac:dyDescent="0.25">
      <c r="B8" s="6"/>
      <c r="G8" s="8">
        <f>Summary!C20</f>
        <v>3832500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22822.65</v>
      </c>
      <c r="K12" s="18">
        <f t="shared" ref="K12:K27" si="1">$F12*J12</f>
        <v>22822.65</v>
      </c>
      <c r="L12" s="19"/>
      <c r="M12" s="21">
        <f>K12-H12</f>
        <v>-553.5199999999968</v>
      </c>
      <c r="N12" s="22">
        <f>IF((H12)=0,"",(M12/H12))</f>
        <v>-2.3678814793013432E-2</v>
      </c>
      <c r="O12" s="19"/>
      <c r="P12" s="16">
        <v>23656.74</v>
      </c>
      <c r="Q12" s="18">
        <f t="shared" ref="Q12:Q27" si="2">$F12*P12</f>
        <v>23656.74</v>
      </c>
      <c r="R12" s="19"/>
      <c r="S12" s="21">
        <f>Q12-K12</f>
        <v>834.09000000000015</v>
      </c>
      <c r="T12" s="22">
        <f t="shared" ref="T12:T34" si="3">IF((K12)=0,"",(S12/K12))</f>
        <v>3.6546588586338573E-2</v>
      </c>
      <c r="U12" s="19"/>
      <c r="V12" s="16">
        <v>23874.73</v>
      </c>
      <c r="W12" s="18">
        <f t="shared" ref="W12:W27" si="4">$F12*V12</f>
        <v>23874.73</v>
      </c>
      <c r="X12" s="19"/>
      <c r="Y12" s="21">
        <f>W12-Q12</f>
        <v>217.98999999999796</v>
      </c>
      <c r="Z12" s="22">
        <f t="shared" ref="Z12:Z34" si="5">IF((Q12)=0,"",(Y12/Q12))</f>
        <v>9.2147100572605497E-3</v>
      </c>
      <c r="AA12" s="19"/>
      <c r="AB12" s="16">
        <v>23860.17</v>
      </c>
      <c r="AC12" s="18">
        <f t="shared" ref="AC12:AC27" si="6">$F12*AB12</f>
        <v>23860.17</v>
      </c>
      <c r="AD12" s="19"/>
      <c r="AE12" s="21">
        <f>AC12-W12</f>
        <v>-14.56000000000131</v>
      </c>
      <c r="AF12" s="22">
        <f t="shared" ref="AF12:AF34" si="7">IF((W12)=0,"",(AE12/W12))</f>
        <v>-6.0984982866827439E-4</v>
      </c>
      <c r="AG12" s="19"/>
      <c r="AH12" s="16">
        <v>24395.439999999999</v>
      </c>
      <c r="AI12" s="18">
        <f t="shared" ref="AI12:AI27" si="8">$F12*AH12</f>
        <v>24395.439999999999</v>
      </c>
      <c r="AJ12" s="19"/>
      <c r="AK12" s="21">
        <f>AI12-AC12</f>
        <v>535.27000000000044</v>
      </c>
      <c r="AL12" s="22">
        <f t="shared" ref="AL12:AL34" si="9">IF((AC12)=0,"",(AK12/AC12))</f>
        <v>2.2433620548386726E-2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7500</v>
      </c>
      <c r="G19" s="16">
        <v>1.3792</v>
      </c>
      <c r="H19" s="18">
        <f t="shared" si="0"/>
        <v>10344</v>
      </c>
      <c r="I19" s="19"/>
      <c r="J19" s="16">
        <v>1.3465</v>
      </c>
      <c r="K19" s="18">
        <f t="shared" si="1"/>
        <v>10098.75</v>
      </c>
      <c r="L19" s="19"/>
      <c r="M19" s="21">
        <f t="shared" si="10"/>
        <v>-245.25</v>
      </c>
      <c r="N19" s="22">
        <f t="shared" si="11"/>
        <v>-2.370939675174014E-2</v>
      </c>
      <c r="O19" s="19"/>
      <c r="P19" s="16">
        <v>1.3956999999999999</v>
      </c>
      <c r="Q19" s="18">
        <f t="shared" si="2"/>
        <v>10467.75</v>
      </c>
      <c r="R19" s="19"/>
      <c r="S19" s="21">
        <f t="shared" si="12"/>
        <v>369</v>
      </c>
      <c r="T19" s="22">
        <f t="shared" si="3"/>
        <v>3.6539175640549572E-2</v>
      </c>
      <c r="U19" s="19"/>
      <c r="V19" s="16">
        <v>1.4086000000000001</v>
      </c>
      <c r="W19" s="18">
        <f t="shared" si="4"/>
        <v>10564.5</v>
      </c>
      <c r="X19" s="19"/>
      <c r="Y19" s="21">
        <f t="shared" si="13"/>
        <v>96.75</v>
      </c>
      <c r="Z19" s="22">
        <f t="shared" si="5"/>
        <v>9.2426739270616894E-3</v>
      </c>
      <c r="AA19" s="19"/>
      <c r="AB19" s="16">
        <v>1.4077</v>
      </c>
      <c r="AC19" s="18">
        <f t="shared" si="6"/>
        <v>10557.75</v>
      </c>
      <c r="AD19" s="19"/>
      <c r="AE19" s="21">
        <f t="shared" si="14"/>
        <v>-6.75</v>
      </c>
      <c r="AF19" s="22">
        <f t="shared" si="7"/>
        <v>-6.3893227317904301E-4</v>
      </c>
      <c r="AG19" s="19"/>
      <c r="AH19" s="16">
        <v>1.4393</v>
      </c>
      <c r="AI19" s="18">
        <f t="shared" si="8"/>
        <v>10794.75</v>
      </c>
      <c r="AJ19" s="19"/>
      <c r="AK19" s="21">
        <f t="shared" si="15"/>
        <v>237</v>
      </c>
      <c r="AL19" s="22">
        <f t="shared" si="9"/>
        <v>2.2447964765219861E-2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7500</v>
      </c>
      <c r="G21" s="16"/>
      <c r="H21" s="18">
        <f t="shared" si="0"/>
        <v>0</v>
      </c>
      <c r="I21" s="19"/>
      <c r="J21" s="16">
        <v>-2.2200000000000001E-2</v>
      </c>
      <c r="K21" s="18">
        <f t="shared" si="1"/>
        <v>-166.5</v>
      </c>
      <c r="L21" s="19"/>
      <c r="M21" s="21">
        <f t="shared" si="10"/>
        <v>-166.5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166.5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7500</v>
      </c>
      <c r="G24" s="16">
        <v>-7.4000000000000003E-3</v>
      </c>
      <c r="H24" s="18">
        <f t="shared" si="0"/>
        <v>-55.5</v>
      </c>
      <c r="I24" s="19"/>
      <c r="J24" s="16">
        <v>0</v>
      </c>
      <c r="K24" s="18">
        <f t="shared" si="1"/>
        <v>0</v>
      </c>
      <c r="L24" s="19"/>
      <c r="M24" s="21">
        <f t="shared" si="10"/>
        <v>55.5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33664.71</v>
      </c>
      <c r="I28" s="31"/>
      <c r="J28" s="28"/>
      <c r="K28" s="30">
        <f>SUM(K12:K27)</f>
        <v>32754.9</v>
      </c>
      <c r="L28" s="31"/>
      <c r="M28" s="32">
        <f t="shared" si="10"/>
        <v>-909.80999999999767</v>
      </c>
      <c r="N28" s="33">
        <f t="shared" si="11"/>
        <v>-2.7025630103452478E-2</v>
      </c>
      <c r="O28" s="31"/>
      <c r="P28" s="28"/>
      <c r="Q28" s="30">
        <f>SUM(Q12:Q27)</f>
        <v>34124.490000000005</v>
      </c>
      <c r="R28" s="31"/>
      <c r="S28" s="32">
        <f t="shared" si="12"/>
        <v>1369.5900000000038</v>
      </c>
      <c r="T28" s="33">
        <f t="shared" si="3"/>
        <v>4.1813285951109717E-2</v>
      </c>
      <c r="U28" s="31"/>
      <c r="V28" s="28"/>
      <c r="W28" s="30">
        <f>SUM(W12:W27)</f>
        <v>34439.229999999996</v>
      </c>
      <c r="X28" s="31"/>
      <c r="Y28" s="32">
        <f t="shared" si="13"/>
        <v>314.73999999999069</v>
      </c>
      <c r="Z28" s="33">
        <f t="shared" si="5"/>
        <v>9.2232880256962278E-3</v>
      </c>
      <c r="AA28" s="31"/>
      <c r="AB28" s="28"/>
      <c r="AC28" s="30">
        <f>SUM(AC12:AC27)</f>
        <v>34417.919999999998</v>
      </c>
      <c r="AD28" s="31"/>
      <c r="AE28" s="32">
        <f t="shared" si="14"/>
        <v>-21.309999999997672</v>
      </c>
      <c r="AF28" s="33">
        <f t="shared" si="7"/>
        <v>-6.1877109331415583E-4</v>
      </c>
      <c r="AG28" s="31"/>
      <c r="AH28" s="28"/>
      <c r="AI28" s="30">
        <f>SUM(AI12:AI27)</f>
        <v>35190.19</v>
      </c>
      <c r="AJ28" s="31"/>
      <c r="AK28" s="32">
        <f t="shared" si="15"/>
        <v>772.27000000000407</v>
      </c>
      <c r="AL28" s="33">
        <f t="shared" si="9"/>
        <v>2.2438020659005662E-2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7500</v>
      </c>
      <c r="G29" s="16">
        <v>-0.34624020110229936</v>
      </c>
      <c r="H29" s="18">
        <f t="shared" ref="H29:H35" si="18">F29*G29</f>
        <v>-2596.801508267245</v>
      </c>
      <c r="I29" s="19"/>
      <c r="J29" s="16">
        <v>-0.39960000000000001</v>
      </c>
      <c r="K29" s="18">
        <f t="shared" ref="K29:K35" si="19">$F29*J29</f>
        <v>-2997</v>
      </c>
      <c r="L29" s="19"/>
      <c r="M29" s="21">
        <f t="shared" si="10"/>
        <v>-400.19849173275497</v>
      </c>
      <c r="N29" s="22">
        <f t="shared" si="11"/>
        <v>0.15411208383030917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2997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7500</v>
      </c>
      <c r="G30" s="16">
        <v>-0.27998187016745585</v>
      </c>
      <c r="H30" s="18">
        <f t="shared" si="18"/>
        <v>-2099.8640262559188</v>
      </c>
      <c r="I30" s="19"/>
      <c r="J30" s="16">
        <v>0.52170000000000005</v>
      </c>
      <c r="K30" s="18">
        <f t="shared" si="19"/>
        <v>3912.7500000000005</v>
      </c>
      <c r="L30" s="19"/>
      <c r="M30" s="21">
        <f t="shared" si="10"/>
        <v>6012.6140262559193</v>
      </c>
      <c r="N30" s="22">
        <f t="shared" si="11"/>
        <v>-2.8633349355369822</v>
      </c>
      <c r="O30" s="19"/>
      <c r="P30" s="16">
        <v>0</v>
      </c>
      <c r="Q30" s="18">
        <f t="shared" si="20"/>
        <v>0</v>
      </c>
      <c r="R30" s="19"/>
      <c r="S30" s="21">
        <f t="shared" si="12"/>
        <v>-3912.7500000000005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7500</v>
      </c>
      <c r="G31" s="16">
        <v>0</v>
      </c>
      <c r="H31" s="18">
        <f t="shared" si="18"/>
        <v>0</v>
      </c>
      <c r="I31" s="19"/>
      <c r="J31" s="16">
        <v>5.3699999999999998E-2</v>
      </c>
      <c r="K31" s="18">
        <f>$F31*J31</f>
        <v>402.75</v>
      </c>
      <c r="L31" s="19"/>
      <c r="M31" s="21">
        <f t="shared" si="10"/>
        <v>402.75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-402.75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7500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7500</v>
      </c>
      <c r="G33" s="141">
        <v>2.4920000000000001E-2</v>
      </c>
      <c r="H33" s="18">
        <f t="shared" si="18"/>
        <v>186.9</v>
      </c>
      <c r="I33" s="19"/>
      <c r="J33" s="141">
        <v>2.4920000000000001E-2</v>
      </c>
      <c r="K33" s="18">
        <f t="shared" si="19"/>
        <v>186.9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186.9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186.9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186.9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186.9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22995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2368.4849999999997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2368.4849999999997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2368.4849999999997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2368.4849999999997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2368.4849999999997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2368.4849999999997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31523.429465476835</v>
      </c>
      <c r="I36" s="31"/>
      <c r="J36" s="42"/>
      <c r="K36" s="44">
        <f>SUM(K29:K35)+K28</f>
        <v>36628.785000000003</v>
      </c>
      <c r="L36" s="31"/>
      <c r="M36" s="32">
        <f t="shared" si="10"/>
        <v>5105.3555345231689</v>
      </c>
      <c r="N36" s="33">
        <f t="shared" ref="N36:N46" si="25">IF((H36)=0,"",(M36/H36))</f>
        <v>0.16195431845746175</v>
      </c>
      <c r="O36" s="31"/>
      <c r="P36" s="42"/>
      <c r="Q36" s="44">
        <f>SUM(Q29:Q35)+Q28</f>
        <v>36679.875000000007</v>
      </c>
      <c r="R36" s="31"/>
      <c r="S36" s="32">
        <f t="shared" si="12"/>
        <v>51.090000000003783</v>
      </c>
      <c r="T36" s="33">
        <f t="shared" ref="T36:T46" si="26">IF((K36)=0,"",(S36/K36))</f>
        <v>1.3948046597779254E-3</v>
      </c>
      <c r="U36" s="31"/>
      <c r="V36" s="42"/>
      <c r="W36" s="44">
        <f>SUM(W29:W35)+W28</f>
        <v>36994.614999999998</v>
      </c>
      <c r="X36" s="31"/>
      <c r="Y36" s="32">
        <f t="shared" si="13"/>
        <v>314.73999999999069</v>
      </c>
      <c r="Z36" s="33">
        <f t="shared" ref="Z36:Z46" si="27">IF((Q36)=0,"",(Y36/Q36))</f>
        <v>8.5807271698715073E-3</v>
      </c>
      <c r="AA36" s="31"/>
      <c r="AB36" s="42"/>
      <c r="AC36" s="44">
        <f>SUM(AC29:AC35)+AC28</f>
        <v>36973.305</v>
      </c>
      <c r="AD36" s="31"/>
      <c r="AE36" s="32">
        <f t="shared" si="14"/>
        <v>-21.309999999997672</v>
      </c>
      <c r="AF36" s="33">
        <f t="shared" ref="AF36:AF46" si="28">IF((W36)=0,"",(AE36/W36))</f>
        <v>-5.7602978163166915E-4</v>
      </c>
      <c r="AG36" s="31"/>
      <c r="AH36" s="42"/>
      <c r="AI36" s="44">
        <f>SUM(AI29:AI35)+AI28</f>
        <v>37745.575000000004</v>
      </c>
      <c r="AJ36" s="31"/>
      <c r="AK36" s="32">
        <f t="shared" si="15"/>
        <v>772.27000000000407</v>
      </c>
      <c r="AL36" s="33">
        <f t="shared" ref="AL36:AL46" si="29">IF((AC36)=0,"",(AK36/AC36))</f>
        <v>2.0887232017803226E-2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7500</v>
      </c>
      <c r="G37" s="20">
        <v>2.8639999999999999</v>
      </c>
      <c r="H37" s="18">
        <f>F37*G37</f>
        <v>21480</v>
      </c>
      <c r="I37" s="19"/>
      <c r="J37" s="20">
        <v>3.178699360900668</v>
      </c>
      <c r="K37" s="18">
        <f>$F37*J37</f>
        <v>23840.245206755011</v>
      </c>
      <c r="L37" s="19"/>
      <c r="M37" s="21">
        <f t="shared" si="10"/>
        <v>2360.2452067550112</v>
      </c>
      <c r="N37" s="22">
        <f t="shared" si="25"/>
        <v>0.10988106176699307</v>
      </c>
      <c r="O37" s="19"/>
      <c r="P37" s="20">
        <v>3.178699360900668</v>
      </c>
      <c r="Q37" s="18">
        <f>$F37*P37</f>
        <v>23840.245206755011</v>
      </c>
      <c r="R37" s="19"/>
      <c r="S37" s="21">
        <f t="shared" si="12"/>
        <v>0</v>
      </c>
      <c r="T37" s="22">
        <f t="shared" si="26"/>
        <v>0</v>
      </c>
      <c r="U37" s="19"/>
      <c r="V37" s="20">
        <v>3.178699360900668</v>
      </c>
      <c r="W37" s="18">
        <f>$F37*V37</f>
        <v>23840.245206755011</v>
      </c>
      <c r="X37" s="19"/>
      <c r="Y37" s="21">
        <f t="shared" si="13"/>
        <v>0</v>
      </c>
      <c r="Z37" s="22">
        <f t="shared" si="27"/>
        <v>0</v>
      </c>
      <c r="AA37" s="19"/>
      <c r="AB37" s="20">
        <v>3.178699360900668</v>
      </c>
      <c r="AC37" s="18">
        <f>$F37*AB37</f>
        <v>23840.245206755011</v>
      </c>
      <c r="AD37" s="19"/>
      <c r="AE37" s="21">
        <f t="shared" si="14"/>
        <v>0</v>
      </c>
      <c r="AF37" s="22">
        <f t="shared" si="28"/>
        <v>0</v>
      </c>
      <c r="AG37" s="19"/>
      <c r="AH37" s="20">
        <v>3.178699360900668</v>
      </c>
      <c r="AI37" s="18">
        <f>$F37*AH37</f>
        <v>23840.245206755011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7500</v>
      </c>
      <c r="G38" s="20">
        <v>2.1528</v>
      </c>
      <c r="H38" s="18">
        <f>F38*G38</f>
        <v>16146</v>
      </c>
      <c r="I38" s="19"/>
      <c r="J38" s="20">
        <v>2.4329555056067216</v>
      </c>
      <c r="K38" s="18">
        <f>$F38*J38</f>
        <v>18247.166292050413</v>
      </c>
      <c r="L38" s="19"/>
      <c r="M38" s="21">
        <f t="shared" si="10"/>
        <v>2101.1662920504132</v>
      </c>
      <c r="N38" s="22">
        <f t="shared" si="25"/>
        <v>0.13013540765826911</v>
      </c>
      <c r="O38" s="19"/>
      <c r="P38" s="20">
        <v>2.4329555056067216</v>
      </c>
      <c r="Q38" s="18">
        <f>$F38*P38</f>
        <v>18247.166292050413</v>
      </c>
      <c r="R38" s="19"/>
      <c r="S38" s="21">
        <f t="shared" si="12"/>
        <v>0</v>
      </c>
      <c r="T38" s="22">
        <f t="shared" si="26"/>
        <v>0</v>
      </c>
      <c r="U38" s="19"/>
      <c r="V38" s="20">
        <v>2.4329555056067216</v>
      </c>
      <c r="W38" s="18">
        <f>$F38*V38</f>
        <v>18247.166292050413</v>
      </c>
      <c r="X38" s="19"/>
      <c r="Y38" s="21">
        <f t="shared" si="13"/>
        <v>0</v>
      </c>
      <c r="Z38" s="22">
        <f t="shared" si="27"/>
        <v>0</v>
      </c>
      <c r="AA38" s="19"/>
      <c r="AB38" s="20">
        <v>2.4329555056067216</v>
      </c>
      <c r="AC38" s="18">
        <f>$F38*AB38</f>
        <v>18247.166292050413</v>
      </c>
      <c r="AD38" s="19"/>
      <c r="AE38" s="21">
        <f t="shared" si="14"/>
        <v>0</v>
      </c>
      <c r="AF38" s="22">
        <f t="shared" si="28"/>
        <v>0</v>
      </c>
      <c r="AG38" s="19"/>
      <c r="AH38" s="20">
        <v>2.4329555056067216</v>
      </c>
      <c r="AI38" s="18">
        <f>$F38*AH38</f>
        <v>18247.166292050413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69149.429465476831</v>
      </c>
      <c r="I39" s="49"/>
      <c r="J39" s="48"/>
      <c r="K39" s="44">
        <f>SUM(K36:K38)</f>
        <v>78716.196498805424</v>
      </c>
      <c r="L39" s="49"/>
      <c r="M39" s="32">
        <f t="shared" si="10"/>
        <v>9566.7670333285932</v>
      </c>
      <c r="N39" s="33">
        <f t="shared" si="25"/>
        <v>0.13834918244849503</v>
      </c>
      <c r="O39" s="49"/>
      <c r="P39" s="48"/>
      <c r="Q39" s="44">
        <f>SUM(Q36:Q38)</f>
        <v>78767.286498805435</v>
      </c>
      <c r="R39" s="49"/>
      <c r="S39" s="32">
        <f t="shared" si="12"/>
        <v>51.090000000011059</v>
      </c>
      <c r="T39" s="33">
        <f t="shared" si="26"/>
        <v>6.490405059241701E-4</v>
      </c>
      <c r="U39" s="49"/>
      <c r="V39" s="48"/>
      <c r="W39" s="44">
        <f>SUM(W36:W38)</f>
        <v>79082.026498805426</v>
      </c>
      <c r="X39" s="49"/>
      <c r="Y39" s="32">
        <f t="shared" si="13"/>
        <v>314.73999999999069</v>
      </c>
      <c r="Z39" s="33">
        <f t="shared" si="27"/>
        <v>3.9958212855887064E-3</v>
      </c>
      <c r="AA39" s="49"/>
      <c r="AB39" s="48"/>
      <c r="AC39" s="44">
        <f>SUM(AC36:AC38)</f>
        <v>79060.716498805428</v>
      </c>
      <c r="AD39" s="49"/>
      <c r="AE39" s="32">
        <f t="shared" si="14"/>
        <v>-21.309999999997672</v>
      </c>
      <c r="AF39" s="33">
        <f t="shared" si="28"/>
        <v>-2.6946704508539078E-4</v>
      </c>
      <c r="AG39" s="49"/>
      <c r="AH39" s="48"/>
      <c r="AI39" s="44">
        <f>SUM(AI36:AI38)</f>
        <v>79832.986498805432</v>
      </c>
      <c r="AJ39" s="49"/>
      <c r="AK39" s="32">
        <f t="shared" si="15"/>
        <v>772.27000000000407</v>
      </c>
      <c r="AL39" s="33">
        <f t="shared" si="29"/>
        <v>9.7680622463328266E-3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3855495</v>
      </c>
      <c r="G40" s="51">
        <v>4.4000000000000003E-3</v>
      </c>
      <c r="H40" s="162">
        <f t="shared" ref="H40:H48" si="30">F40*G40</f>
        <v>16964.178</v>
      </c>
      <c r="I40" s="19"/>
      <c r="J40" s="51">
        <v>4.4000000000000003E-3</v>
      </c>
      <c r="K40" s="162">
        <f t="shared" ref="K40:K48" si="31">$F40*J40</f>
        <v>16964.178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16964.178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16964.178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16964.178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16964.178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3855495</v>
      </c>
      <c r="G41" s="51">
        <v>1.2999999999999999E-3</v>
      </c>
      <c r="H41" s="162">
        <f t="shared" si="30"/>
        <v>5012.1435000000001</v>
      </c>
      <c r="I41" s="19"/>
      <c r="J41" s="51">
        <v>1.2999999999999999E-3</v>
      </c>
      <c r="K41" s="162">
        <f t="shared" si="31"/>
        <v>5012.1435000000001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5012.1435000000001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5012.1435000000001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5012.1435000000001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5012.1435000000001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3832500</v>
      </c>
      <c r="G43" s="51">
        <v>7.0000000000000001E-3</v>
      </c>
      <c r="H43" s="162">
        <f t="shared" si="30"/>
        <v>26827.5</v>
      </c>
      <c r="I43" s="19"/>
      <c r="J43" s="51">
        <v>7.0000000000000001E-3</v>
      </c>
      <c r="K43" s="162">
        <f t="shared" si="31"/>
        <v>26827.5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26827.5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26827.5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26827.5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26827.5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2452800</v>
      </c>
      <c r="G44" s="55">
        <v>7.6999999999999999E-2</v>
      </c>
      <c r="H44" s="162">
        <f t="shared" si="30"/>
        <v>188865.6</v>
      </c>
      <c r="I44" s="19"/>
      <c r="J44" s="55">
        <v>7.6999999999999999E-2</v>
      </c>
      <c r="K44" s="162">
        <f t="shared" si="31"/>
        <v>188865.6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188865.6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188865.6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188865.6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188865.6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689850</v>
      </c>
      <c r="G45" s="55">
        <v>0.114</v>
      </c>
      <c r="H45" s="162">
        <f t="shared" si="30"/>
        <v>78642.900000000009</v>
      </c>
      <c r="I45" s="19"/>
      <c r="J45" s="55">
        <v>0.114</v>
      </c>
      <c r="K45" s="162">
        <f t="shared" si="31"/>
        <v>78642.900000000009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78642.900000000009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78642.900000000009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78642.900000000009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78642.900000000009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689850</v>
      </c>
      <c r="G46" s="55">
        <v>0.14000000000000001</v>
      </c>
      <c r="H46" s="162">
        <f t="shared" si="30"/>
        <v>96579.000000000015</v>
      </c>
      <c r="I46" s="19"/>
      <c r="J46" s="55">
        <v>0.14000000000000001</v>
      </c>
      <c r="K46" s="162">
        <f t="shared" si="31"/>
        <v>96579.000000000015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96579.000000000015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96579.000000000015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96579.000000000015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96579.000000000015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3831750</v>
      </c>
      <c r="G48" s="55">
        <v>0.10299999999999999</v>
      </c>
      <c r="H48" s="162">
        <f t="shared" si="30"/>
        <v>394670.25</v>
      </c>
      <c r="I48" s="60"/>
      <c r="J48" s="55">
        <v>0.10299999999999999</v>
      </c>
      <c r="K48" s="162">
        <f t="shared" si="31"/>
        <v>394670.25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394670.25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394670.25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394670.25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394670.25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482041.00096547685</v>
      </c>
      <c r="I50" s="76"/>
      <c r="J50" s="73"/>
      <c r="K50" s="75">
        <f>SUM(K40:K46,K39)</f>
        <v>491607.76799880544</v>
      </c>
      <c r="L50" s="76"/>
      <c r="M50" s="77">
        <f>K50-H50</f>
        <v>9566.7670333285932</v>
      </c>
      <c r="N50" s="78">
        <f>IF((H50)=0,"",(M50/H50))</f>
        <v>1.9846376167519726E-2</v>
      </c>
      <c r="O50" s="76"/>
      <c r="P50" s="73"/>
      <c r="Q50" s="75">
        <f>SUM(Q40:Q46,Q39)</f>
        <v>491658.85799880547</v>
      </c>
      <c r="R50" s="76"/>
      <c r="S50" s="77">
        <f t="shared" si="12"/>
        <v>51.090000000025611</v>
      </c>
      <c r="T50" s="78">
        <f>IF((K50)=0,"",(S50/K50))</f>
        <v>1.039243139057757E-4</v>
      </c>
      <c r="U50" s="76"/>
      <c r="V50" s="73"/>
      <c r="W50" s="75">
        <f>SUM(W40:W46,W39)</f>
        <v>491973.59799880546</v>
      </c>
      <c r="X50" s="76"/>
      <c r="Y50" s="77">
        <f t="shared" si="13"/>
        <v>314.73999999999069</v>
      </c>
      <c r="Z50" s="78">
        <f>IF((Q50)=0,"",(Y50/Q50))</f>
        <v>6.4015931957592308E-4</v>
      </c>
      <c r="AA50" s="76"/>
      <c r="AB50" s="73"/>
      <c r="AC50" s="75">
        <f>SUM(AC40:AC46,AC39)</f>
        <v>491952.28799880546</v>
      </c>
      <c r="AD50" s="76"/>
      <c r="AE50" s="77">
        <f t="shared" si="14"/>
        <v>-21.309999999997672</v>
      </c>
      <c r="AF50" s="78">
        <f>IF((W50)=0,"",(AE50/W50))</f>
        <v>-4.3315332543616322E-5</v>
      </c>
      <c r="AG50" s="76"/>
      <c r="AH50" s="73"/>
      <c r="AI50" s="75">
        <f>SUM(AI40:AI46,AI39)</f>
        <v>492724.55799880542</v>
      </c>
      <c r="AJ50" s="76"/>
      <c r="AK50" s="77">
        <f t="shared" si="15"/>
        <v>772.26999999996042</v>
      </c>
      <c r="AL50" s="78">
        <f>IF((AC50)=0,"",(AK50/AC50))</f>
        <v>1.5698067045108156E-3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62665.330125511995</v>
      </c>
      <c r="I51" s="83"/>
      <c r="J51" s="80">
        <v>0.13</v>
      </c>
      <c r="K51" s="84">
        <f>K50*J51</f>
        <v>63909.009839844708</v>
      </c>
      <c r="L51" s="83"/>
      <c r="M51" s="85">
        <f>K51-H51</f>
        <v>1243.679714332713</v>
      </c>
      <c r="N51" s="86">
        <f>IF((H51)=0,"",(M51/H51))</f>
        <v>1.984637616751966E-2</v>
      </c>
      <c r="O51" s="83"/>
      <c r="P51" s="80">
        <v>0.13</v>
      </c>
      <c r="Q51" s="84">
        <f>Q50*P51</f>
        <v>63915.651539844715</v>
      </c>
      <c r="R51" s="83"/>
      <c r="S51" s="85">
        <f t="shared" si="12"/>
        <v>6.641700000007404</v>
      </c>
      <c r="T51" s="86">
        <f>IF((K51)=0,"",(S51/K51))</f>
        <v>1.0392431390583946E-4</v>
      </c>
      <c r="U51" s="83"/>
      <c r="V51" s="80">
        <v>0.13</v>
      </c>
      <c r="W51" s="84">
        <f>W50*V51</f>
        <v>63956.567739844715</v>
      </c>
      <c r="X51" s="83"/>
      <c r="Y51" s="85">
        <f t="shared" si="13"/>
        <v>40.916199999999662</v>
      </c>
      <c r="Z51" s="86">
        <f>IF((Q51)=0,"",(Y51/Q51))</f>
        <v>6.4015931957593663E-4</v>
      </c>
      <c r="AA51" s="83"/>
      <c r="AB51" s="80">
        <v>0.13</v>
      </c>
      <c r="AC51" s="84">
        <f>AC50*AB51</f>
        <v>63953.797439844711</v>
      </c>
      <c r="AD51" s="83"/>
      <c r="AE51" s="85">
        <f t="shared" si="14"/>
        <v>-2.7703000000037719</v>
      </c>
      <c r="AF51" s="86">
        <f>IF((W51)=0,"",(AE51/W51))</f>
        <v>-4.3315332543680026E-5</v>
      </c>
      <c r="AG51" s="83"/>
      <c r="AH51" s="80">
        <v>0.13</v>
      </c>
      <c r="AI51" s="84">
        <f>AI50*AH51</f>
        <v>64054.192539844706</v>
      </c>
      <c r="AJ51" s="83"/>
      <c r="AK51" s="85">
        <f t="shared" si="15"/>
        <v>100.39509999999427</v>
      </c>
      <c r="AL51" s="86">
        <f>IF((AC51)=0,"",(AK51/AC51))</f>
        <v>1.5698067045108064E-3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544706.33109098882</v>
      </c>
      <c r="I52" s="83"/>
      <c r="J52" s="88"/>
      <c r="K52" s="84">
        <f>K50+K51</f>
        <v>555516.77783865016</v>
      </c>
      <c r="L52" s="83"/>
      <c r="M52" s="85">
        <f>K52-H52</f>
        <v>10810.446747661335</v>
      </c>
      <c r="N52" s="86">
        <f>IF((H52)=0,"",(M52/H52))</f>
        <v>1.9846376167519775E-2</v>
      </c>
      <c r="O52" s="83"/>
      <c r="P52" s="88"/>
      <c r="Q52" s="84">
        <f>Q50+Q51</f>
        <v>555574.50953865016</v>
      </c>
      <c r="R52" s="83"/>
      <c r="S52" s="85">
        <f t="shared" si="12"/>
        <v>57.731700000003912</v>
      </c>
      <c r="T52" s="86">
        <f>IF((K52)=0,"",(S52/K52))</f>
        <v>1.0392431390573065E-4</v>
      </c>
      <c r="U52" s="83"/>
      <c r="V52" s="88"/>
      <c r="W52" s="84">
        <f>W50+W51</f>
        <v>555930.16573865013</v>
      </c>
      <c r="X52" s="83"/>
      <c r="Y52" s="85">
        <f t="shared" si="13"/>
        <v>355.65619999996852</v>
      </c>
      <c r="Z52" s="86">
        <f>IF((Q52)=0,"",(Y52/Q52))</f>
        <v>6.4015931957588535E-4</v>
      </c>
      <c r="AA52" s="83"/>
      <c r="AB52" s="88"/>
      <c r="AC52" s="84">
        <f>AC50+AC51</f>
        <v>555906.08543865022</v>
      </c>
      <c r="AD52" s="83"/>
      <c r="AE52" s="85">
        <f t="shared" si="14"/>
        <v>-24.080299999914132</v>
      </c>
      <c r="AF52" s="86">
        <f>IF((W52)=0,"",(AE52/W52))</f>
        <v>-4.3315332543466601E-5</v>
      </c>
      <c r="AG52" s="83"/>
      <c r="AH52" s="88"/>
      <c r="AI52" s="84">
        <f>AI50+AI51</f>
        <v>556778.75053865009</v>
      </c>
      <c r="AJ52" s="83"/>
      <c r="AK52" s="85">
        <f t="shared" si="15"/>
        <v>872.66509999986738</v>
      </c>
      <c r="AL52" s="86">
        <f>IF((AC52)=0,"",(AK52/AC52))</f>
        <v>1.5698067045106573E-3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-54470.63</v>
      </c>
      <c r="I53" s="83"/>
      <c r="J53" s="88"/>
      <c r="K53" s="90">
        <f>ROUND(-K52*10%,2)</f>
        <v>-55551.68</v>
      </c>
      <c r="L53" s="83"/>
      <c r="M53" s="91">
        <f>K53-H53</f>
        <v>-1081.0500000000029</v>
      </c>
      <c r="N53" s="92">
        <f>IF((H53)=0,"",(M53/H53))</f>
        <v>1.9846475063717877E-2</v>
      </c>
      <c r="O53" s="83"/>
      <c r="P53" s="88"/>
      <c r="Q53" s="90">
        <f>ROUND(-Q52*10%,2)</f>
        <v>-55557.45</v>
      </c>
      <c r="R53" s="83"/>
      <c r="S53" s="91">
        <f t="shared" si="12"/>
        <v>-5.7699999999967986</v>
      </c>
      <c r="T53" s="92">
        <f>IF((K53)=0,"",(S53/K53))</f>
        <v>1.0386724577900792E-4</v>
      </c>
      <c r="U53" s="83"/>
      <c r="V53" s="88"/>
      <c r="W53" s="90">
        <f>ROUND(-W52*10%,2)</f>
        <v>-55593.02</v>
      </c>
      <c r="X53" s="83"/>
      <c r="Y53" s="91">
        <f t="shared" si="13"/>
        <v>-35.569999999999709</v>
      </c>
      <c r="Z53" s="92">
        <f>IF((Q53)=0,"",(Y53/Q53))</f>
        <v>6.4023816787847014E-4</v>
      </c>
      <c r="AA53" s="83"/>
      <c r="AB53" s="88"/>
      <c r="AC53" s="90">
        <f>ROUND(-AC52*10%,2)</f>
        <v>-55590.61</v>
      </c>
      <c r="AD53" s="83"/>
      <c r="AE53" s="91">
        <f t="shared" si="14"/>
        <v>2.4099999999962165</v>
      </c>
      <c r="AF53" s="92">
        <f>IF((W53)=0,"",(AE53/W53))</f>
        <v>-4.335076597738739E-5</v>
      </c>
      <c r="AG53" s="83"/>
      <c r="AH53" s="88"/>
      <c r="AI53" s="90">
        <f>ROUND(-AI52*10%,2)</f>
        <v>-55677.88</v>
      </c>
      <c r="AJ53" s="83"/>
      <c r="AK53" s="91">
        <f t="shared" si="15"/>
        <v>-87.269999999996799</v>
      </c>
      <c r="AL53" s="92">
        <f>IF((AC53)=0,"",(AK53/AC53))</f>
        <v>1.5698694437783071E-3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490235.70109098882</v>
      </c>
      <c r="I54" s="96"/>
      <c r="J54" s="93"/>
      <c r="K54" s="97">
        <f>K52+K53</f>
        <v>499965.09783865017</v>
      </c>
      <c r="L54" s="96"/>
      <c r="M54" s="98">
        <f>K54-H54</f>
        <v>9729.396747661347</v>
      </c>
      <c r="N54" s="99">
        <f>IF((H54)=0,"",(M54/H54))</f>
        <v>1.9846365179054044E-2</v>
      </c>
      <c r="O54" s="96"/>
      <c r="P54" s="93"/>
      <c r="Q54" s="97">
        <f>Q52+Q53</f>
        <v>500017.05953865015</v>
      </c>
      <c r="R54" s="96"/>
      <c r="S54" s="98">
        <f t="shared" si="12"/>
        <v>51.961699999985285</v>
      </c>
      <c r="T54" s="99">
        <f>IF((K54)=0,"",(S54/K54))</f>
        <v>1.0393065480893725E-4</v>
      </c>
      <c r="U54" s="96"/>
      <c r="V54" s="93"/>
      <c r="W54" s="97">
        <f>W52+W53</f>
        <v>500337.14573865011</v>
      </c>
      <c r="X54" s="96"/>
      <c r="Y54" s="98">
        <f t="shared" si="13"/>
        <v>320.08619999996154</v>
      </c>
      <c r="Z54" s="99">
        <f>IF((Q54)=0,"",(Y54/Q54))</f>
        <v>6.4015055865352852E-4</v>
      </c>
      <c r="AA54" s="96"/>
      <c r="AB54" s="93"/>
      <c r="AC54" s="97">
        <f>AC52+AC53</f>
        <v>500315.47543865023</v>
      </c>
      <c r="AD54" s="96"/>
      <c r="AE54" s="98">
        <f t="shared" si="14"/>
        <v>-21.670299999881536</v>
      </c>
      <c r="AF54" s="99">
        <f>IF((W54)=0,"",(AE54/W54))</f>
        <v>-4.3311395494910875E-5</v>
      </c>
      <c r="AG54" s="96"/>
      <c r="AH54" s="93"/>
      <c r="AI54" s="97">
        <f>AI52+AI53</f>
        <v>501100.87053865008</v>
      </c>
      <c r="AJ54" s="96"/>
      <c r="AK54" s="98">
        <f t="shared" si="15"/>
        <v>785.39509999984875</v>
      </c>
      <c r="AL54" s="99">
        <f>IF((AC54)=0,"",(AK54/AC54))</f>
        <v>1.5697997334806718E-3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512689.75096547685</v>
      </c>
      <c r="I56" s="110"/>
      <c r="J56" s="107"/>
      <c r="K56" s="109">
        <f>SUM(K47:K48,K39,K40:K43)</f>
        <v>522256.51799880544</v>
      </c>
      <c r="L56" s="110"/>
      <c r="M56" s="111">
        <f>K56-H56</f>
        <v>9566.7670333285932</v>
      </c>
      <c r="N56" s="78">
        <f>IF((H56)=0,"",(M56/H56))</f>
        <v>1.8659953734812992E-2</v>
      </c>
      <c r="O56" s="110"/>
      <c r="P56" s="107"/>
      <c r="Q56" s="109">
        <f>SUM(Q47:Q48,Q39,Q40:Q43)</f>
        <v>522307.60799880547</v>
      </c>
      <c r="R56" s="110"/>
      <c r="S56" s="111">
        <f t="shared" si="12"/>
        <v>51.090000000025611</v>
      </c>
      <c r="T56" s="78">
        <f>IF((K56)=0,"",(S56/K56))</f>
        <v>9.7825490423352596E-5</v>
      </c>
      <c r="U56" s="110"/>
      <c r="V56" s="107"/>
      <c r="W56" s="109">
        <f>SUM(W47:W48,W39,W40:W43)</f>
        <v>522622.34799880546</v>
      </c>
      <c r="X56" s="110"/>
      <c r="Y56" s="111">
        <f t="shared" si="13"/>
        <v>314.73999999999069</v>
      </c>
      <c r="Z56" s="78">
        <f>IF((Q56)=0,"",(Y56/Q56))</f>
        <v>6.0259508990477984E-4</v>
      </c>
      <c r="AA56" s="110"/>
      <c r="AB56" s="107"/>
      <c r="AC56" s="109">
        <f>SUM(AC47:AC48,AC39,AC40:AC43)</f>
        <v>522601.03799880546</v>
      </c>
      <c r="AD56" s="110"/>
      <c r="AE56" s="111">
        <f t="shared" si="14"/>
        <v>-21.309999999997672</v>
      </c>
      <c r="AF56" s="78">
        <f>IF((W56)=0,"",(AE56/W56))</f>
        <v>-4.0775141135079015E-5</v>
      </c>
      <c r="AG56" s="110"/>
      <c r="AH56" s="107"/>
      <c r="AI56" s="109">
        <f>SUM(AI47:AI48,AI39,AI40:AI43)</f>
        <v>523373.30799880548</v>
      </c>
      <c r="AJ56" s="110"/>
      <c r="AK56" s="111">
        <f t="shared" si="15"/>
        <v>772.27000000001863</v>
      </c>
      <c r="AL56" s="78">
        <f>IF((AC56)=0,"",(AK56/AC56))</f>
        <v>1.4777429508316129E-3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66649.667625511996</v>
      </c>
      <c r="I57" s="115"/>
      <c r="J57" s="113">
        <v>0.13</v>
      </c>
      <c r="K57" s="116">
        <f>K56*J57</f>
        <v>67893.347339844709</v>
      </c>
      <c r="L57" s="115"/>
      <c r="M57" s="117">
        <f>K57-H57</f>
        <v>1243.679714332713</v>
      </c>
      <c r="N57" s="86">
        <f>IF((H57)=0,"",(M57/H57))</f>
        <v>1.8659953734812929E-2</v>
      </c>
      <c r="O57" s="115"/>
      <c r="P57" s="113">
        <v>0.13</v>
      </c>
      <c r="Q57" s="116">
        <f>Q56*P57</f>
        <v>67899.989039844717</v>
      </c>
      <c r="R57" s="115"/>
      <c r="S57" s="117">
        <f t="shared" si="12"/>
        <v>6.641700000007404</v>
      </c>
      <c r="T57" s="86">
        <f>IF((K57)=0,"",(S57/K57))</f>
        <v>9.7825490423412607E-5</v>
      </c>
      <c r="U57" s="115"/>
      <c r="V57" s="113">
        <v>0.13</v>
      </c>
      <c r="W57" s="116">
        <f>W56*V57</f>
        <v>67940.905239844709</v>
      </c>
      <c r="X57" s="115"/>
      <c r="Y57" s="117">
        <f t="shared" si="13"/>
        <v>40.916199999992386</v>
      </c>
      <c r="Z57" s="86">
        <f>IF((Q57)=0,"",(Y57/Q57))</f>
        <v>6.0259508990468552E-4</v>
      </c>
      <c r="AA57" s="115"/>
      <c r="AB57" s="113">
        <v>0.13</v>
      </c>
      <c r="AC57" s="116">
        <f>AC56*AB57</f>
        <v>67938.134939844706</v>
      </c>
      <c r="AD57" s="115"/>
      <c r="AE57" s="117">
        <f t="shared" si="14"/>
        <v>-2.7703000000037719</v>
      </c>
      <c r="AF57" s="86">
        <f>IF((W57)=0,"",(AE57/W57))</f>
        <v>-4.0775141135138985E-5</v>
      </c>
      <c r="AG57" s="115"/>
      <c r="AH57" s="113">
        <v>0.13</v>
      </c>
      <c r="AI57" s="116">
        <f>AI56*AH57</f>
        <v>68038.530039844714</v>
      </c>
      <c r="AJ57" s="115"/>
      <c r="AK57" s="117">
        <f t="shared" si="15"/>
        <v>100.39510000000882</v>
      </c>
      <c r="AL57" s="86">
        <f>IF((AC57)=0,"",(AK57/AC57))</f>
        <v>1.4777429508317072E-3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579339.41859098885</v>
      </c>
      <c r="I58" s="115"/>
      <c r="J58" s="119"/>
      <c r="K58" s="116">
        <f>K56+K57</f>
        <v>590149.86533865018</v>
      </c>
      <c r="L58" s="115"/>
      <c r="M58" s="117">
        <f>K58-H58</f>
        <v>10810.446747661335</v>
      </c>
      <c r="N58" s="86">
        <f>IF((H58)=0,"",(M58/H58))</f>
        <v>1.8659953734813037E-2</v>
      </c>
      <c r="O58" s="115"/>
      <c r="P58" s="119"/>
      <c r="Q58" s="116">
        <f>Q56+Q57</f>
        <v>590207.59703865019</v>
      </c>
      <c r="R58" s="115"/>
      <c r="S58" s="117">
        <f t="shared" si="12"/>
        <v>57.731700000003912</v>
      </c>
      <c r="T58" s="86">
        <f>IF((K58)=0,"",(S58/K58))</f>
        <v>9.7825490423310177E-5</v>
      </c>
      <c r="U58" s="115"/>
      <c r="V58" s="119"/>
      <c r="W58" s="116">
        <f>W56+W57</f>
        <v>590563.25323865016</v>
      </c>
      <c r="X58" s="115"/>
      <c r="Y58" s="117">
        <f t="shared" si="13"/>
        <v>355.65619999996852</v>
      </c>
      <c r="Z58" s="86">
        <f>IF((Q58)=0,"",(Y58/Q58))</f>
        <v>6.0259508990474428E-4</v>
      </c>
      <c r="AA58" s="115"/>
      <c r="AB58" s="119"/>
      <c r="AC58" s="116">
        <f>AC56+AC57</f>
        <v>590539.17293865012</v>
      </c>
      <c r="AD58" s="115"/>
      <c r="AE58" s="117">
        <f t="shared" si="14"/>
        <v>-24.080300000030547</v>
      </c>
      <c r="AF58" s="86">
        <f>IF((W58)=0,"",(AE58/W58))</f>
        <v>-4.0775141135135197E-5</v>
      </c>
      <c r="AG58" s="115"/>
      <c r="AH58" s="119"/>
      <c r="AI58" s="116">
        <f>AI56+AI57</f>
        <v>591411.83803865022</v>
      </c>
      <c r="AJ58" s="115"/>
      <c r="AK58" s="117">
        <f t="shared" si="15"/>
        <v>872.66510000010021</v>
      </c>
      <c r="AL58" s="86">
        <f>IF((AC58)=0,"",(AK58/AC58))</f>
        <v>1.4777429508317471E-3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-57933.94</v>
      </c>
      <c r="I59" s="115"/>
      <c r="J59" s="119"/>
      <c r="K59" s="122">
        <f>ROUND(-K58*10%,2)</f>
        <v>-59014.99</v>
      </c>
      <c r="L59" s="115"/>
      <c r="M59" s="123">
        <f>K59-H59</f>
        <v>-1081.0499999999956</v>
      </c>
      <c r="N59" s="92">
        <f>IF((H59)=0,"",(M59/H59))</f>
        <v>1.8660046252680133E-2</v>
      </c>
      <c r="O59" s="115"/>
      <c r="P59" s="119"/>
      <c r="Q59" s="122">
        <f>ROUND(-Q58*10%,2)</f>
        <v>-59020.76</v>
      </c>
      <c r="R59" s="115"/>
      <c r="S59" s="123">
        <f t="shared" si="12"/>
        <v>-5.7700000000040745</v>
      </c>
      <c r="T59" s="92">
        <f>IF((K59)=0,"",(S59/K59))</f>
        <v>9.7771769511510118E-5</v>
      </c>
      <c r="U59" s="115"/>
      <c r="V59" s="119"/>
      <c r="W59" s="122">
        <f>ROUND(-W58*10%,2)</f>
        <v>-59056.33</v>
      </c>
      <c r="X59" s="115"/>
      <c r="Y59" s="123">
        <f t="shared" si="13"/>
        <v>-35.569999999999709</v>
      </c>
      <c r="Z59" s="92">
        <f>IF((Q59)=0,"",(Y59/Q59))</f>
        <v>6.0266929805715319E-4</v>
      </c>
      <c r="AA59" s="115"/>
      <c r="AB59" s="119"/>
      <c r="AC59" s="122">
        <f>ROUND(-AC58*10%,2)</f>
        <v>-59053.919999999998</v>
      </c>
      <c r="AD59" s="115"/>
      <c r="AE59" s="123">
        <f t="shared" si="14"/>
        <v>2.4100000000034925</v>
      </c>
      <c r="AF59" s="92">
        <f>IF((W59)=0,"",(AE59/W59))</f>
        <v>-4.0808495888645508E-5</v>
      </c>
      <c r="AG59" s="115"/>
      <c r="AH59" s="119"/>
      <c r="AI59" s="122">
        <f>ROUND(-AI58*10%,2)</f>
        <v>-59141.18</v>
      </c>
      <c r="AJ59" s="115"/>
      <c r="AK59" s="123">
        <f t="shared" si="15"/>
        <v>-87.260000000002037</v>
      </c>
      <c r="AL59" s="92">
        <f>IF((AC59)=0,"",(AK59/AC59))</f>
        <v>1.4776326448778005E-3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521405.47859098885</v>
      </c>
      <c r="I60" s="127"/>
      <c r="J60" s="124"/>
      <c r="K60" s="128">
        <f>SUM(K58:K59)</f>
        <v>531134.87533865019</v>
      </c>
      <c r="L60" s="127"/>
      <c r="M60" s="129">
        <f>K60-H60</f>
        <v>9729.396747661347</v>
      </c>
      <c r="N60" s="130">
        <f>IF((H60)=0,"",(M60/H60))</f>
        <v>1.8659943455050405E-2</v>
      </c>
      <c r="O60" s="127"/>
      <c r="P60" s="124"/>
      <c r="Q60" s="128">
        <f>SUM(Q58:Q59)</f>
        <v>531186.83703865018</v>
      </c>
      <c r="R60" s="127"/>
      <c r="S60" s="129">
        <f t="shared" si="12"/>
        <v>51.961699999985285</v>
      </c>
      <c r="T60" s="130">
        <f>IF((K60)=0,"",(S60/K60))</f>
        <v>9.7831459413872307E-5</v>
      </c>
      <c r="U60" s="127"/>
      <c r="V60" s="124"/>
      <c r="W60" s="128">
        <f>SUM(W58:W59)</f>
        <v>531506.9232386502</v>
      </c>
      <c r="X60" s="127"/>
      <c r="Y60" s="129">
        <f t="shared" si="13"/>
        <v>320.08620000001974</v>
      </c>
      <c r="Z60" s="130">
        <f>IF((Q60)=0,"",(Y60/Q60))</f>
        <v>6.0258684455452658E-4</v>
      </c>
      <c r="AA60" s="127"/>
      <c r="AB60" s="124"/>
      <c r="AC60" s="128">
        <f>SUM(AC58:AC59)</f>
        <v>531485.25293865008</v>
      </c>
      <c r="AD60" s="127"/>
      <c r="AE60" s="129">
        <f t="shared" si="14"/>
        <v>-21.670300000114366</v>
      </c>
      <c r="AF60" s="130">
        <f>IF((W60)=0,"",(AE60/W60))</f>
        <v>-4.0771435051250037E-5</v>
      </c>
      <c r="AG60" s="127"/>
      <c r="AH60" s="124"/>
      <c r="AI60" s="128">
        <f>SUM(AI58:AI59)</f>
        <v>532270.65803865017</v>
      </c>
      <c r="AJ60" s="127"/>
      <c r="AK60" s="129">
        <f t="shared" si="15"/>
        <v>785.4051000000909</v>
      </c>
      <c r="AL60" s="130">
        <f>IF((AC60)=0,"",(AK60/AC60))</f>
        <v>1.4777552070494627E-3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P79"/>
  <sheetViews>
    <sheetView showGridLines="0" topLeftCell="A30" zoomScaleNormal="100" workbookViewId="0">
      <selection activeCell="A44" sqref="A44:XFD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Summary!D21</f>
        <v>10000</v>
      </c>
      <c r="H7" s="9" t="s">
        <v>72</v>
      </c>
      <c r="J7" s="161"/>
      <c r="K7" s="161"/>
    </row>
    <row r="8" spans="2:42" x14ac:dyDescent="0.25">
      <c r="B8" s="6"/>
      <c r="G8" s="8">
        <f>Summary!C21</f>
        <v>5110000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22822.65</v>
      </c>
      <c r="K12" s="18">
        <f t="shared" ref="K12:K27" si="1">$F12*J12</f>
        <v>22822.65</v>
      </c>
      <c r="L12" s="19"/>
      <c r="M12" s="21">
        <f>K12-H12</f>
        <v>-553.5199999999968</v>
      </c>
      <c r="N12" s="22">
        <f>IF((H12)=0,"",(M12/H12))</f>
        <v>-2.3678814793013432E-2</v>
      </c>
      <c r="O12" s="19"/>
      <c r="P12" s="16">
        <v>23656.74</v>
      </c>
      <c r="Q12" s="18">
        <f t="shared" ref="Q12:Q27" si="2">$F12*P12</f>
        <v>23656.74</v>
      </c>
      <c r="R12" s="19"/>
      <c r="S12" s="21">
        <f>Q12-K12</f>
        <v>834.09000000000015</v>
      </c>
      <c r="T12" s="22">
        <f t="shared" ref="T12:T34" si="3">IF((K12)=0,"",(S12/K12))</f>
        <v>3.6546588586338573E-2</v>
      </c>
      <c r="U12" s="19"/>
      <c r="V12" s="16">
        <v>23874.73</v>
      </c>
      <c r="W12" s="18">
        <f t="shared" ref="W12:W27" si="4">$F12*V12</f>
        <v>23874.73</v>
      </c>
      <c r="X12" s="19"/>
      <c r="Y12" s="21">
        <f>W12-Q12</f>
        <v>217.98999999999796</v>
      </c>
      <c r="Z12" s="22">
        <f t="shared" ref="Z12:Z34" si="5">IF((Q12)=0,"",(Y12/Q12))</f>
        <v>9.2147100572605497E-3</v>
      </c>
      <c r="AA12" s="19"/>
      <c r="AB12" s="16">
        <v>23860.17</v>
      </c>
      <c r="AC12" s="18">
        <f t="shared" ref="AC12:AC27" si="6">$F12*AB12</f>
        <v>23860.17</v>
      </c>
      <c r="AD12" s="19"/>
      <c r="AE12" s="21">
        <f>AC12-W12</f>
        <v>-14.56000000000131</v>
      </c>
      <c r="AF12" s="22">
        <f t="shared" ref="AF12:AF34" si="7">IF((W12)=0,"",(AE12/W12))</f>
        <v>-6.0984982866827439E-4</v>
      </c>
      <c r="AG12" s="19"/>
      <c r="AH12" s="16">
        <v>24395.439999999999</v>
      </c>
      <c r="AI12" s="18">
        <f t="shared" ref="AI12:AI27" si="8">$F12*AH12</f>
        <v>24395.439999999999</v>
      </c>
      <c r="AJ12" s="19"/>
      <c r="AK12" s="21">
        <f>AI12-AC12</f>
        <v>535.27000000000044</v>
      </c>
      <c r="AL12" s="22">
        <f t="shared" ref="AL12:AL34" si="9">IF((AC12)=0,"",(AK12/AC12))</f>
        <v>2.2433620548386726E-2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10000</v>
      </c>
      <c r="G19" s="16">
        <v>1.3792</v>
      </c>
      <c r="H19" s="18">
        <f t="shared" si="0"/>
        <v>13792</v>
      </c>
      <c r="I19" s="19"/>
      <c r="J19" s="16">
        <v>1.3465</v>
      </c>
      <c r="K19" s="18">
        <f t="shared" si="1"/>
        <v>13465</v>
      </c>
      <c r="L19" s="19"/>
      <c r="M19" s="21">
        <f t="shared" si="10"/>
        <v>-327</v>
      </c>
      <c r="N19" s="22">
        <f t="shared" si="11"/>
        <v>-2.370939675174014E-2</v>
      </c>
      <c r="O19" s="19"/>
      <c r="P19" s="16">
        <v>1.3956999999999999</v>
      </c>
      <c r="Q19" s="18">
        <f t="shared" si="2"/>
        <v>13957</v>
      </c>
      <c r="R19" s="19"/>
      <c r="S19" s="21">
        <f t="shared" si="12"/>
        <v>492</v>
      </c>
      <c r="T19" s="22">
        <f t="shared" si="3"/>
        <v>3.6539175640549572E-2</v>
      </c>
      <c r="U19" s="19"/>
      <c r="V19" s="16">
        <v>1.4086000000000001</v>
      </c>
      <c r="W19" s="18">
        <f t="shared" si="4"/>
        <v>14086</v>
      </c>
      <c r="X19" s="19"/>
      <c r="Y19" s="21">
        <f t="shared" si="13"/>
        <v>129</v>
      </c>
      <c r="Z19" s="22">
        <f t="shared" si="5"/>
        <v>9.2426739270616894E-3</v>
      </c>
      <c r="AA19" s="19"/>
      <c r="AB19" s="16">
        <v>1.4077</v>
      </c>
      <c r="AC19" s="18">
        <f t="shared" si="6"/>
        <v>14077</v>
      </c>
      <c r="AD19" s="19"/>
      <c r="AE19" s="21">
        <f t="shared" si="14"/>
        <v>-9</v>
      </c>
      <c r="AF19" s="22">
        <f t="shared" si="7"/>
        <v>-6.3893227317904301E-4</v>
      </c>
      <c r="AG19" s="19"/>
      <c r="AH19" s="16">
        <v>1.4393</v>
      </c>
      <c r="AI19" s="18">
        <f t="shared" si="8"/>
        <v>14393</v>
      </c>
      <c r="AJ19" s="19"/>
      <c r="AK19" s="21">
        <f t="shared" si="15"/>
        <v>316</v>
      </c>
      <c r="AL19" s="22">
        <f t="shared" si="9"/>
        <v>2.2447964765219861E-2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-2.2200000000000001E-2</v>
      </c>
      <c r="K21" s="18">
        <f t="shared" si="1"/>
        <v>-222</v>
      </c>
      <c r="L21" s="19"/>
      <c r="M21" s="21">
        <f t="shared" si="10"/>
        <v>-222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222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10000</v>
      </c>
      <c r="G24" s="16">
        <v>-7.4000000000000003E-3</v>
      </c>
      <c r="H24" s="18">
        <f t="shared" si="0"/>
        <v>-74</v>
      </c>
      <c r="I24" s="19"/>
      <c r="J24" s="16">
        <v>0</v>
      </c>
      <c r="K24" s="18">
        <f t="shared" si="1"/>
        <v>0</v>
      </c>
      <c r="L24" s="19"/>
      <c r="M24" s="21">
        <f t="shared" si="10"/>
        <v>74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37094.21</v>
      </c>
      <c r="I28" s="31"/>
      <c r="J28" s="28"/>
      <c r="K28" s="30">
        <f>SUM(K12:K27)</f>
        <v>36065.65</v>
      </c>
      <c r="L28" s="31"/>
      <c r="M28" s="32">
        <f t="shared" si="10"/>
        <v>-1028.5599999999977</v>
      </c>
      <c r="N28" s="33">
        <f t="shared" si="11"/>
        <v>-2.7728316629468525E-2</v>
      </c>
      <c r="O28" s="31"/>
      <c r="P28" s="28"/>
      <c r="Q28" s="30">
        <f>SUM(Q12:Q27)</f>
        <v>37613.740000000005</v>
      </c>
      <c r="R28" s="31"/>
      <c r="S28" s="32">
        <f t="shared" si="12"/>
        <v>1548.0900000000038</v>
      </c>
      <c r="T28" s="33">
        <f t="shared" si="3"/>
        <v>4.2924222910165316E-2</v>
      </c>
      <c r="U28" s="31"/>
      <c r="V28" s="28"/>
      <c r="W28" s="30">
        <f>SUM(W12:W27)</f>
        <v>37960.729999999996</v>
      </c>
      <c r="X28" s="31"/>
      <c r="Y28" s="32">
        <f t="shared" si="13"/>
        <v>346.98999999999069</v>
      </c>
      <c r="Z28" s="33">
        <f t="shared" si="5"/>
        <v>9.2250863647164744E-3</v>
      </c>
      <c r="AA28" s="31"/>
      <c r="AB28" s="28"/>
      <c r="AC28" s="30">
        <f>SUM(AC12:AC27)</f>
        <v>37937.17</v>
      </c>
      <c r="AD28" s="31"/>
      <c r="AE28" s="32">
        <f t="shared" si="14"/>
        <v>-23.559999999997672</v>
      </c>
      <c r="AF28" s="33">
        <f t="shared" si="7"/>
        <v>-6.206413838721667E-4</v>
      </c>
      <c r="AG28" s="31"/>
      <c r="AH28" s="28"/>
      <c r="AI28" s="30">
        <f>SUM(AI12:AI27)</f>
        <v>38788.44</v>
      </c>
      <c r="AJ28" s="31"/>
      <c r="AK28" s="32">
        <f t="shared" si="15"/>
        <v>851.27000000000407</v>
      </c>
      <c r="AL28" s="33">
        <f t="shared" si="9"/>
        <v>2.2438943126226973E-2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10000</v>
      </c>
      <c r="G29" s="16">
        <v>-0.34624020110229936</v>
      </c>
      <c r="H29" s="18">
        <f t="shared" ref="H29:H35" si="18">F29*G29</f>
        <v>-3462.4020110229935</v>
      </c>
      <c r="I29" s="19"/>
      <c r="J29" s="16">
        <v>-0.39960000000000001</v>
      </c>
      <c r="K29" s="18">
        <f t="shared" ref="K29:K35" si="19">$F29*J29</f>
        <v>-3996</v>
      </c>
      <c r="L29" s="19"/>
      <c r="M29" s="21">
        <f t="shared" si="10"/>
        <v>-533.59798897700648</v>
      </c>
      <c r="N29" s="22">
        <f t="shared" si="11"/>
        <v>0.15411208383030914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3996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10000</v>
      </c>
      <c r="G30" s="16">
        <v>-0.27998187016745585</v>
      </c>
      <c r="H30" s="18">
        <f t="shared" si="18"/>
        <v>-2799.8187016745583</v>
      </c>
      <c r="I30" s="19"/>
      <c r="J30" s="16">
        <v>0.52170000000000005</v>
      </c>
      <c r="K30" s="18">
        <f t="shared" si="19"/>
        <v>5217.0000000000009</v>
      </c>
      <c r="L30" s="19"/>
      <c r="M30" s="21">
        <f t="shared" si="10"/>
        <v>8016.8187016745596</v>
      </c>
      <c r="N30" s="22">
        <f t="shared" si="11"/>
        <v>-2.8633349355369826</v>
      </c>
      <c r="O30" s="19"/>
      <c r="P30" s="16">
        <v>0</v>
      </c>
      <c r="Q30" s="18">
        <f t="shared" si="20"/>
        <v>0</v>
      </c>
      <c r="R30" s="19"/>
      <c r="S30" s="21">
        <f t="shared" si="12"/>
        <v>-5217.0000000000009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10000</v>
      </c>
      <c r="G31" s="16">
        <v>0</v>
      </c>
      <c r="H31" s="18">
        <f t="shared" si="18"/>
        <v>0</v>
      </c>
      <c r="I31" s="19"/>
      <c r="J31" s="16">
        <v>5.3699999999999998E-2</v>
      </c>
      <c r="K31" s="18">
        <f>$F31*J31</f>
        <v>537</v>
      </c>
      <c r="L31" s="19"/>
      <c r="M31" s="21">
        <f t="shared" si="10"/>
        <v>537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-537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10000</v>
      </c>
      <c r="G33" s="141">
        <v>2.4920000000000001E-2</v>
      </c>
      <c r="H33" s="18">
        <f t="shared" si="18"/>
        <v>249.20000000000002</v>
      </c>
      <c r="I33" s="19"/>
      <c r="J33" s="141">
        <v>2.4920000000000001E-2</v>
      </c>
      <c r="K33" s="18">
        <f t="shared" si="19"/>
        <v>249.20000000000002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249.20000000000002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249.20000000000002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249.20000000000002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249.20000000000002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30660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3157.98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3157.98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3157.98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3157.98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3157.98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3157.98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34239.169287302444</v>
      </c>
      <c r="I36" s="31"/>
      <c r="J36" s="42"/>
      <c r="K36" s="44">
        <f>SUM(K29:K35)+K28</f>
        <v>41230.83</v>
      </c>
      <c r="L36" s="31"/>
      <c r="M36" s="32">
        <f t="shared" si="10"/>
        <v>6991.6607126975578</v>
      </c>
      <c r="N36" s="33">
        <f t="shared" ref="N36:N46" si="25">IF((H36)=0,"",(M36/H36))</f>
        <v>0.20420065259265524</v>
      </c>
      <c r="O36" s="31"/>
      <c r="P36" s="42"/>
      <c r="Q36" s="44">
        <f>SUM(Q29:Q35)+Q28</f>
        <v>41020.920000000006</v>
      </c>
      <c r="R36" s="31"/>
      <c r="S36" s="32">
        <f t="shared" si="12"/>
        <v>-209.90999999999622</v>
      </c>
      <c r="T36" s="33">
        <f t="shared" ref="T36:T46" si="26">IF((K36)=0,"",(S36/K36))</f>
        <v>-5.0910932426050165E-3</v>
      </c>
      <c r="U36" s="31"/>
      <c r="V36" s="42"/>
      <c r="W36" s="44">
        <f>SUM(W29:W35)+W28</f>
        <v>41367.909999999996</v>
      </c>
      <c r="X36" s="31"/>
      <c r="Y36" s="32">
        <f t="shared" si="13"/>
        <v>346.98999999999069</v>
      </c>
      <c r="Z36" s="33">
        <f t="shared" ref="Z36:Z46" si="27">IF((Q36)=0,"",(Y36/Q36))</f>
        <v>8.4588546526989314E-3</v>
      </c>
      <c r="AA36" s="31"/>
      <c r="AB36" s="42"/>
      <c r="AC36" s="44">
        <f>SUM(AC29:AC35)+AC28</f>
        <v>41344.35</v>
      </c>
      <c r="AD36" s="31"/>
      <c r="AE36" s="32">
        <f t="shared" si="14"/>
        <v>-23.559999999997672</v>
      </c>
      <c r="AF36" s="33">
        <f t="shared" ref="AF36:AF46" si="28">IF((W36)=0,"",(AE36/W36))</f>
        <v>-5.6952357515759619E-4</v>
      </c>
      <c r="AG36" s="31"/>
      <c r="AH36" s="42"/>
      <c r="AI36" s="44">
        <f>SUM(AI29:AI35)+AI28</f>
        <v>42195.62</v>
      </c>
      <c r="AJ36" s="31"/>
      <c r="AK36" s="32">
        <f t="shared" si="15"/>
        <v>851.27000000000407</v>
      </c>
      <c r="AL36" s="33">
        <f t="shared" ref="AL36:AL46" si="29">IF((AC36)=0,"",(AK36/AC36))</f>
        <v>2.0589754101830216E-2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10000</v>
      </c>
      <c r="G37" s="20">
        <v>2.8639999999999999</v>
      </c>
      <c r="H37" s="18">
        <f>F37*G37</f>
        <v>28640</v>
      </c>
      <c r="I37" s="19"/>
      <c r="J37" s="20">
        <v>3.178699360900668</v>
      </c>
      <c r="K37" s="18">
        <f>$F37*J37</f>
        <v>31786.99360900668</v>
      </c>
      <c r="L37" s="19"/>
      <c r="M37" s="21">
        <f t="shared" si="10"/>
        <v>3146.9936090066803</v>
      </c>
      <c r="N37" s="22">
        <f t="shared" si="25"/>
        <v>0.10988106176699303</v>
      </c>
      <c r="O37" s="19"/>
      <c r="P37" s="20">
        <v>3.178699360900668</v>
      </c>
      <c r="Q37" s="18">
        <f>$F37*P37</f>
        <v>31786.99360900668</v>
      </c>
      <c r="R37" s="19"/>
      <c r="S37" s="21">
        <f t="shared" si="12"/>
        <v>0</v>
      </c>
      <c r="T37" s="22">
        <f t="shared" si="26"/>
        <v>0</v>
      </c>
      <c r="U37" s="19"/>
      <c r="V37" s="20">
        <v>3.178699360900668</v>
      </c>
      <c r="W37" s="18">
        <f>$F37*V37</f>
        <v>31786.99360900668</v>
      </c>
      <c r="X37" s="19"/>
      <c r="Y37" s="21">
        <f t="shared" si="13"/>
        <v>0</v>
      </c>
      <c r="Z37" s="22">
        <f t="shared" si="27"/>
        <v>0</v>
      </c>
      <c r="AA37" s="19"/>
      <c r="AB37" s="20">
        <v>3.178699360900668</v>
      </c>
      <c r="AC37" s="18">
        <f>$F37*AB37</f>
        <v>31786.99360900668</v>
      </c>
      <c r="AD37" s="19"/>
      <c r="AE37" s="21">
        <f t="shared" si="14"/>
        <v>0</v>
      </c>
      <c r="AF37" s="22">
        <f t="shared" si="28"/>
        <v>0</v>
      </c>
      <c r="AG37" s="19"/>
      <c r="AH37" s="20">
        <v>3.178699360900668</v>
      </c>
      <c r="AI37" s="18">
        <f>$F37*AH37</f>
        <v>31786.99360900668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10000</v>
      </c>
      <c r="G38" s="20">
        <v>2.1528</v>
      </c>
      <c r="H38" s="18">
        <f>F38*G38</f>
        <v>21528</v>
      </c>
      <c r="I38" s="19"/>
      <c r="J38" s="20">
        <v>2.4329555056067216</v>
      </c>
      <c r="K38" s="18">
        <f>$F38*J38</f>
        <v>24329.555056067216</v>
      </c>
      <c r="L38" s="19"/>
      <c r="M38" s="21">
        <f t="shared" si="10"/>
        <v>2801.5550560672164</v>
      </c>
      <c r="N38" s="22">
        <f t="shared" si="25"/>
        <v>0.13013540765826906</v>
      </c>
      <c r="O38" s="19"/>
      <c r="P38" s="20">
        <v>2.4329555056067216</v>
      </c>
      <c r="Q38" s="18">
        <f>$F38*P38</f>
        <v>24329.555056067216</v>
      </c>
      <c r="R38" s="19"/>
      <c r="S38" s="21">
        <f t="shared" si="12"/>
        <v>0</v>
      </c>
      <c r="T38" s="22">
        <f t="shared" si="26"/>
        <v>0</v>
      </c>
      <c r="U38" s="19"/>
      <c r="V38" s="20">
        <v>2.4329555056067216</v>
      </c>
      <c r="W38" s="18">
        <f>$F38*V38</f>
        <v>24329.555056067216</v>
      </c>
      <c r="X38" s="19"/>
      <c r="Y38" s="21">
        <f t="shared" si="13"/>
        <v>0</v>
      </c>
      <c r="Z38" s="22">
        <f t="shared" si="27"/>
        <v>0</v>
      </c>
      <c r="AA38" s="19"/>
      <c r="AB38" s="20">
        <v>2.4329555056067216</v>
      </c>
      <c r="AC38" s="18">
        <f>$F38*AB38</f>
        <v>24329.555056067216</v>
      </c>
      <c r="AD38" s="19"/>
      <c r="AE38" s="21">
        <f t="shared" si="14"/>
        <v>0</v>
      </c>
      <c r="AF38" s="22">
        <f t="shared" si="28"/>
        <v>0</v>
      </c>
      <c r="AG38" s="19"/>
      <c r="AH38" s="20">
        <v>2.4329555056067216</v>
      </c>
      <c r="AI38" s="18">
        <f>$F38*AH38</f>
        <v>24329.555056067216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84407.169287302444</v>
      </c>
      <c r="I39" s="49"/>
      <c r="J39" s="48"/>
      <c r="K39" s="44">
        <f>SUM(K36:K38)</f>
        <v>97347.378665073891</v>
      </c>
      <c r="L39" s="49"/>
      <c r="M39" s="32">
        <f t="shared" si="10"/>
        <v>12940.209377771447</v>
      </c>
      <c r="N39" s="33">
        <f t="shared" si="25"/>
        <v>0.15330699379013615</v>
      </c>
      <c r="O39" s="49"/>
      <c r="P39" s="48"/>
      <c r="Q39" s="44">
        <f>SUM(Q36:Q38)</f>
        <v>97137.468665073902</v>
      </c>
      <c r="R39" s="49"/>
      <c r="S39" s="32">
        <f t="shared" si="12"/>
        <v>-209.90999999998894</v>
      </c>
      <c r="T39" s="33">
        <f t="shared" si="26"/>
        <v>-2.1562984322586599E-3</v>
      </c>
      <c r="U39" s="49"/>
      <c r="V39" s="48"/>
      <c r="W39" s="44">
        <f>SUM(W36:W38)</f>
        <v>97484.458665073893</v>
      </c>
      <c r="X39" s="49"/>
      <c r="Y39" s="32">
        <f t="shared" si="13"/>
        <v>346.98999999999069</v>
      </c>
      <c r="Z39" s="33">
        <f t="shared" si="27"/>
        <v>3.5721540283945251E-3</v>
      </c>
      <c r="AA39" s="49"/>
      <c r="AB39" s="48"/>
      <c r="AC39" s="44">
        <f>SUM(AC36:AC38)</f>
        <v>97460.898665073895</v>
      </c>
      <c r="AD39" s="49"/>
      <c r="AE39" s="32">
        <f t="shared" si="14"/>
        <v>-23.559999999997672</v>
      </c>
      <c r="AF39" s="33">
        <f t="shared" si="28"/>
        <v>-2.4167954895192538E-4</v>
      </c>
      <c r="AG39" s="49"/>
      <c r="AH39" s="48"/>
      <c r="AI39" s="44">
        <f>SUM(AI36:AI38)</f>
        <v>98312.168665073899</v>
      </c>
      <c r="AJ39" s="49"/>
      <c r="AK39" s="32">
        <f t="shared" si="15"/>
        <v>851.27000000000407</v>
      </c>
      <c r="AL39" s="33">
        <f t="shared" si="29"/>
        <v>8.7344772278922702E-3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5140660</v>
      </c>
      <c r="G40" s="51">
        <v>4.4000000000000003E-3</v>
      </c>
      <c r="H40" s="162">
        <f t="shared" ref="H40:H48" si="30">F40*G40</f>
        <v>22618.904000000002</v>
      </c>
      <c r="I40" s="19"/>
      <c r="J40" s="51">
        <v>4.4000000000000003E-3</v>
      </c>
      <c r="K40" s="162">
        <f t="shared" ref="K40:K48" si="31">$F40*J40</f>
        <v>22618.904000000002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22618.904000000002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22618.904000000002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22618.904000000002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22618.904000000002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5140660</v>
      </c>
      <c r="G41" s="51">
        <v>1.2999999999999999E-3</v>
      </c>
      <c r="H41" s="162">
        <f t="shared" si="30"/>
        <v>6682.8579999999993</v>
      </c>
      <c r="I41" s="19"/>
      <c r="J41" s="51">
        <v>1.2999999999999999E-3</v>
      </c>
      <c r="K41" s="162">
        <f t="shared" si="31"/>
        <v>6682.8579999999993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6682.8579999999993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6682.8579999999993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6682.8579999999993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6682.8579999999993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5110000</v>
      </c>
      <c r="G43" s="51">
        <v>7.0000000000000001E-3</v>
      </c>
      <c r="H43" s="162">
        <f t="shared" si="30"/>
        <v>35770</v>
      </c>
      <c r="I43" s="19"/>
      <c r="J43" s="51">
        <v>7.0000000000000001E-3</v>
      </c>
      <c r="K43" s="162">
        <f t="shared" si="31"/>
        <v>35770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35770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35770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35770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35770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3270400</v>
      </c>
      <c r="G44" s="55">
        <v>7.6999999999999999E-2</v>
      </c>
      <c r="H44" s="162">
        <f t="shared" si="30"/>
        <v>251820.79999999999</v>
      </c>
      <c r="I44" s="19"/>
      <c r="J44" s="55">
        <v>7.6999999999999999E-2</v>
      </c>
      <c r="K44" s="162">
        <f t="shared" si="31"/>
        <v>251820.79999999999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251820.79999999999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251820.79999999999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251820.79999999999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251820.79999999999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919800</v>
      </c>
      <c r="G45" s="55">
        <v>0.114</v>
      </c>
      <c r="H45" s="162">
        <f t="shared" si="30"/>
        <v>104857.2</v>
      </c>
      <c r="I45" s="19"/>
      <c r="J45" s="55">
        <v>0.114</v>
      </c>
      <c r="K45" s="162">
        <f t="shared" si="31"/>
        <v>104857.2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104857.2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104857.2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104857.2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104857.2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919800</v>
      </c>
      <c r="G46" s="55">
        <v>0.14000000000000001</v>
      </c>
      <c r="H46" s="162">
        <f t="shared" si="30"/>
        <v>128772.00000000001</v>
      </c>
      <c r="I46" s="19"/>
      <c r="J46" s="55">
        <v>0.14000000000000001</v>
      </c>
      <c r="K46" s="162">
        <f t="shared" si="31"/>
        <v>128772.00000000001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128772.00000000001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128772.00000000001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128772.00000000001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128772.00000000001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5109250</v>
      </c>
      <c r="G48" s="55">
        <v>0.10299999999999999</v>
      </c>
      <c r="H48" s="162">
        <f t="shared" si="30"/>
        <v>526252.75</v>
      </c>
      <c r="I48" s="60"/>
      <c r="J48" s="55">
        <v>0.10299999999999999</v>
      </c>
      <c r="K48" s="162">
        <f t="shared" si="31"/>
        <v>526252.75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526252.75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526252.75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526252.75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526252.75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634929.1812873024</v>
      </c>
      <c r="I50" s="76"/>
      <c r="J50" s="73"/>
      <c r="K50" s="75">
        <f>SUM(K40:K46,K39)</f>
        <v>647869.39066507388</v>
      </c>
      <c r="L50" s="76"/>
      <c r="M50" s="77">
        <f>K50-H50</f>
        <v>12940.209377771476</v>
      </c>
      <c r="N50" s="78">
        <f>IF((H50)=0,"",(M50/H50))</f>
        <v>2.0380555436963124E-2</v>
      </c>
      <c r="O50" s="76"/>
      <c r="P50" s="73"/>
      <c r="Q50" s="75">
        <f>SUM(Q40:Q46,Q39)</f>
        <v>647659.48066507385</v>
      </c>
      <c r="R50" s="76"/>
      <c r="S50" s="77">
        <f t="shared" si="12"/>
        <v>-209.9100000000326</v>
      </c>
      <c r="T50" s="78">
        <f>IF((K50)=0,"",(S50/K50))</f>
        <v>-3.2400048995145198E-4</v>
      </c>
      <c r="U50" s="76"/>
      <c r="V50" s="73"/>
      <c r="W50" s="75">
        <f>SUM(W40:W46,W39)</f>
        <v>648006.47066507384</v>
      </c>
      <c r="X50" s="76"/>
      <c r="Y50" s="77">
        <f t="shared" si="13"/>
        <v>346.98999999999069</v>
      </c>
      <c r="Z50" s="78">
        <f>IF((Q50)=0,"",(Y50/Q50))</f>
        <v>5.35759933049495E-4</v>
      </c>
      <c r="AA50" s="76"/>
      <c r="AB50" s="73"/>
      <c r="AC50" s="75">
        <f>SUM(AC40:AC46,AC39)</f>
        <v>647982.9106650739</v>
      </c>
      <c r="AD50" s="76"/>
      <c r="AE50" s="77">
        <f t="shared" si="14"/>
        <v>-23.559999999939464</v>
      </c>
      <c r="AF50" s="78">
        <f>IF((W50)=0,"",(AE50/W50))</f>
        <v>-3.6357661638407613E-5</v>
      </c>
      <c r="AG50" s="76"/>
      <c r="AH50" s="73"/>
      <c r="AI50" s="75">
        <f>SUM(AI40:AI46,AI39)</f>
        <v>648834.18066507392</v>
      </c>
      <c r="AJ50" s="76"/>
      <c r="AK50" s="77">
        <f t="shared" si="15"/>
        <v>851.27000000001863</v>
      </c>
      <c r="AL50" s="78">
        <f>IF((AC50)=0,"",(AK50/AC50))</f>
        <v>1.3137229176712326E-3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82540.793567349319</v>
      </c>
      <c r="I51" s="83"/>
      <c r="J51" s="80">
        <v>0.13</v>
      </c>
      <c r="K51" s="84">
        <f>K50*J51</f>
        <v>84223.020786459601</v>
      </c>
      <c r="L51" s="83"/>
      <c r="M51" s="85">
        <f>K51-H51</f>
        <v>1682.227219110282</v>
      </c>
      <c r="N51" s="86">
        <f>IF((H51)=0,"",(M51/H51))</f>
        <v>2.0380555436963002E-2</v>
      </c>
      <c r="O51" s="83"/>
      <c r="P51" s="80">
        <v>0.13</v>
      </c>
      <c r="Q51" s="84">
        <f>Q50*P51</f>
        <v>84195.732486459601</v>
      </c>
      <c r="R51" s="83"/>
      <c r="S51" s="85">
        <f t="shared" si="12"/>
        <v>-27.288300000000163</v>
      </c>
      <c r="T51" s="86">
        <f>IF((K51)=0,"",(S51/K51))</f>
        <v>-3.2400048995140363E-4</v>
      </c>
      <c r="U51" s="83"/>
      <c r="V51" s="80">
        <v>0.13</v>
      </c>
      <c r="W51" s="84">
        <f>W50*V51</f>
        <v>84240.841186459598</v>
      </c>
      <c r="X51" s="83"/>
      <c r="Y51" s="85">
        <f t="shared" si="13"/>
        <v>45.108699999997043</v>
      </c>
      <c r="Z51" s="86">
        <f>IF((Q51)=0,"",(Y51/Q51))</f>
        <v>5.3575993304947429E-4</v>
      </c>
      <c r="AA51" s="83"/>
      <c r="AB51" s="80">
        <v>0.13</v>
      </c>
      <c r="AC51" s="84">
        <f>AC50*AB51</f>
        <v>84237.778386459613</v>
      </c>
      <c r="AD51" s="83"/>
      <c r="AE51" s="85">
        <f t="shared" si="14"/>
        <v>-3.0627999999851454</v>
      </c>
      <c r="AF51" s="86">
        <f>IF((W51)=0,"",(AE51/W51))</f>
        <v>-3.6357661638324699E-5</v>
      </c>
      <c r="AG51" s="83"/>
      <c r="AH51" s="80">
        <v>0.13</v>
      </c>
      <c r="AI51" s="84">
        <f>AI50*AH51</f>
        <v>84348.443486459611</v>
      </c>
      <c r="AJ51" s="83"/>
      <c r="AK51" s="85">
        <f t="shared" si="15"/>
        <v>110.66509999999835</v>
      </c>
      <c r="AL51" s="86">
        <f>IF((AC51)=0,"",(AK51/AC51))</f>
        <v>1.3137229176711843E-3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717469.97485465172</v>
      </c>
      <c r="I52" s="83"/>
      <c r="J52" s="88"/>
      <c r="K52" s="84">
        <f>K50+K51</f>
        <v>732092.41145153344</v>
      </c>
      <c r="L52" s="83"/>
      <c r="M52" s="85">
        <f>K52-H52</f>
        <v>14622.436596881715</v>
      </c>
      <c r="N52" s="86">
        <f>IF((H52)=0,"",(M52/H52))</f>
        <v>2.0380555436963051E-2</v>
      </c>
      <c r="O52" s="83"/>
      <c r="P52" s="88"/>
      <c r="Q52" s="84">
        <f>Q50+Q51</f>
        <v>731855.21315153339</v>
      </c>
      <c r="R52" s="83"/>
      <c r="S52" s="85">
        <f t="shared" si="12"/>
        <v>-237.19830000004731</v>
      </c>
      <c r="T52" s="86">
        <f>IF((K52)=0,"",(S52/K52))</f>
        <v>-3.2400048995146635E-4</v>
      </c>
      <c r="U52" s="83"/>
      <c r="V52" s="88"/>
      <c r="W52" s="84">
        <f>W50+W51</f>
        <v>732247.31185153348</v>
      </c>
      <c r="X52" s="83"/>
      <c r="Y52" s="85">
        <f t="shared" si="13"/>
        <v>392.09870000008959</v>
      </c>
      <c r="Z52" s="86">
        <f>IF((Q52)=0,"",(Y52/Q52))</f>
        <v>5.3575993304963182E-4</v>
      </c>
      <c r="AA52" s="83"/>
      <c r="AB52" s="88"/>
      <c r="AC52" s="84">
        <f>AC50+AC51</f>
        <v>732220.68905153347</v>
      </c>
      <c r="AD52" s="83"/>
      <c r="AE52" s="85">
        <f t="shared" si="14"/>
        <v>-26.622800000011921</v>
      </c>
      <c r="AF52" s="86">
        <f>IF((W52)=0,"",(AE52/W52))</f>
        <v>-3.6357661638517308E-5</v>
      </c>
      <c r="AG52" s="83"/>
      <c r="AH52" s="88"/>
      <c r="AI52" s="84">
        <f>AI50+AI51</f>
        <v>733182.62415153347</v>
      </c>
      <c r="AJ52" s="83"/>
      <c r="AK52" s="85">
        <f t="shared" si="15"/>
        <v>961.93510000000242</v>
      </c>
      <c r="AL52" s="86">
        <f>IF((AC52)=0,"",(AK52/AC52))</f>
        <v>1.3137229176712073E-3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-71747</v>
      </c>
      <c r="I53" s="83"/>
      <c r="J53" s="88"/>
      <c r="K53" s="90">
        <f>ROUND(-K52*10%,2)</f>
        <v>-73209.240000000005</v>
      </c>
      <c r="L53" s="83"/>
      <c r="M53" s="91">
        <f>K53-H53</f>
        <v>-1462.2400000000052</v>
      </c>
      <c r="N53" s="92">
        <f>IF((H53)=0,"",(M53/H53))</f>
        <v>2.0380503714441094E-2</v>
      </c>
      <c r="O53" s="83"/>
      <c r="P53" s="88"/>
      <c r="Q53" s="90">
        <f>ROUND(-Q52*10%,2)</f>
        <v>-73185.52</v>
      </c>
      <c r="R53" s="83"/>
      <c r="S53" s="91">
        <f t="shared" si="12"/>
        <v>23.720000000001164</v>
      </c>
      <c r="T53" s="92">
        <f>IF((K53)=0,"",(S53/K53))</f>
        <v>-3.2400281713074967E-4</v>
      </c>
      <c r="U53" s="83"/>
      <c r="V53" s="88"/>
      <c r="W53" s="90">
        <f>ROUND(-W52*10%,2)</f>
        <v>-73224.73</v>
      </c>
      <c r="X53" s="83"/>
      <c r="Y53" s="91">
        <f t="shared" si="13"/>
        <v>-39.209999999991851</v>
      </c>
      <c r="Z53" s="92">
        <f>IF((Q53)=0,"",(Y53/Q53))</f>
        <v>5.3576171898473703E-4</v>
      </c>
      <c r="AA53" s="83"/>
      <c r="AB53" s="88"/>
      <c r="AC53" s="90">
        <f>ROUND(-AC52*10%,2)</f>
        <v>-73222.070000000007</v>
      </c>
      <c r="AD53" s="83"/>
      <c r="AE53" s="91">
        <f t="shared" si="14"/>
        <v>2.6599999999889405</v>
      </c>
      <c r="AF53" s="92">
        <f>IF((W53)=0,"",(AE53/W53))</f>
        <v>-3.6326525205199675E-5</v>
      </c>
      <c r="AG53" s="83"/>
      <c r="AH53" s="88"/>
      <c r="AI53" s="90">
        <f>ROUND(-AI52*10%,2)</f>
        <v>-73318.259999999995</v>
      </c>
      <c r="AJ53" s="83"/>
      <c r="AK53" s="91">
        <f t="shared" si="15"/>
        <v>-96.189999999987776</v>
      </c>
      <c r="AL53" s="92">
        <f>IF((AC53)=0,"",(AK53/AC53))</f>
        <v>1.3136749616609823E-3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645722.97485465172</v>
      </c>
      <c r="I54" s="96"/>
      <c r="J54" s="93"/>
      <c r="K54" s="97">
        <f>K52+K53</f>
        <v>658883.17145153345</v>
      </c>
      <c r="L54" s="96"/>
      <c r="M54" s="98">
        <f>K54-H54</f>
        <v>13160.196596881724</v>
      </c>
      <c r="N54" s="99">
        <f>IF((H54)=0,"",(M54/H54))</f>
        <v>2.0380561183910181E-2</v>
      </c>
      <c r="O54" s="96"/>
      <c r="P54" s="93"/>
      <c r="Q54" s="97">
        <f>Q52+Q53</f>
        <v>658669.69315153337</v>
      </c>
      <c r="R54" s="96"/>
      <c r="S54" s="98">
        <f t="shared" si="12"/>
        <v>-213.47830000007525</v>
      </c>
      <c r="T54" s="99">
        <f>IF((K54)=0,"",(S54/K54))</f>
        <v>-3.2400023137603906E-4</v>
      </c>
      <c r="U54" s="96"/>
      <c r="V54" s="93"/>
      <c r="W54" s="97">
        <f>W52+W53</f>
        <v>659022.5818515335</v>
      </c>
      <c r="X54" s="96"/>
      <c r="Y54" s="98">
        <f t="shared" si="13"/>
        <v>352.88870000012685</v>
      </c>
      <c r="Z54" s="99">
        <f>IF((Q54)=0,"",(Y54/Q54))</f>
        <v>5.3575973461244609E-4</v>
      </c>
      <c r="AA54" s="96"/>
      <c r="AB54" s="93"/>
      <c r="AC54" s="97">
        <f>AC52+AC53</f>
        <v>658998.61905153352</v>
      </c>
      <c r="AD54" s="96"/>
      <c r="AE54" s="98">
        <f t="shared" si="14"/>
        <v>-23.962799999979325</v>
      </c>
      <c r="AF54" s="99">
        <f>IF((W54)=0,"",(AE54/W54))</f>
        <v>-3.6361121242090809E-5</v>
      </c>
      <c r="AG54" s="96"/>
      <c r="AH54" s="93"/>
      <c r="AI54" s="97">
        <f>AI52+AI53</f>
        <v>659864.36415153346</v>
      </c>
      <c r="AJ54" s="96"/>
      <c r="AK54" s="98">
        <f t="shared" si="15"/>
        <v>865.74509999994189</v>
      </c>
      <c r="AL54" s="99">
        <f>IF((AC54)=0,"",(AK54/AC54))</f>
        <v>1.313728246116766E-3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675797.9312873024</v>
      </c>
      <c r="I56" s="110"/>
      <c r="J56" s="107"/>
      <c r="K56" s="109">
        <f>SUM(K47:K48,K39,K40:K43)</f>
        <v>688738.14066507388</v>
      </c>
      <c r="L56" s="110"/>
      <c r="M56" s="111">
        <f>K56-H56</f>
        <v>12940.209377771476</v>
      </c>
      <c r="N56" s="78">
        <f>IF((H56)=0,"",(M56/H56))</f>
        <v>1.9148045264243636E-2</v>
      </c>
      <c r="O56" s="110"/>
      <c r="P56" s="107"/>
      <c r="Q56" s="109">
        <f>SUM(Q47:Q48,Q39,Q40:Q43)</f>
        <v>688528.23066507385</v>
      </c>
      <c r="R56" s="110"/>
      <c r="S56" s="111">
        <f t="shared" si="12"/>
        <v>-209.9100000000326</v>
      </c>
      <c r="T56" s="78">
        <f>IF((K56)=0,"",(S56/K56))</f>
        <v>-3.04774757787241E-4</v>
      </c>
      <c r="U56" s="110"/>
      <c r="V56" s="107"/>
      <c r="W56" s="109">
        <f>SUM(W47:W48,W39,W40:W43)</f>
        <v>688875.22066507384</v>
      </c>
      <c r="X56" s="110"/>
      <c r="Y56" s="111">
        <f t="shared" si="13"/>
        <v>346.98999999999069</v>
      </c>
      <c r="Z56" s="78">
        <f>IF((Q56)=0,"",(Y56/Q56))</f>
        <v>5.0395900203659149E-4</v>
      </c>
      <c r="AA56" s="110"/>
      <c r="AB56" s="107"/>
      <c r="AC56" s="109">
        <f>SUM(AC47:AC48,AC39,AC40:AC43)</f>
        <v>688851.6606650739</v>
      </c>
      <c r="AD56" s="110"/>
      <c r="AE56" s="111">
        <f t="shared" si="14"/>
        <v>-23.559999999939464</v>
      </c>
      <c r="AF56" s="78">
        <f>IF((W56)=0,"",(AE56/W56))</f>
        <v>-3.4200678574551555E-5</v>
      </c>
      <c r="AG56" s="110"/>
      <c r="AH56" s="107"/>
      <c r="AI56" s="109">
        <f>SUM(AI47:AI48,AI39,AI40:AI43)</f>
        <v>689702.93066507392</v>
      </c>
      <c r="AJ56" s="110"/>
      <c r="AK56" s="111">
        <f t="shared" si="15"/>
        <v>851.27000000001863</v>
      </c>
      <c r="AL56" s="78">
        <f>IF((AC56)=0,"",(AK56/AC56))</f>
        <v>1.2357812989492291E-3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87853.731067349319</v>
      </c>
      <c r="I57" s="115"/>
      <c r="J57" s="113">
        <v>0.13</v>
      </c>
      <c r="K57" s="116">
        <f>K56*J57</f>
        <v>89535.958286459601</v>
      </c>
      <c r="L57" s="115"/>
      <c r="M57" s="117">
        <f>K57-H57</f>
        <v>1682.227219110282</v>
      </c>
      <c r="N57" s="86">
        <f>IF((H57)=0,"",(M57/H57))</f>
        <v>1.9148045264243522E-2</v>
      </c>
      <c r="O57" s="115"/>
      <c r="P57" s="113">
        <v>0.13</v>
      </c>
      <c r="Q57" s="116">
        <f>Q56*P57</f>
        <v>89508.669986459601</v>
      </c>
      <c r="R57" s="115"/>
      <c r="S57" s="117">
        <f t="shared" si="12"/>
        <v>-27.288300000000163</v>
      </c>
      <c r="T57" s="86">
        <f>IF((K57)=0,"",(S57/K57))</f>
        <v>-3.0477475778719547E-4</v>
      </c>
      <c r="U57" s="115"/>
      <c r="V57" s="113">
        <v>0.13</v>
      </c>
      <c r="W57" s="116">
        <f>W56*V57</f>
        <v>89553.778686459598</v>
      </c>
      <c r="X57" s="115"/>
      <c r="Y57" s="117">
        <f t="shared" si="13"/>
        <v>45.108699999997043</v>
      </c>
      <c r="Z57" s="86">
        <f>IF((Q57)=0,"",(Y57/Q57))</f>
        <v>5.0395900203657198E-4</v>
      </c>
      <c r="AA57" s="115"/>
      <c r="AB57" s="113">
        <v>0.13</v>
      </c>
      <c r="AC57" s="116">
        <f>AC56*AB57</f>
        <v>89550.715886459613</v>
      </c>
      <c r="AD57" s="115"/>
      <c r="AE57" s="117">
        <f t="shared" si="14"/>
        <v>-3.0627999999851454</v>
      </c>
      <c r="AF57" s="86">
        <f>IF((W57)=0,"",(AE57/W57))</f>
        <v>-3.4200678574473553E-5</v>
      </c>
      <c r="AG57" s="115"/>
      <c r="AH57" s="113">
        <v>0.13</v>
      </c>
      <c r="AI57" s="116">
        <f>AI56*AH57</f>
        <v>89661.380986459611</v>
      </c>
      <c r="AJ57" s="115"/>
      <c r="AK57" s="117">
        <f t="shared" si="15"/>
        <v>110.66509999999835</v>
      </c>
      <c r="AL57" s="86">
        <f>IF((AC57)=0,"",(AK57/AC57))</f>
        <v>1.2357812989491836E-3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763651.66235465172</v>
      </c>
      <c r="I58" s="115"/>
      <c r="J58" s="119"/>
      <c r="K58" s="116">
        <f>K56+K57</f>
        <v>778274.09895153344</v>
      </c>
      <c r="L58" s="115"/>
      <c r="M58" s="117">
        <f>K58-H58</f>
        <v>14622.436596881715</v>
      </c>
      <c r="N58" s="86">
        <f>IF((H58)=0,"",(M58/H58))</f>
        <v>1.9148045264243563E-2</v>
      </c>
      <c r="O58" s="115"/>
      <c r="P58" s="119"/>
      <c r="Q58" s="116">
        <f>Q56+Q57</f>
        <v>778036.90065153339</v>
      </c>
      <c r="R58" s="115"/>
      <c r="S58" s="117">
        <f t="shared" si="12"/>
        <v>-237.19830000004731</v>
      </c>
      <c r="T58" s="86">
        <f>IF((K58)=0,"",(S58/K58))</f>
        <v>-3.0477475778725445E-4</v>
      </c>
      <c r="U58" s="115"/>
      <c r="V58" s="119"/>
      <c r="W58" s="116">
        <f>W56+W57</f>
        <v>778428.99935153348</v>
      </c>
      <c r="X58" s="115"/>
      <c r="Y58" s="117">
        <f t="shared" si="13"/>
        <v>392.09870000008959</v>
      </c>
      <c r="Z58" s="86">
        <f>IF((Q58)=0,"",(Y58/Q58))</f>
        <v>5.0395900203672019E-4</v>
      </c>
      <c r="AA58" s="115"/>
      <c r="AB58" s="119"/>
      <c r="AC58" s="116">
        <f>AC56+AC57</f>
        <v>778402.37655153347</v>
      </c>
      <c r="AD58" s="115"/>
      <c r="AE58" s="117">
        <f t="shared" si="14"/>
        <v>-26.622800000011921</v>
      </c>
      <c r="AF58" s="86">
        <f>IF((W58)=0,"",(AE58/W58))</f>
        <v>-3.4200678574654744E-5</v>
      </c>
      <c r="AG58" s="115"/>
      <c r="AH58" s="119"/>
      <c r="AI58" s="116">
        <f>AI56+AI57</f>
        <v>779364.31165153347</v>
      </c>
      <c r="AJ58" s="115"/>
      <c r="AK58" s="117">
        <f t="shared" si="15"/>
        <v>961.93510000000242</v>
      </c>
      <c r="AL58" s="86">
        <f>IF((AC58)=0,"",(AK58/AC58))</f>
        <v>1.2357812989492053E-3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-76365.17</v>
      </c>
      <c r="I59" s="115"/>
      <c r="J59" s="119"/>
      <c r="K59" s="122">
        <f>ROUND(-K58*10%,2)</f>
        <v>-77827.41</v>
      </c>
      <c r="L59" s="115"/>
      <c r="M59" s="123">
        <f>K59-H59</f>
        <v>-1462.2400000000052</v>
      </c>
      <c r="N59" s="92">
        <f>IF((H59)=0,"",(M59/H59))</f>
        <v>1.9147996396786719E-2</v>
      </c>
      <c r="O59" s="115"/>
      <c r="P59" s="119"/>
      <c r="Q59" s="122">
        <f>ROUND(-Q58*10%,2)</f>
        <v>-77803.69</v>
      </c>
      <c r="R59" s="115"/>
      <c r="S59" s="123">
        <f t="shared" si="12"/>
        <v>23.720000000001164</v>
      </c>
      <c r="T59" s="92">
        <f>IF((K59)=0,"",(S59/K59))</f>
        <v>-3.0477694169703403E-4</v>
      </c>
      <c r="U59" s="115"/>
      <c r="V59" s="119"/>
      <c r="W59" s="122">
        <f>ROUND(-W58*10%,2)</f>
        <v>-77842.899999999994</v>
      </c>
      <c r="X59" s="115"/>
      <c r="Y59" s="123">
        <f t="shared" si="13"/>
        <v>-39.209999999991851</v>
      </c>
      <c r="Z59" s="92">
        <f>IF((Q59)=0,"",(Y59/Q59))</f>
        <v>5.0396067333042746E-4</v>
      </c>
      <c r="AA59" s="115"/>
      <c r="AB59" s="119"/>
      <c r="AC59" s="122">
        <f>ROUND(-AC58*10%,2)</f>
        <v>-77840.240000000005</v>
      </c>
      <c r="AD59" s="115"/>
      <c r="AE59" s="123">
        <f t="shared" si="14"/>
        <v>2.6599999999889405</v>
      </c>
      <c r="AF59" s="92">
        <f>IF((W59)=0,"",(AE59/W59))</f>
        <v>-3.4171388784191502E-5</v>
      </c>
      <c r="AG59" s="115"/>
      <c r="AH59" s="119"/>
      <c r="AI59" s="122">
        <f>ROUND(-AI58*10%,2)</f>
        <v>-77936.429999999993</v>
      </c>
      <c r="AJ59" s="115"/>
      <c r="AK59" s="123">
        <f t="shared" si="15"/>
        <v>-96.189999999987776</v>
      </c>
      <c r="AL59" s="92">
        <f>IF((AC59)=0,"",(AK59/AC59))</f>
        <v>1.2357361693641716E-3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687286.49235465168</v>
      </c>
      <c r="I60" s="127"/>
      <c r="J60" s="124"/>
      <c r="K60" s="128">
        <f>SUM(K58:K59)</f>
        <v>700446.6889515334</v>
      </c>
      <c r="L60" s="127"/>
      <c r="M60" s="129">
        <f>K60-H60</f>
        <v>13160.196596881724</v>
      </c>
      <c r="N60" s="130">
        <f>IF((H60)=0,"",(M60/H60))</f>
        <v>1.9148050693961312E-2</v>
      </c>
      <c r="O60" s="127"/>
      <c r="P60" s="124"/>
      <c r="Q60" s="128">
        <f>SUM(Q58:Q59)</f>
        <v>700233.21065153345</v>
      </c>
      <c r="R60" s="127"/>
      <c r="S60" s="129">
        <f t="shared" si="12"/>
        <v>-213.47829999995884</v>
      </c>
      <c r="T60" s="130">
        <f>IF((K60)=0,"",(S60/K60))</f>
        <v>-3.0477451513048726E-4</v>
      </c>
      <c r="U60" s="127"/>
      <c r="V60" s="124"/>
      <c r="W60" s="128">
        <f>SUM(W58:W59)</f>
        <v>700586.09935153346</v>
      </c>
      <c r="X60" s="127"/>
      <c r="Y60" s="129">
        <f t="shared" si="13"/>
        <v>352.88870000001043</v>
      </c>
      <c r="Z60" s="130">
        <f>IF((Q60)=0,"",(Y60/Q60))</f>
        <v>5.0395881633729484E-4</v>
      </c>
      <c r="AA60" s="127"/>
      <c r="AB60" s="124"/>
      <c r="AC60" s="128">
        <f>SUM(AC58:AC59)</f>
        <v>700562.13655153348</v>
      </c>
      <c r="AD60" s="127"/>
      <c r="AE60" s="129">
        <f t="shared" si="14"/>
        <v>-23.962799999979325</v>
      </c>
      <c r="AF60" s="130">
        <f>IF((W60)=0,"",(AE60/W60))</f>
        <v>-3.4203932995758022E-5</v>
      </c>
      <c r="AG60" s="127"/>
      <c r="AH60" s="124"/>
      <c r="AI60" s="128">
        <f>SUM(AI58:AI59)</f>
        <v>701427.88165153353</v>
      </c>
      <c r="AJ60" s="127"/>
      <c r="AK60" s="129">
        <f t="shared" si="15"/>
        <v>865.7451000000583</v>
      </c>
      <c r="AL60" s="130">
        <f>IF((AC60)=0,"",(AK60/AC60))</f>
        <v>1.2357863133477724E-3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C000"/>
    <pageSetUpPr fitToPage="1"/>
  </sheetPr>
  <dimension ref="A1:AP79"/>
  <sheetViews>
    <sheetView showGridLines="0" topLeftCell="A33" zoomScaleNormal="100" workbookViewId="0">
      <selection activeCell="A44" sqref="A44:XFD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Summary!D22</f>
        <v>12500</v>
      </c>
      <c r="H7" s="9" t="s">
        <v>72</v>
      </c>
      <c r="J7" s="161"/>
      <c r="K7" s="161"/>
    </row>
    <row r="8" spans="2:42" x14ac:dyDescent="0.25">
      <c r="B8" s="6"/>
      <c r="G8" s="8">
        <f>Summary!C22</f>
        <v>6387500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22822.65</v>
      </c>
      <c r="K12" s="18">
        <f t="shared" ref="K12:K27" si="1">$F12*J12</f>
        <v>22822.65</v>
      </c>
      <c r="L12" s="19"/>
      <c r="M12" s="21">
        <f>K12-H12</f>
        <v>-553.5199999999968</v>
      </c>
      <c r="N12" s="22">
        <f>IF((H12)=0,"",(M12/H12))</f>
        <v>-2.3678814793013432E-2</v>
      </c>
      <c r="O12" s="19"/>
      <c r="P12" s="16">
        <v>23656.74</v>
      </c>
      <c r="Q12" s="18">
        <f t="shared" ref="Q12:Q27" si="2">$F12*P12</f>
        <v>23656.74</v>
      </c>
      <c r="R12" s="19"/>
      <c r="S12" s="21">
        <f>Q12-K12</f>
        <v>834.09000000000015</v>
      </c>
      <c r="T12" s="22">
        <f t="shared" ref="T12:T34" si="3">IF((K12)=0,"",(S12/K12))</f>
        <v>3.6546588586338573E-2</v>
      </c>
      <c r="U12" s="19"/>
      <c r="V12" s="16">
        <v>23874.73</v>
      </c>
      <c r="W12" s="18">
        <f t="shared" ref="W12:W27" si="4">$F12*V12</f>
        <v>23874.73</v>
      </c>
      <c r="X12" s="19"/>
      <c r="Y12" s="21">
        <f>W12-Q12</f>
        <v>217.98999999999796</v>
      </c>
      <c r="Z12" s="22">
        <f t="shared" ref="Z12:Z34" si="5">IF((Q12)=0,"",(Y12/Q12))</f>
        <v>9.2147100572605497E-3</v>
      </c>
      <c r="AA12" s="19"/>
      <c r="AB12" s="16">
        <v>23860.17</v>
      </c>
      <c r="AC12" s="18">
        <f t="shared" ref="AC12:AC27" si="6">$F12*AB12</f>
        <v>23860.17</v>
      </c>
      <c r="AD12" s="19"/>
      <c r="AE12" s="21">
        <f>AC12-W12</f>
        <v>-14.56000000000131</v>
      </c>
      <c r="AF12" s="22">
        <f t="shared" ref="AF12:AF34" si="7">IF((W12)=0,"",(AE12/W12))</f>
        <v>-6.0984982866827439E-4</v>
      </c>
      <c r="AG12" s="19"/>
      <c r="AH12" s="16">
        <v>24395.439999999999</v>
      </c>
      <c r="AI12" s="18">
        <f t="shared" ref="AI12:AI27" si="8">$F12*AH12</f>
        <v>24395.439999999999</v>
      </c>
      <c r="AJ12" s="19"/>
      <c r="AK12" s="21">
        <f>AI12-AC12</f>
        <v>535.27000000000044</v>
      </c>
      <c r="AL12" s="22">
        <f t="shared" ref="AL12:AL34" si="9">IF((AC12)=0,"",(AK12/AC12))</f>
        <v>2.2433620548386726E-2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12500</v>
      </c>
      <c r="G19" s="16">
        <v>1.3792</v>
      </c>
      <c r="H19" s="18">
        <f t="shared" si="0"/>
        <v>17240</v>
      </c>
      <c r="I19" s="19"/>
      <c r="J19" s="16">
        <v>1.3465</v>
      </c>
      <c r="K19" s="18">
        <f t="shared" si="1"/>
        <v>16831.25</v>
      </c>
      <c r="L19" s="19"/>
      <c r="M19" s="21">
        <f t="shared" si="10"/>
        <v>-408.75</v>
      </c>
      <c r="N19" s="22">
        <f t="shared" si="11"/>
        <v>-2.370939675174014E-2</v>
      </c>
      <c r="O19" s="19"/>
      <c r="P19" s="16">
        <v>1.3956999999999999</v>
      </c>
      <c r="Q19" s="18">
        <f t="shared" si="2"/>
        <v>17446.25</v>
      </c>
      <c r="R19" s="19"/>
      <c r="S19" s="21">
        <f t="shared" si="12"/>
        <v>615</v>
      </c>
      <c r="T19" s="22">
        <f t="shared" si="3"/>
        <v>3.6539175640549572E-2</v>
      </c>
      <c r="U19" s="19"/>
      <c r="V19" s="16">
        <v>1.4086000000000001</v>
      </c>
      <c r="W19" s="18">
        <f t="shared" si="4"/>
        <v>17607.5</v>
      </c>
      <c r="X19" s="19"/>
      <c r="Y19" s="21">
        <f t="shared" si="13"/>
        <v>161.25</v>
      </c>
      <c r="Z19" s="22">
        <f t="shared" si="5"/>
        <v>9.2426739270616894E-3</v>
      </c>
      <c r="AA19" s="19"/>
      <c r="AB19" s="16">
        <v>1.4077</v>
      </c>
      <c r="AC19" s="18">
        <f t="shared" si="6"/>
        <v>17596.25</v>
      </c>
      <c r="AD19" s="19"/>
      <c r="AE19" s="21">
        <f t="shared" si="14"/>
        <v>-11.25</v>
      </c>
      <c r="AF19" s="22">
        <f t="shared" si="7"/>
        <v>-6.3893227317904301E-4</v>
      </c>
      <c r="AG19" s="19"/>
      <c r="AH19" s="16">
        <v>1.4393</v>
      </c>
      <c r="AI19" s="18">
        <f t="shared" si="8"/>
        <v>17991.25</v>
      </c>
      <c r="AJ19" s="19"/>
      <c r="AK19" s="21">
        <f t="shared" si="15"/>
        <v>395</v>
      </c>
      <c r="AL19" s="22">
        <f t="shared" si="9"/>
        <v>2.2447964765219861E-2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12500</v>
      </c>
      <c r="G21" s="16"/>
      <c r="H21" s="18">
        <f t="shared" si="0"/>
        <v>0</v>
      </c>
      <c r="I21" s="19"/>
      <c r="J21" s="16">
        <v>-2.2200000000000001E-2</v>
      </c>
      <c r="K21" s="18">
        <f t="shared" si="1"/>
        <v>-277.5</v>
      </c>
      <c r="L21" s="19"/>
      <c r="M21" s="21">
        <f t="shared" si="10"/>
        <v>-277.5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277.5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12500</v>
      </c>
      <c r="G24" s="16">
        <v>-7.4000000000000003E-3</v>
      </c>
      <c r="H24" s="18">
        <f t="shared" si="0"/>
        <v>-92.5</v>
      </c>
      <c r="I24" s="19"/>
      <c r="J24" s="16">
        <v>0</v>
      </c>
      <c r="K24" s="18">
        <f t="shared" si="1"/>
        <v>0</v>
      </c>
      <c r="L24" s="19"/>
      <c r="M24" s="21">
        <f t="shared" si="10"/>
        <v>92.5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40523.71</v>
      </c>
      <c r="I28" s="31"/>
      <c r="J28" s="28"/>
      <c r="K28" s="30">
        <f>SUM(K12:K27)</f>
        <v>39376.400000000001</v>
      </c>
      <c r="L28" s="31"/>
      <c r="M28" s="32">
        <f t="shared" si="10"/>
        <v>-1147.3099999999977</v>
      </c>
      <c r="N28" s="33">
        <f t="shared" si="11"/>
        <v>-2.8312067182397607E-2</v>
      </c>
      <c r="O28" s="31"/>
      <c r="P28" s="28"/>
      <c r="Q28" s="30">
        <f>SUM(Q12:Q27)</f>
        <v>41102.990000000005</v>
      </c>
      <c r="R28" s="31"/>
      <c r="S28" s="32">
        <f t="shared" si="12"/>
        <v>1726.5900000000038</v>
      </c>
      <c r="T28" s="33">
        <f t="shared" si="3"/>
        <v>4.3848345709612956E-2</v>
      </c>
      <c r="U28" s="31"/>
      <c r="V28" s="28"/>
      <c r="W28" s="30">
        <f>SUM(W12:W27)</f>
        <v>41482.229999999996</v>
      </c>
      <c r="X28" s="31"/>
      <c r="Y28" s="32">
        <f t="shared" si="13"/>
        <v>379.23999999999069</v>
      </c>
      <c r="Z28" s="33">
        <f t="shared" si="5"/>
        <v>9.226579380234641E-3</v>
      </c>
      <c r="AA28" s="31"/>
      <c r="AB28" s="28"/>
      <c r="AC28" s="30">
        <f>SUM(AC12:AC27)</f>
        <v>41456.42</v>
      </c>
      <c r="AD28" s="31"/>
      <c r="AE28" s="32">
        <f t="shared" si="14"/>
        <v>-25.809999999997672</v>
      </c>
      <c r="AF28" s="33">
        <f t="shared" si="7"/>
        <v>-6.2219412987193977E-4</v>
      </c>
      <c r="AG28" s="31"/>
      <c r="AH28" s="28"/>
      <c r="AI28" s="30">
        <f>SUM(AI12:AI27)</f>
        <v>42386.69</v>
      </c>
      <c r="AJ28" s="31"/>
      <c r="AK28" s="32">
        <f t="shared" si="15"/>
        <v>930.27000000000407</v>
      </c>
      <c r="AL28" s="33">
        <f t="shared" si="9"/>
        <v>2.243970897631788E-2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12500</v>
      </c>
      <c r="G29" s="16">
        <v>-0.34624020110229936</v>
      </c>
      <c r="H29" s="18">
        <f t="shared" ref="H29:H35" si="18">F29*G29</f>
        <v>-4328.0025137787416</v>
      </c>
      <c r="I29" s="19"/>
      <c r="J29" s="16">
        <v>-0.39960000000000001</v>
      </c>
      <c r="K29" s="18">
        <f t="shared" ref="K29:K35" si="19">$F29*J29</f>
        <v>-4995</v>
      </c>
      <c r="L29" s="19"/>
      <c r="M29" s="21">
        <f t="shared" si="10"/>
        <v>-666.99748622125844</v>
      </c>
      <c r="N29" s="22">
        <f t="shared" si="11"/>
        <v>0.15411208383030922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4995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12500</v>
      </c>
      <c r="G30" s="16">
        <v>-0.27998187016745585</v>
      </c>
      <c r="H30" s="18">
        <f t="shared" si="18"/>
        <v>-3499.7733770931982</v>
      </c>
      <c r="I30" s="19"/>
      <c r="J30" s="16">
        <v>0.52170000000000005</v>
      </c>
      <c r="K30" s="18">
        <f t="shared" si="19"/>
        <v>6521.2500000000009</v>
      </c>
      <c r="L30" s="19"/>
      <c r="M30" s="21">
        <f t="shared" si="10"/>
        <v>10021.023377093199</v>
      </c>
      <c r="N30" s="22">
        <f t="shared" si="11"/>
        <v>-2.8633349355369822</v>
      </c>
      <c r="O30" s="19"/>
      <c r="P30" s="16">
        <v>0</v>
      </c>
      <c r="Q30" s="18">
        <f t="shared" si="20"/>
        <v>0</v>
      </c>
      <c r="R30" s="19"/>
      <c r="S30" s="21">
        <f t="shared" si="12"/>
        <v>-6521.2500000000009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12500</v>
      </c>
      <c r="G31" s="16">
        <v>0</v>
      </c>
      <c r="H31" s="18">
        <f t="shared" si="18"/>
        <v>0</v>
      </c>
      <c r="I31" s="19"/>
      <c r="J31" s="16">
        <v>5.3699999999999998E-2</v>
      </c>
      <c r="K31" s="18">
        <f>$F31*J31</f>
        <v>671.25</v>
      </c>
      <c r="L31" s="19"/>
      <c r="M31" s="21">
        <f t="shared" si="10"/>
        <v>671.25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-671.25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12500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12500</v>
      </c>
      <c r="G33" s="141">
        <v>2.4920000000000001E-2</v>
      </c>
      <c r="H33" s="18">
        <f t="shared" si="18"/>
        <v>311.5</v>
      </c>
      <c r="I33" s="19"/>
      <c r="J33" s="141">
        <v>2.4920000000000001E-2</v>
      </c>
      <c r="K33" s="18">
        <f t="shared" si="19"/>
        <v>311.5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311.5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311.5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311.5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311.5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38325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3947.4749999999999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3947.4749999999999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3947.4749999999999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3947.4749999999999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3947.4749999999999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3947.4749999999999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36954.909109128057</v>
      </c>
      <c r="I36" s="31"/>
      <c r="J36" s="42"/>
      <c r="K36" s="44">
        <f>SUM(K29:K35)+K28</f>
        <v>45832.875</v>
      </c>
      <c r="L36" s="31"/>
      <c r="M36" s="32">
        <f t="shared" si="10"/>
        <v>8877.965890871943</v>
      </c>
      <c r="N36" s="33">
        <f t="shared" ref="N36:N46" si="25">IF((H36)=0,"",(M36/H36))</f>
        <v>0.24023779532660355</v>
      </c>
      <c r="O36" s="31"/>
      <c r="P36" s="42"/>
      <c r="Q36" s="44">
        <f>SUM(Q29:Q35)+Q28</f>
        <v>45361.965000000004</v>
      </c>
      <c r="R36" s="31"/>
      <c r="S36" s="32">
        <f t="shared" si="12"/>
        <v>-470.90999999999622</v>
      </c>
      <c r="T36" s="33">
        <f t="shared" ref="T36:T46" si="26">IF((K36)=0,"",(S36/K36))</f>
        <v>-1.0274502745027368E-2</v>
      </c>
      <c r="U36" s="31"/>
      <c r="V36" s="42"/>
      <c r="W36" s="44">
        <f>SUM(W29:W35)+W28</f>
        <v>45741.204999999994</v>
      </c>
      <c r="X36" s="31"/>
      <c r="Y36" s="32">
        <f t="shared" si="13"/>
        <v>379.23999999999069</v>
      </c>
      <c r="Z36" s="33">
        <f t="shared" ref="Z36:Z46" si="27">IF((Q36)=0,"",(Y36/Q36))</f>
        <v>8.3603080245750073E-3</v>
      </c>
      <c r="AA36" s="31"/>
      <c r="AB36" s="42"/>
      <c r="AC36" s="44">
        <f>SUM(AC29:AC35)+AC28</f>
        <v>45715.394999999997</v>
      </c>
      <c r="AD36" s="31"/>
      <c r="AE36" s="32">
        <f t="shared" si="14"/>
        <v>-25.809999999997672</v>
      </c>
      <c r="AF36" s="33">
        <f t="shared" ref="AF36:AF46" si="28">IF((W36)=0,"",(AE36/W36))</f>
        <v>-5.6426147933788962E-4</v>
      </c>
      <c r="AG36" s="31"/>
      <c r="AH36" s="42"/>
      <c r="AI36" s="44">
        <f>SUM(AI29:AI35)+AI28</f>
        <v>46645.665000000001</v>
      </c>
      <c r="AJ36" s="31"/>
      <c r="AK36" s="32">
        <f t="shared" si="15"/>
        <v>930.27000000000407</v>
      </c>
      <c r="AL36" s="33">
        <f t="shared" ref="AL36:AL46" si="29">IF((AC36)=0,"",(AK36/AC36))</f>
        <v>2.0349162464854655E-2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12500</v>
      </c>
      <c r="G37" s="20">
        <v>2.8639999999999999</v>
      </c>
      <c r="H37" s="18">
        <f>F37*G37</f>
        <v>35800</v>
      </c>
      <c r="I37" s="19"/>
      <c r="J37" s="20">
        <v>3.178699360900668</v>
      </c>
      <c r="K37" s="18">
        <f>$F37*J37</f>
        <v>39733.74201125835</v>
      </c>
      <c r="L37" s="19"/>
      <c r="M37" s="21">
        <f t="shared" si="10"/>
        <v>3933.7420112583495</v>
      </c>
      <c r="N37" s="22">
        <f t="shared" si="25"/>
        <v>0.109881061766993</v>
      </c>
      <c r="O37" s="19"/>
      <c r="P37" s="20">
        <v>3.178699360900668</v>
      </c>
      <c r="Q37" s="18">
        <f>$F37*P37</f>
        <v>39733.74201125835</v>
      </c>
      <c r="R37" s="19"/>
      <c r="S37" s="21">
        <f t="shared" si="12"/>
        <v>0</v>
      </c>
      <c r="T37" s="22">
        <f t="shared" si="26"/>
        <v>0</v>
      </c>
      <c r="U37" s="19"/>
      <c r="V37" s="20">
        <v>3.178699360900668</v>
      </c>
      <c r="W37" s="18">
        <f>$F37*V37</f>
        <v>39733.74201125835</v>
      </c>
      <c r="X37" s="19"/>
      <c r="Y37" s="21">
        <f t="shared" si="13"/>
        <v>0</v>
      </c>
      <c r="Z37" s="22">
        <f t="shared" si="27"/>
        <v>0</v>
      </c>
      <c r="AA37" s="19"/>
      <c r="AB37" s="20">
        <v>3.178699360900668</v>
      </c>
      <c r="AC37" s="18">
        <f>$F37*AB37</f>
        <v>39733.74201125835</v>
      </c>
      <c r="AD37" s="19"/>
      <c r="AE37" s="21">
        <f t="shared" si="14"/>
        <v>0</v>
      </c>
      <c r="AF37" s="22">
        <f t="shared" si="28"/>
        <v>0</v>
      </c>
      <c r="AG37" s="19"/>
      <c r="AH37" s="20">
        <v>3.178699360900668</v>
      </c>
      <c r="AI37" s="18">
        <f>$F37*AH37</f>
        <v>39733.74201125835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12500</v>
      </c>
      <c r="G38" s="20">
        <v>2.1528</v>
      </c>
      <c r="H38" s="18">
        <f>F38*G38</f>
        <v>26910</v>
      </c>
      <c r="I38" s="19"/>
      <c r="J38" s="20">
        <v>2.4329555056067216</v>
      </c>
      <c r="K38" s="18">
        <f>$F38*J38</f>
        <v>30411.94382008402</v>
      </c>
      <c r="L38" s="19"/>
      <c r="M38" s="21">
        <f t="shared" si="10"/>
        <v>3501.9438200840195</v>
      </c>
      <c r="N38" s="22">
        <f t="shared" si="25"/>
        <v>0.13013540765826903</v>
      </c>
      <c r="O38" s="19"/>
      <c r="P38" s="20">
        <v>2.4329555056067216</v>
      </c>
      <c r="Q38" s="18">
        <f>$F38*P38</f>
        <v>30411.94382008402</v>
      </c>
      <c r="R38" s="19"/>
      <c r="S38" s="21">
        <f t="shared" si="12"/>
        <v>0</v>
      </c>
      <c r="T38" s="22">
        <f t="shared" si="26"/>
        <v>0</v>
      </c>
      <c r="U38" s="19"/>
      <c r="V38" s="20">
        <v>2.4329555056067216</v>
      </c>
      <c r="W38" s="18">
        <f>$F38*V38</f>
        <v>30411.94382008402</v>
      </c>
      <c r="X38" s="19"/>
      <c r="Y38" s="21">
        <f t="shared" si="13"/>
        <v>0</v>
      </c>
      <c r="Z38" s="22">
        <f t="shared" si="27"/>
        <v>0</v>
      </c>
      <c r="AA38" s="19"/>
      <c r="AB38" s="20">
        <v>2.4329555056067216</v>
      </c>
      <c r="AC38" s="18">
        <f>$F38*AB38</f>
        <v>30411.94382008402</v>
      </c>
      <c r="AD38" s="19"/>
      <c r="AE38" s="21">
        <f t="shared" si="14"/>
        <v>0</v>
      </c>
      <c r="AF38" s="22">
        <f t="shared" si="28"/>
        <v>0</v>
      </c>
      <c r="AG38" s="19"/>
      <c r="AH38" s="20">
        <v>2.4329555056067216</v>
      </c>
      <c r="AI38" s="18">
        <f>$F38*AH38</f>
        <v>30411.94382008402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99664.909109128057</v>
      </c>
      <c r="I39" s="49"/>
      <c r="J39" s="48"/>
      <c r="K39" s="44">
        <f>SUM(K36:K38)</f>
        <v>115978.56083134237</v>
      </c>
      <c r="L39" s="49"/>
      <c r="M39" s="32">
        <f t="shared" si="10"/>
        <v>16313.651722214316</v>
      </c>
      <c r="N39" s="33">
        <f t="shared" si="25"/>
        <v>0.16368501078299974</v>
      </c>
      <c r="O39" s="49"/>
      <c r="P39" s="48"/>
      <c r="Q39" s="44">
        <f>SUM(Q36:Q38)</f>
        <v>115507.65083134237</v>
      </c>
      <c r="R39" s="49"/>
      <c r="S39" s="32">
        <f t="shared" si="12"/>
        <v>-470.91000000000349</v>
      </c>
      <c r="T39" s="33">
        <f t="shared" si="26"/>
        <v>-4.06031939545109E-3</v>
      </c>
      <c r="U39" s="49"/>
      <c r="V39" s="48"/>
      <c r="W39" s="44">
        <f>SUM(W36:W38)</f>
        <v>115886.89083134236</v>
      </c>
      <c r="X39" s="49"/>
      <c r="Y39" s="32">
        <f t="shared" si="13"/>
        <v>379.23999999999069</v>
      </c>
      <c r="Z39" s="33">
        <f t="shared" si="27"/>
        <v>3.2832457181016963E-3</v>
      </c>
      <c r="AA39" s="49"/>
      <c r="AB39" s="48"/>
      <c r="AC39" s="44">
        <f>SUM(AC36:AC38)</f>
        <v>115861.08083134236</v>
      </c>
      <c r="AD39" s="49"/>
      <c r="AE39" s="32">
        <f t="shared" si="14"/>
        <v>-25.809999999997672</v>
      </c>
      <c r="AF39" s="33">
        <f t="shared" si="28"/>
        <v>-2.2271716684124889E-4</v>
      </c>
      <c r="AG39" s="49"/>
      <c r="AH39" s="48"/>
      <c r="AI39" s="44">
        <f>SUM(AI36:AI38)</f>
        <v>116791.35083134238</v>
      </c>
      <c r="AJ39" s="49"/>
      <c r="AK39" s="32">
        <f t="shared" si="15"/>
        <v>930.27000000001863</v>
      </c>
      <c r="AL39" s="33">
        <f t="shared" si="29"/>
        <v>8.0291845486423694E-3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6425825</v>
      </c>
      <c r="G40" s="51">
        <v>4.4000000000000003E-3</v>
      </c>
      <c r="H40" s="162">
        <f t="shared" ref="H40:H48" si="30">F40*G40</f>
        <v>28273.63</v>
      </c>
      <c r="I40" s="19"/>
      <c r="J40" s="51">
        <v>4.4000000000000003E-3</v>
      </c>
      <c r="K40" s="162">
        <f t="shared" ref="K40:K48" si="31">$F40*J40</f>
        <v>28273.63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28273.63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28273.63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28273.63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28273.63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6425825</v>
      </c>
      <c r="G41" s="51">
        <v>1.2999999999999999E-3</v>
      </c>
      <c r="H41" s="162">
        <f t="shared" si="30"/>
        <v>8353.5725000000002</v>
      </c>
      <c r="I41" s="19"/>
      <c r="J41" s="51">
        <v>1.2999999999999999E-3</v>
      </c>
      <c r="K41" s="162">
        <f t="shared" si="31"/>
        <v>8353.5725000000002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8353.5725000000002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8353.5725000000002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8353.5725000000002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8353.5725000000002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6387500</v>
      </c>
      <c r="G43" s="51">
        <v>7.0000000000000001E-3</v>
      </c>
      <c r="H43" s="162">
        <f t="shared" si="30"/>
        <v>44712.5</v>
      </c>
      <c r="I43" s="19"/>
      <c r="J43" s="51">
        <v>7.0000000000000001E-3</v>
      </c>
      <c r="K43" s="162">
        <f t="shared" si="31"/>
        <v>44712.5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44712.5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44712.5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44712.5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44712.5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4088000</v>
      </c>
      <c r="G44" s="55">
        <v>7.6999999999999999E-2</v>
      </c>
      <c r="H44" s="162">
        <f t="shared" si="30"/>
        <v>314776</v>
      </c>
      <c r="I44" s="19"/>
      <c r="J44" s="55">
        <v>7.6999999999999999E-2</v>
      </c>
      <c r="K44" s="162">
        <f t="shared" si="31"/>
        <v>314776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314776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314776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314776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314776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1149750</v>
      </c>
      <c r="G45" s="55">
        <v>0.114</v>
      </c>
      <c r="H45" s="162">
        <f t="shared" si="30"/>
        <v>131071.5</v>
      </c>
      <c r="I45" s="19"/>
      <c r="J45" s="55">
        <v>0.114</v>
      </c>
      <c r="K45" s="162">
        <f t="shared" si="31"/>
        <v>131071.5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131071.5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131071.5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131071.5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131071.5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1149750</v>
      </c>
      <c r="G46" s="55">
        <v>0.14000000000000001</v>
      </c>
      <c r="H46" s="162">
        <f t="shared" si="30"/>
        <v>160965.00000000003</v>
      </c>
      <c r="I46" s="19"/>
      <c r="J46" s="55">
        <v>0.14000000000000001</v>
      </c>
      <c r="K46" s="162">
        <f t="shared" si="31"/>
        <v>160965.00000000003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160965.00000000003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160965.00000000003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160965.00000000003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160965.00000000003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6386750</v>
      </c>
      <c r="G48" s="55">
        <v>0.10299999999999999</v>
      </c>
      <c r="H48" s="162">
        <f t="shared" si="30"/>
        <v>657835.25</v>
      </c>
      <c r="I48" s="60"/>
      <c r="J48" s="55">
        <v>0.10299999999999999</v>
      </c>
      <c r="K48" s="162">
        <f t="shared" si="31"/>
        <v>657835.25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657835.25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657835.25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657835.25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657835.25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787817.36160912807</v>
      </c>
      <c r="I50" s="76"/>
      <c r="J50" s="73"/>
      <c r="K50" s="75">
        <f>SUM(K40:K46,K39)</f>
        <v>804131.01333134237</v>
      </c>
      <c r="L50" s="76"/>
      <c r="M50" s="77">
        <f>K50-H50</f>
        <v>16313.651722214301</v>
      </c>
      <c r="N50" s="78">
        <f>IF((H50)=0,"",(M50/H50))</f>
        <v>2.0707403158637477E-2</v>
      </c>
      <c r="O50" s="76"/>
      <c r="P50" s="73"/>
      <c r="Q50" s="75">
        <f>SUM(Q40:Q46,Q39)</f>
        <v>803660.10333134234</v>
      </c>
      <c r="R50" s="76"/>
      <c r="S50" s="77">
        <f t="shared" si="12"/>
        <v>-470.9100000000326</v>
      </c>
      <c r="T50" s="78">
        <f>IF((K50)=0,"",(S50/K50))</f>
        <v>-5.8561352838407935E-4</v>
      </c>
      <c r="U50" s="76"/>
      <c r="V50" s="73"/>
      <c r="W50" s="75">
        <f>SUM(W40:W46,W39)</f>
        <v>804039.34333134233</v>
      </c>
      <c r="X50" s="76"/>
      <c r="Y50" s="77">
        <f t="shared" si="13"/>
        <v>379.23999999999069</v>
      </c>
      <c r="Z50" s="78">
        <f>IF((Q50)=0,"",(Y50/Q50))</f>
        <v>4.7189103755177104E-4</v>
      </c>
      <c r="AA50" s="76"/>
      <c r="AB50" s="73"/>
      <c r="AC50" s="75">
        <f>SUM(AC40:AC46,AC39)</f>
        <v>804013.53333134239</v>
      </c>
      <c r="AD50" s="76"/>
      <c r="AE50" s="77">
        <f t="shared" si="14"/>
        <v>-25.809999999939464</v>
      </c>
      <c r="AF50" s="78">
        <f>IF((W50)=0,"",(AE50/W50))</f>
        <v>-3.210041923197686E-5</v>
      </c>
      <c r="AG50" s="76"/>
      <c r="AH50" s="73"/>
      <c r="AI50" s="75">
        <f>SUM(AI40:AI46,AI39)</f>
        <v>804943.80333134241</v>
      </c>
      <c r="AJ50" s="76"/>
      <c r="AK50" s="77">
        <f t="shared" si="15"/>
        <v>930.27000000001863</v>
      </c>
      <c r="AL50" s="78">
        <f>IF((AC50)=0,"",(AK50/AC50))</f>
        <v>1.1570327630500774E-3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102416.25700918665</v>
      </c>
      <c r="I51" s="83"/>
      <c r="J51" s="80">
        <v>0.13</v>
      </c>
      <c r="K51" s="84">
        <f>K50*J51</f>
        <v>104537.03173307452</v>
      </c>
      <c r="L51" s="83"/>
      <c r="M51" s="85">
        <f>K51-H51</f>
        <v>2120.7747238878655</v>
      </c>
      <c r="N51" s="86">
        <f>IF((H51)=0,"",(M51/H51))</f>
        <v>2.0707403158637536E-2</v>
      </c>
      <c r="O51" s="83"/>
      <c r="P51" s="80">
        <v>0.13</v>
      </c>
      <c r="Q51" s="84">
        <f>Q50*P51</f>
        <v>104475.81343307451</v>
      </c>
      <c r="R51" s="83"/>
      <c r="S51" s="85">
        <f t="shared" si="12"/>
        <v>-61.21830000000773</v>
      </c>
      <c r="T51" s="86">
        <f>IF((K51)=0,"",(S51/K51))</f>
        <v>-5.8561352838411274E-4</v>
      </c>
      <c r="U51" s="83"/>
      <c r="V51" s="80">
        <v>0.13</v>
      </c>
      <c r="W51" s="84">
        <f>W50*V51</f>
        <v>104525.11463307451</v>
      </c>
      <c r="X51" s="83"/>
      <c r="Y51" s="85">
        <f t="shared" si="13"/>
        <v>49.3012000000017</v>
      </c>
      <c r="Z51" s="86">
        <f>IF((Q51)=0,"",(Y51/Q51))</f>
        <v>4.7189103755179891E-4</v>
      </c>
      <c r="AA51" s="83"/>
      <c r="AB51" s="80">
        <v>0.13</v>
      </c>
      <c r="AC51" s="84">
        <f>AC50*AB51</f>
        <v>104521.75933307451</v>
      </c>
      <c r="AD51" s="83"/>
      <c r="AE51" s="85">
        <f t="shared" si="14"/>
        <v>-3.3552999999956228</v>
      </c>
      <c r="AF51" s="86">
        <f>IF((W51)=0,"",(AE51/W51))</f>
        <v>-3.2100419232010267E-5</v>
      </c>
      <c r="AG51" s="83"/>
      <c r="AH51" s="80">
        <v>0.13</v>
      </c>
      <c r="AI51" s="84">
        <f>AI50*AH51</f>
        <v>104642.69443307452</v>
      </c>
      <c r="AJ51" s="83"/>
      <c r="AK51" s="85">
        <f t="shared" si="15"/>
        <v>120.93510000000242</v>
      </c>
      <c r="AL51" s="86">
        <f>IF((AC51)=0,"",(AK51/AC51))</f>
        <v>1.1570327630500774E-3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890233.61861831474</v>
      </c>
      <c r="I52" s="83"/>
      <c r="J52" s="88"/>
      <c r="K52" s="84">
        <f>K50+K51</f>
        <v>908668.04506441695</v>
      </c>
      <c r="L52" s="83"/>
      <c r="M52" s="85">
        <f>K52-H52</f>
        <v>18434.42644610221</v>
      </c>
      <c r="N52" s="86">
        <f>IF((H52)=0,"",(M52/H52))</f>
        <v>2.0707403158637533E-2</v>
      </c>
      <c r="O52" s="83"/>
      <c r="P52" s="88"/>
      <c r="Q52" s="84">
        <f>Q50+Q51</f>
        <v>908135.91676441685</v>
      </c>
      <c r="R52" s="83"/>
      <c r="S52" s="85">
        <f t="shared" si="12"/>
        <v>-532.12830000009853</v>
      </c>
      <c r="T52" s="86">
        <f>IF((K52)=0,"",(S52/K52))</f>
        <v>-5.8561352838414722E-4</v>
      </c>
      <c r="U52" s="83"/>
      <c r="V52" s="88"/>
      <c r="W52" s="84">
        <f>W50+W51</f>
        <v>908564.45796441683</v>
      </c>
      <c r="X52" s="83"/>
      <c r="Y52" s="85">
        <f t="shared" si="13"/>
        <v>428.54119999997783</v>
      </c>
      <c r="Z52" s="86">
        <f>IF((Q52)=0,"",(Y52/Q52))</f>
        <v>4.7189103755175825E-4</v>
      </c>
      <c r="AA52" s="83"/>
      <c r="AB52" s="88"/>
      <c r="AC52" s="84">
        <f>AC50+AC51</f>
        <v>908535.29266441695</v>
      </c>
      <c r="AD52" s="83"/>
      <c r="AE52" s="85">
        <f t="shared" si="14"/>
        <v>-29.165299999876879</v>
      </c>
      <c r="AF52" s="86">
        <f>IF((W52)=0,"",(AE52/W52))</f>
        <v>-3.2100419231916632E-5</v>
      </c>
      <c r="AG52" s="83"/>
      <c r="AH52" s="88"/>
      <c r="AI52" s="84">
        <f>AI50+AI51</f>
        <v>909586.49776441697</v>
      </c>
      <c r="AJ52" s="83"/>
      <c r="AK52" s="85">
        <f t="shared" si="15"/>
        <v>1051.205100000021</v>
      </c>
      <c r="AL52" s="86">
        <f>IF((AC52)=0,"",(AK52/AC52))</f>
        <v>1.1570327630500774E-3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-89023.360000000001</v>
      </c>
      <c r="I53" s="83"/>
      <c r="J53" s="88"/>
      <c r="K53" s="90">
        <f>ROUND(-K52*10%,2)</f>
        <v>-90866.8</v>
      </c>
      <c r="L53" s="83"/>
      <c r="M53" s="91">
        <f>K53-H53</f>
        <v>-1843.4400000000023</v>
      </c>
      <c r="N53" s="92">
        <f>IF((H53)=0,"",(M53/H53))</f>
        <v>2.070737388478712E-2</v>
      </c>
      <c r="O53" s="83"/>
      <c r="P53" s="88"/>
      <c r="Q53" s="90">
        <f>ROUND(-Q52*10%,2)</f>
        <v>-90813.59</v>
      </c>
      <c r="R53" s="83"/>
      <c r="S53" s="91">
        <f t="shared" si="12"/>
        <v>53.210000000006403</v>
      </c>
      <c r="T53" s="92">
        <f>IF((K53)=0,"",(S53/K53))</f>
        <v>-5.8558241293856948E-4</v>
      </c>
      <c r="U53" s="83"/>
      <c r="V53" s="88"/>
      <c r="W53" s="90">
        <f>ROUND(-W52*10%,2)</f>
        <v>-90856.45</v>
      </c>
      <c r="X53" s="83"/>
      <c r="Y53" s="91">
        <f t="shared" si="13"/>
        <v>-42.860000000000582</v>
      </c>
      <c r="Z53" s="92">
        <f>IF((Q53)=0,"",(Y53/Q53))</f>
        <v>4.7195579428145704E-4</v>
      </c>
      <c r="AA53" s="83"/>
      <c r="AB53" s="88"/>
      <c r="AC53" s="90">
        <f>ROUND(-AC52*10%,2)</f>
        <v>-90853.53</v>
      </c>
      <c r="AD53" s="83"/>
      <c r="AE53" s="91">
        <f t="shared" si="14"/>
        <v>2.9199999999982538</v>
      </c>
      <c r="AF53" s="92">
        <f>IF((W53)=0,"",(AE53/W53))</f>
        <v>-3.2138609862021394E-5</v>
      </c>
      <c r="AG53" s="83"/>
      <c r="AH53" s="88"/>
      <c r="AI53" s="90">
        <f>ROUND(-AI52*10%,2)</f>
        <v>-90958.65</v>
      </c>
      <c r="AJ53" s="83"/>
      <c r="AK53" s="91">
        <f t="shared" si="15"/>
        <v>-105.11999999999534</v>
      </c>
      <c r="AL53" s="92">
        <f>IF((AC53)=0,"",(AK53/AC53))</f>
        <v>1.1570271402772721E-3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801210.25861831475</v>
      </c>
      <c r="I54" s="96"/>
      <c r="J54" s="93"/>
      <c r="K54" s="97">
        <f>K52+K53</f>
        <v>817801.2450644169</v>
      </c>
      <c r="L54" s="96"/>
      <c r="M54" s="98">
        <f>K54-H54</f>
        <v>16590.98644610215</v>
      </c>
      <c r="N54" s="99">
        <f>IF((H54)=0,"",(M54/H54))</f>
        <v>2.0707406411287429E-2</v>
      </c>
      <c r="O54" s="96"/>
      <c r="P54" s="93"/>
      <c r="Q54" s="97">
        <f>Q52+Q53</f>
        <v>817322.32676441688</v>
      </c>
      <c r="R54" s="96"/>
      <c r="S54" s="98">
        <f t="shared" si="12"/>
        <v>-478.91830000001937</v>
      </c>
      <c r="T54" s="99">
        <f>IF((K54)=0,"",(S54/K54))</f>
        <v>-5.8561698565559866E-4</v>
      </c>
      <c r="U54" s="96"/>
      <c r="V54" s="93"/>
      <c r="W54" s="97">
        <f>W52+W53</f>
        <v>817708.00796441687</v>
      </c>
      <c r="X54" s="96"/>
      <c r="Y54" s="98">
        <f t="shared" si="13"/>
        <v>385.6811999999918</v>
      </c>
      <c r="Z54" s="99">
        <f>IF((Q54)=0,"",(Y54/Q54))</f>
        <v>4.7188384235973484E-4</v>
      </c>
      <c r="AA54" s="96"/>
      <c r="AB54" s="93"/>
      <c r="AC54" s="97">
        <f>AC52+AC53</f>
        <v>817681.76266441692</v>
      </c>
      <c r="AD54" s="96"/>
      <c r="AE54" s="98">
        <f t="shared" si="14"/>
        <v>-26.245299999951385</v>
      </c>
      <c r="AF54" s="99">
        <f>IF((W54)=0,"",(AE54/W54))</f>
        <v>-3.2096175828442503E-5</v>
      </c>
      <c r="AG54" s="96"/>
      <c r="AH54" s="93"/>
      <c r="AI54" s="97">
        <f>AI52+AI53</f>
        <v>818627.84776441695</v>
      </c>
      <c r="AJ54" s="96"/>
      <c r="AK54" s="98">
        <f t="shared" si="15"/>
        <v>946.0851000000257</v>
      </c>
      <c r="AL54" s="99">
        <f>IF((AC54)=0,"",(AK54/AC54))</f>
        <v>1.1570333878026169E-3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838906.11160912807</v>
      </c>
      <c r="I56" s="110"/>
      <c r="J56" s="107"/>
      <c r="K56" s="109">
        <f>SUM(K47:K48,K39,K40:K43)</f>
        <v>855219.76333134237</v>
      </c>
      <c r="L56" s="110"/>
      <c r="M56" s="111">
        <f>K56-H56</f>
        <v>16313.651722214301</v>
      </c>
      <c r="N56" s="78">
        <f>IF((H56)=0,"",(M56/H56))</f>
        <v>1.9446337911310067E-2</v>
      </c>
      <c r="O56" s="110"/>
      <c r="P56" s="107"/>
      <c r="Q56" s="109">
        <f>SUM(Q47:Q48,Q39,Q40:Q43)</f>
        <v>854748.85333134234</v>
      </c>
      <c r="R56" s="110"/>
      <c r="S56" s="111">
        <f t="shared" si="12"/>
        <v>-470.9100000000326</v>
      </c>
      <c r="T56" s="78">
        <f>IF((K56)=0,"",(S56/K56))</f>
        <v>-5.5063039956618188E-4</v>
      </c>
      <c r="U56" s="110"/>
      <c r="V56" s="107"/>
      <c r="W56" s="109">
        <f>SUM(W47:W48,W39,W40:W43)</f>
        <v>855128.09333134233</v>
      </c>
      <c r="X56" s="110"/>
      <c r="Y56" s="111">
        <f t="shared" si="13"/>
        <v>379.23999999999069</v>
      </c>
      <c r="Z56" s="78">
        <f>IF((Q56)=0,"",(Y56/Q56))</f>
        <v>4.436858833117133E-4</v>
      </c>
      <c r="AA56" s="110"/>
      <c r="AB56" s="107"/>
      <c r="AC56" s="109">
        <f>SUM(AC47:AC48,AC39,AC40:AC43)</f>
        <v>855102.28333134239</v>
      </c>
      <c r="AD56" s="110"/>
      <c r="AE56" s="111">
        <f t="shared" si="14"/>
        <v>-25.809999999939464</v>
      </c>
      <c r="AF56" s="78">
        <f>IF((W56)=0,"",(AE56/W56))</f>
        <v>-3.0182612641564432E-5</v>
      </c>
      <c r="AG56" s="110"/>
      <c r="AH56" s="107"/>
      <c r="AI56" s="109">
        <f>SUM(AI47:AI48,AI39,AI40:AI43)</f>
        <v>856032.55333134241</v>
      </c>
      <c r="AJ56" s="110"/>
      <c r="AK56" s="111">
        <f t="shared" si="15"/>
        <v>930.27000000001863</v>
      </c>
      <c r="AL56" s="78">
        <f>IF((AC56)=0,"",(AK56/AC56))</f>
        <v>1.0879049420565627E-3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109057.79450918666</v>
      </c>
      <c r="I57" s="115"/>
      <c r="J57" s="113">
        <v>0.13</v>
      </c>
      <c r="K57" s="116">
        <f>K56*J57</f>
        <v>111178.56923307451</v>
      </c>
      <c r="L57" s="115"/>
      <c r="M57" s="117">
        <f>K57-H57</f>
        <v>2120.774723887851</v>
      </c>
      <c r="N57" s="86">
        <f>IF((H57)=0,"",(M57/H57))</f>
        <v>1.944633791130999E-2</v>
      </c>
      <c r="O57" s="115"/>
      <c r="P57" s="113">
        <v>0.13</v>
      </c>
      <c r="Q57" s="116">
        <f>Q56*P57</f>
        <v>111117.35093307451</v>
      </c>
      <c r="R57" s="115"/>
      <c r="S57" s="117">
        <f t="shared" si="12"/>
        <v>-61.218299999993178</v>
      </c>
      <c r="T57" s="86">
        <f>IF((K57)=0,"",(S57/K57))</f>
        <v>-5.5063039956608246E-4</v>
      </c>
      <c r="U57" s="115"/>
      <c r="V57" s="113">
        <v>0.13</v>
      </c>
      <c r="W57" s="116">
        <f>W56*V57</f>
        <v>111166.6521330745</v>
      </c>
      <c r="X57" s="115"/>
      <c r="Y57" s="117">
        <f t="shared" si="13"/>
        <v>49.301199999987148</v>
      </c>
      <c r="Z57" s="86">
        <f>IF((Q57)=0,"",(Y57/Q57))</f>
        <v>4.4368588331160846E-4</v>
      </c>
      <c r="AA57" s="115"/>
      <c r="AB57" s="113">
        <v>0.13</v>
      </c>
      <c r="AC57" s="116">
        <f>AC56*AB57</f>
        <v>111163.29683307452</v>
      </c>
      <c r="AD57" s="115"/>
      <c r="AE57" s="117">
        <f t="shared" si="14"/>
        <v>-3.3552999999810709</v>
      </c>
      <c r="AF57" s="86">
        <f>IF((W57)=0,"",(AE57/W57))</f>
        <v>-3.018261264146495E-5</v>
      </c>
      <c r="AG57" s="115"/>
      <c r="AH57" s="113">
        <v>0.13</v>
      </c>
      <c r="AI57" s="116">
        <f>AI56*AH57</f>
        <v>111284.23193307452</v>
      </c>
      <c r="AJ57" s="115"/>
      <c r="AK57" s="117">
        <f t="shared" si="15"/>
        <v>120.93510000000242</v>
      </c>
      <c r="AL57" s="86">
        <f>IF((AC57)=0,"",(AK57/AC57))</f>
        <v>1.0879049420565627E-3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947963.90611831471</v>
      </c>
      <c r="I58" s="115"/>
      <c r="J58" s="119"/>
      <c r="K58" s="116">
        <f>K56+K57</f>
        <v>966398.33256441692</v>
      </c>
      <c r="L58" s="115"/>
      <c r="M58" s="117">
        <f>K58-H58</f>
        <v>18434.42644610221</v>
      </c>
      <c r="N58" s="86">
        <f>IF((H58)=0,"",(M58/H58))</f>
        <v>1.9446337911310119E-2</v>
      </c>
      <c r="O58" s="115"/>
      <c r="P58" s="119"/>
      <c r="Q58" s="116">
        <f>Q56+Q57</f>
        <v>965866.20426441683</v>
      </c>
      <c r="R58" s="115"/>
      <c r="S58" s="117">
        <f t="shared" si="12"/>
        <v>-532.12830000009853</v>
      </c>
      <c r="T58" s="86">
        <f>IF((K58)=0,"",(S58/K58))</f>
        <v>-5.5063039956624574E-4</v>
      </c>
      <c r="U58" s="115"/>
      <c r="V58" s="119"/>
      <c r="W58" s="116">
        <f>W56+W57</f>
        <v>966294.7454644168</v>
      </c>
      <c r="X58" s="115"/>
      <c r="Y58" s="117">
        <f t="shared" si="13"/>
        <v>428.54119999997783</v>
      </c>
      <c r="Z58" s="86">
        <f>IF((Q58)=0,"",(Y58/Q58))</f>
        <v>4.4368588331170121E-4</v>
      </c>
      <c r="AA58" s="115"/>
      <c r="AB58" s="119"/>
      <c r="AC58" s="116">
        <f>AC56+AC57</f>
        <v>966265.58016441693</v>
      </c>
      <c r="AD58" s="115"/>
      <c r="AE58" s="117">
        <f t="shared" si="14"/>
        <v>-29.165299999876879</v>
      </c>
      <c r="AF58" s="86">
        <f>IF((W58)=0,"",(AE58/W58))</f>
        <v>-3.018261264150781E-5</v>
      </c>
      <c r="AG58" s="115"/>
      <c r="AH58" s="119"/>
      <c r="AI58" s="116">
        <f>AI56+AI57</f>
        <v>967316.78526441695</v>
      </c>
      <c r="AJ58" s="115"/>
      <c r="AK58" s="117">
        <f t="shared" si="15"/>
        <v>1051.205100000021</v>
      </c>
      <c r="AL58" s="86">
        <f>IF((AC58)=0,"",(AK58/AC58))</f>
        <v>1.0879049420565627E-3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-94796.39</v>
      </c>
      <c r="I59" s="115"/>
      <c r="J59" s="119"/>
      <c r="K59" s="122">
        <f>ROUND(-K58*10%,2)</f>
        <v>-96639.83</v>
      </c>
      <c r="L59" s="115"/>
      <c r="M59" s="123">
        <f>K59-H59</f>
        <v>-1843.4400000000023</v>
      </c>
      <c r="N59" s="92">
        <f>IF((H59)=0,"",(M59/H59))</f>
        <v>1.9446310139025362E-2</v>
      </c>
      <c r="O59" s="115"/>
      <c r="P59" s="119"/>
      <c r="Q59" s="122">
        <f>ROUND(-Q58*10%,2)</f>
        <v>-96586.62</v>
      </c>
      <c r="R59" s="115"/>
      <c r="S59" s="123">
        <f t="shared" si="12"/>
        <v>53.210000000006403</v>
      </c>
      <c r="T59" s="92">
        <f>IF((K59)=0,"",(S59/K59))</f>
        <v>-5.5060113412871688E-4</v>
      </c>
      <c r="U59" s="115"/>
      <c r="V59" s="119"/>
      <c r="W59" s="122">
        <f>ROUND(-W58*10%,2)</f>
        <v>-96629.47</v>
      </c>
      <c r="X59" s="115"/>
      <c r="Y59" s="123">
        <f t="shared" si="13"/>
        <v>-42.850000000005821</v>
      </c>
      <c r="Z59" s="92">
        <f>IF((Q59)=0,"",(Y59/Q59))</f>
        <v>4.4364322925893694E-4</v>
      </c>
      <c r="AA59" s="115"/>
      <c r="AB59" s="119"/>
      <c r="AC59" s="122">
        <f>ROUND(-AC58*10%,2)</f>
        <v>-96626.559999999998</v>
      </c>
      <c r="AD59" s="115"/>
      <c r="AE59" s="123">
        <f t="shared" si="14"/>
        <v>2.9100000000034925</v>
      </c>
      <c r="AF59" s="92">
        <f>IF((W59)=0,"",(AE59/W59))</f>
        <v>-3.0115036334189687E-5</v>
      </c>
      <c r="AG59" s="115"/>
      <c r="AH59" s="119"/>
      <c r="AI59" s="122">
        <f>ROUND(-AI58*10%,2)</f>
        <v>-96731.68</v>
      </c>
      <c r="AJ59" s="115"/>
      <c r="AK59" s="123">
        <f t="shared" si="15"/>
        <v>-105.11999999999534</v>
      </c>
      <c r="AL59" s="92">
        <f>IF((AC59)=0,"",(AK59/AC59))</f>
        <v>1.0878996416719725E-3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853167.5161183147</v>
      </c>
      <c r="I60" s="127"/>
      <c r="J60" s="124"/>
      <c r="K60" s="128">
        <f>SUM(K58:K59)</f>
        <v>869758.50256441697</v>
      </c>
      <c r="L60" s="127"/>
      <c r="M60" s="129">
        <f>K60-H60</f>
        <v>16590.986446102266</v>
      </c>
      <c r="N60" s="130">
        <f>IF((H60)=0,"",(M60/H60))</f>
        <v>1.9446340997119584E-2</v>
      </c>
      <c r="O60" s="127"/>
      <c r="P60" s="124"/>
      <c r="Q60" s="128">
        <f>SUM(Q58:Q59)</f>
        <v>869279.58426441683</v>
      </c>
      <c r="R60" s="127"/>
      <c r="S60" s="129">
        <f t="shared" si="12"/>
        <v>-478.91830000013579</v>
      </c>
      <c r="T60" s="130">
        <f>IF((K60)=0,"",(S60/K60))</f>
        <v>-5.5063365128145512E-4</v>
      </c>
      <c r="U60" s="127"/>
      <c r="V60" s="124"/>
      <c r="W60" s="128">
        <f>SUM(W58:W59)</f>
        <v>869665.27546441683</v>
      </c>
      <c r="X60" s="127"/>
      <c r="Y60" s="129">
        <f t="shared" si="13"/>
        <v>385.69120000000112</v>
      </c>
      <c r="Z60" s="130">
        <f>IF((Q60)=0,"",(Y60/Q60))</f>
        <v>4.4369062265090751E-4</v>
      </c>
      <c r="AA60" s="127"/>
      <c r="AB60" s="124"/>
      <c r="AC60" s="128">
        <f>SUM(AC58:AC59)</f>
        <v>869639.02016441687</v>
      </c>
      <c r="AD60" s="127"/>
      <c r="AE60" s="129">
        <f t="shared" si="14"/>
        <v>-26.255299999960698</v>
      </c>
      <c r="AF60" s="130">
        <f>IF((W60)=0,"",(AE60/W60))</f>
        <v>-3.0190121119806581E-5</v>
      </c>
      <c r="AG60" s="127"/>
      <c r="AH60" s="124"/>
      <c r="AI60" s="128">
        <f>SUM(AI58:AI59)</f>
        <v>870585.1052644169</v>
      </c>
      <c r="AJ60" s="127"/>
      <c r="AK60" s="129">
        <f t="shared" si="15"/>
        <v>946.0851000000257</v>
      </c>
      <c r="AL60" s="130">
        <f>IF((AC60)=0,"",(AK60/AC60))</f>
        <v>1.0879055309881975E-3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 tint="-0.249977111117893"/>
    <pageSetUpPr fitToPage="1"/>
  </sheetPr>
  <dimension ref="A1:AP79"/>
  <sheetViews>
    <sheetView showGridLines="0" topLeftCell="A33" zoomScaleNormal="100" workbookViewId="0">
      <selection activeCell="A44" sqref="A44:XFD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Summary!D23</f>
        <v>15000</v>
      </c>
      <c r="H7" s="9" t="s">
        <v>72</v>
      </c>
      <c r="J7" s="161"/>
      <c r="K7" s="161"/>
    </row>
    <row r="8" spans="2:42" x14ac:dyDescent="0.25">
      <c r="B8" s="6"/>
      <c r="G8" s="8">
        <f>Summary!C23</f>
        <v>7665000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3807.46</v>
      </c>
      <c r="K12" s="18">
        <f t="shared" ref="K12:K27" si="1">$F12*J12</f>
        <v>3807.46</v>
      </c>
      <c r="L12" s="19"/>
      <c r="M12" s="21">
        <f>K12-H12</f>
        <v>-19568.71</v>
      </c>
      <c r="N12" s="22">
        <f>IF((H12)=0,"",(M12/H12))</f>
        <v>-0.83712216329706712</v>
      </c>
      <c r="O12" s="19"/>
      <c r="P12" s="16">
        <v>4351.49</v>
      </c>
      <c r="Q12" s="18">
        <f t="shared" ref="Q12:Q27" si="2">$F12*P12</f>
        <v>4351.49</v>
      </c>
      <c r="R12" s="19"/>
      <c r="S12" s="21">
        <f>Q12-K12</f>
        <v>544.02999999999975</v>
      </c>
      <c r="T12" s="22">
        <f t="shared" ref="T12:T34" si="3">IF((K12)=0,"",(S12/K12))</f>
        <v>0.14288528310212051</v>
      </c>
      <c r="U12" s="19"/>
      <c r="V12" s="16">
        <v>5691.78</v>
      </c>
      <c r="W12" s="18">
        <f t="shared" ref="W12:W27" si="4">$F12*V12</f>
        <v>5691.78</v>
      </c>
      <c r="X12" s="19"/>
      <c r="Y12" s="21">
        <f>W12-Q12</f>
        <v>1340.29</v>
      </c>
      <c r="Z12" s="22">
        <f t="shared" ref="Z12:Z34" si="5">IF((Q12)=0,"",(Y12/Q12))</f>
        <v>0.30800714238111543</v>
      </c>
      <c r="AA12" s="19"/>
      <c r="AB12" s="16">
        <v>5688.31</v>
      </c>
      <c r="AC12" s="18">
        <f t="shared" ref="AC12:AC27" si="6">$F12*AB12</f>
        <v>5688.31</v>
      </c>
      <c r="AD12" s="19"/>
      <c r="AE12" s="21">
        <f>AC12-W12</f>
        <v>-3.4699999999993452</v>
      </c>
      <c r="AF12" s="22">
        <f t="shared" ref="AF12:AF34" si="7">IF((W12)=0,"",(AE12/W12))</f>
        <v>-6.0965111090016569E-4</v>
      </c>
      <c r="AG12" s="19"/>
      <c r="AH12" s="16">
        <v>5815.92</v>
      </c>
      <c r="AI12" s="18">
        <f t="shared" ref="AI12:AI27" si="8">$F12*AH12</f>
        <v>5815.92</v>
      </c>
      <c r="AJ12" s="19"/>
      <c r="AK12" s="21">
        <f>AI12-AC12</f>
        <v>127.60999999999967</v>
      </c>
      <c r="AL12" s="22">
        <f t="shared" ref="AL12:AL34" si="9">IF((AC12)=0,"",(AK12/AC12))</f>
        <v>2.2433728119599611E-2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15000</v>
      </c>
      <c r="G19" s="16">
        <v>1.3792</v>
      </c>
      <c r="H19" s="18">
        <f t="shared" si="0"/>
        <v>20688</v>
      </c>
      <c r="I19" s="19"/>
      <c r="J19" s="16">
        <v>0.22459999999999999</v>
      </c>
      <c r="K19" s="18">
        <f t="shared" si="1"/>
        <v>3369</v>
      </c>
      <c r="L19" s="19"/>
      <c r="M19" s="21">
        <f t="shared" si="10"/>
        <v>-17319</v>
      </c>
      <c r="N19" s="22">
        <f t="shared" si="11"/>
        <v>-0.83715197215777259</v>
      </c>
      <c r="O19" s="19"/>
      <c r="P19" s="16">
        <v>0.25669999999999998</v>
      </c>
      <c r="Q19" s="18">
        <f t="shared" si="2"/>
        <v>3850.4999999999995</v>
      </c>
      <c r="R19" s="19"/>
      <c r="S19" s="21">
        <f t="shared" si="12"/>
        <v>481.49999999999955</v>
      </c>
      <c r="T19" s="22">
        <f t="shared" si="3"/>
        <v>0.14292074799643797</v>
      </c>
      <c r="U19" s="19"/>
      <c r="V19" s="16">
        <v>0.33579999999999999</v>
      </c>
      <c r="W19" s="18">
        <f t="shared" si="4"/>
        <v>5037</v>
      </c>
      <c r="X19" s="19"/>
      <c r="Y19" s="21">
        <f t="shared" si="13"/>
        <v>1186.5000000000005</v>
      </c>
      <c r="Z19" s="22">
        <f t="shared" si="5"/>
        <v>0.30814179976626427</v>
      </c>
      <c r="AA19" s="19"/>
      <c r="AB19" s="16">
        <v>0.33560000000000001</v>
      </c>
      <c r="AC19" s="18">
        <f t="shared" si="6"/>
        <v>5034</v>
      </c>
      <c r="AD19" s="19"/>
      <c r="AE19" s="21">
        <f t="shared" si="14"/>
        <v>-3</v>
      </c>
      <c r="AF19" s="22">
        <f t="shared" si="7"/>
        <v>-5.9559261465157837E-4</v>
      </c>
      <c r="AG19" s="19"/>
      <c r="AH19" s="16">
        <v>0.34310000000000002</v>
      </c>
      <c r="AI19" s="18">
        <f t="shared" si="8"/>
        <v>5146.5</v>
      </c>
      <c r="AJ19" s="19"/>
      <c r="AK19" s="21">
        <f t="shared" si="15"/>
        <v>112.5</v>
      </c>
      <c r="AL19" s="22">
        <f t="shared" si="9"/>
        <v>2.234803337306317E-2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-9.9000000000000008E-3</v>
      </c>
      <c r="K21" s="18">
        <f t="shared" si="1"/>
        <v>-148.5</v>
      </c>
      <c r="L21" s="19"/>
      <c r="M21" s="21">
        <f t="shared" si="10"/>
        <v>-148.5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148.5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15000</v>
      </c>
      <c r="G24" s="16">
        <v>-7.4000000000000003E-3</v>
      </c>
      <c r="H24" s="18">
        <f t="shared" si="0"/>
        <v>-111</v>
      </c>
      <c r="I24" s="19"/>
      <c r="J24" s="16">
        <v>0</v>
      </c>
      <c r="K24" s="18">
        <f t="shared" si="1"/>
        <v>0</v>
      </c>
      <c r="L24" s="19"/>
      <c r="M24" s="21">
        <f t="shared" si="10"/>
        <v>111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43953.21</v>
      </c>
      <c r="I28" s="31"/>
      <c r="J28" s="28"/>
      <c r="K28" s="30">
        <f>SUM(K12:K27)</f>
        <v>7027.96</v>
      </c>
      <c r="L28" s="31"/>
      <c r="M28" s="32">
        <f t="shared" si="10"/>
        <v>-36925.25</v>
      </c>
      <c r="N28" s="33">
        <f t="shared" si="11"/>
        <v>-0.84010360107942061</v>
      </c>
      <c r="O28" s="31"/>
      <c r="P28" s="28"/>
      <c r="Q28" s="30">
        <f>SUM(Q12:Q27)</f>
        <v>8201.99</v>
      </c>
      <c r="R28" s="31"/>
      <c r="S28" s="32">
        <f t="shared" si="12"/>
        <v>1174.0299999999997</v>
      </c>
      <c r="T28" s="33">
        <f t="shared" si="3"/>
        <v>0.16705132072464837</v>
      </c>
      <c r="U28" s="31"/>
      <c r="V28" s="28"/>
      <c r="W28" s="30">
        <f>SUM(W12:W27)</f>
        <v>10728.779999999999</v>
      </c>
      <c r="X28" s="31"/>
      <c r="Y28" s="32">
        <f t="shared" si="13"/>
        <v>2526.7899999999991</v>
      </c>
      <c r="Z28" s="33">
        <f t="shared" si="5"/>
        <v>0.3080703585349408</v>
      </c>
      <c r="AA28" s="31"/>
      <c r="AB28" s="28"/>
      <c r="AC28" s="30">
        <f>SUM(AC12:AC27)</f>
        <v>10722.310000000001</v>
      </c>
      <c r="AD28" s="31"/>
      <c r="AE28" s="32">
        <f t="shared" si="14"/>
        <v>-6.4699999999975262</v>
      </c>
      <c r="AF28" s="33">
        <f t="shared" si="7"/>
        <v>-6.0305085946375325E-4</v>
      </c>
      <c r="AG28" s="31"/>
      <c r="AH28" s="28"/>
      <c r="AI28" s="30">
        <f>SUM(AI12:AI27)</f>
        <v>10962.42</v>
      </c>
      <c r="AJ28" s="31"/>
      <c r="AK28" s="32">
        <f t="shared" si="15"/>
        <v>240.10999999999876</v>
      </c>
      <c r="AL28" s="33">
        <f t="shared" si="9"/>
        <v>2.239349543148806E-2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15000</v>
      </c>
      <c r="G29" s="16">
        <v>-0.34624020110229936</v>
      </c>
      <c r="H29" s="18">
        <f t="shared" ref="H29:H35" si="18">F29*G29</f>
        <v>-5193.6030165344901</v>
      </c>
      <c r="I29" s="19"/>
      <c r="J29" s="16">
        <v>-0.39960000000000001</v>
      </c>
      <c r="K29" s="18">
        <f t="shared" ref="K29:K35" si="19">$F29*J29</f>
        <v>-5994</v>
      </c>
      <c r="L29" s="19"/>
      <c r="M29" s="21">
        <f t="shared" si="10"/>
        <v>-800.39698346550995</v>
      </c>
      <c r="N29" s="22">
        <f t="shared" si="11"/>
        <v>0.15411208383030917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5994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24">$G$7</f>
        <v>15000</v>
      </c>
      <c r="G30" s="16">
        <v>-0.27998187016745585</v>
      </c>
      <c r="H30" s="18">
        <f t="shared" si="18"/>
        <v>-4199.7280525118376</v>
      </c>
      <c r="I30" s="19"/>
      <c r="J30" s="16">
        <v>0.52170000000000005</v>
      </c>
      <c r="K30" s="18">
        <f t="shared" si="19"/>
        <v>7825.5000000000009</v>
      </c>
      <c r="L30" s="19"/>
      <c r="M30" s="21">
        <f t="shared" ref="M30:M31" si="25">K30-H30</f>
        <v>12025.228052511839</v>
      </c>
      <c r="N30" s="22">
        <f t="shared" ref="N30:N31" si="26">IF((H30)=0,"",(M30/H30))</f>
        <v>-2.8633349355369822</v>
      </c>
      <c r="O30" s="19"/>
      <c r="P30" s="16">
        <v>0</v>
      </c>
      <c r="Q30" s="18">
        <f t="shared" si="20"/>
        <v>0</v>
      </c>
      <c r="R30" s="19"/>
      <c r="S30" s="21">
        <f t="shared" ref="S30:S31" si="27">Q30-K30</f>
        <v>-7825.5000000000009</v>
      </c>
      <c r="T30" s="22">
        <f t="shared" ref="T30:T31" si="28">IF((K30)=0,"",(S30/K30))</f>
        <v>-1</v>
      </c>
      <c r="U30" s="19"/>
      <c r="V30" s="16">
        <v>0</v>
      </c>
      <c r="W30" s="18">
        <f t="shared" si="21"/>
        <v>0</v>
      </c>
      <c r="X30" s="19"/>
      <c r="Y30" s="21">
        <f t="shared" ref="Y30:Y31" si="29">W30-Q30</f>
        <v>0</v>
      </c>
      <c r="Z30" s="22" t="str">
        <f t="shared" ref="Z30:Z31" si="30">IF((Q30)=0,"",(Y30/Q30))</f>
        <v/>
      </c>
      <c r="AA30" s="19"/>
      <c r="AB30" s="16">
        <v>0</v>
      </c>
      <c r="AC30" s="18">
        <f t="shared" si="22"/>
        <v>0</v>
      </c>
      <c r="AD30" s="19"/>
      <c r="AE30" s="21">
        <f t="shared" ref="AE30:AE31" si="31">AC30-W30</f>
        <v>0</v>
      </c>
      <c r="AF30" s="22" t="str">
        <f t="shared" ref="AF30:AF31" si="32">IF((W30)=0,"",(AE30/W30))</f>
        <v/>
      </c>
      <c r="AG30" s="19"/>
      <c r="AH30" s="16">
        <v>0</v>
      </c>
      <c r="AI30" s="18">
        <f t="shared" si="23"/>
        <v>0</v>
      </c>
      <c r="AJ30" s="19"/>
      <c r="AK30" s="21">
        <f t="shared" ref="AK30:AK31" si="33">AI30-AC30</f>
        <v>0</v>
      </c>
      <c r="AL30" s="22" t="str">
        <f t="shared" ref="AL30:AL31" si="34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15000</v>
      </c>
      <c r="G31" s="16">
        <v>0</v>
      </c>
      <c r="H31" s="18">
        <f t="shared" si="18"/>
        <v>0</v>
      </c>
      <c r="I31" s="19"/>
      <c r="J31" s="16">
        <v>5.3699999999999998E-2</v>
      </c>
      <c r="K31" s="18">
        <f>$F31*J31</f>
        <v>805.5</v>
      </c>
      <c r="L31" s="19"/>
      <c r="M31" s="21">
        <f t="shared" si="25"/>
        <v>805.5</v>
      </c>
      <c r="N31" s="22" t="str">
        <f t="shared" si="26"/>
        <v/>
      </c>
      <c r="O31" s="19"/>
      <c r="P31" s="16">
        <v>0</v>
      </c>
      <c r="Q31" s="18">
        <f t="shared" si="20"/>
        <v>0</v>
      </c>
      <c r="R31" s="19"/>
      <c r="S31" s="21">
        <f t="shared" si="27"/>
        <v>-805.5</v>
      </c>
      <c r="T31" s="22">
        <f t="shared" si="28"/>
        <v>-1</v>
      </c>
      <c r="U31" s="19"/>
      <c r="V31" s="16">
        <v>0</v>
      </c>
      <c r="W31" s="18">
        <f t="shared" si="21"/>
        <v>0</v>
      </c>
      <c r="X31" s="19"/>
      <c r="Y31" s="21">
        <f t="shared" si="29"/>
        <v>0</v>
      </c>
      <c r="Z31" s="22" t="str">
        <f t="shared" si="30"/>
        <v/>
      </c>
      <c r="AA31" s="19"/>
      <c r="AB31" s="16">
        <v>0</v>
      </c>
      <c r="AC31" s="18">
        <f t="shared" si="22"/>
        <v>0</v>
      </c>
      <c r="AD31" s="19"/>
      <c r="AE31" s="21">
        <f t="shared" si="31"/>
        <v>0</v>
      </c>
      <c r="AF31" s="22" t="str">
        <f t="shared" si="32"/>
        <v/>
      </c>
      <c r="AG31" s="19"/>
      <c r="AH31" s="16">
        <v>0</v>
      </c>
      <c r="AI31" s="18">
        <f t="shared" si="23"/>
        <v>0</v>
      </c>
      <c r="AJ31" s="19"/>
      <c r="AK31" s="21">
        <f t="shared" si="33"/>
        <v>0</v>
      </c>
      <c r="AL31" s="22" t="str">
        <f t="shared" si="34"/>
        <v/>
      </c>
    </row>
    <row r="32" spans="2:38" hidden="1" x14ac:dyDescent="0.25">
      <c r="B32" s="35"/>
      <c r="C32" s="14"/>
      <c r="D32" s="15"/>
      <c r="E32" s="15"/>
      <c r="F32" s="17">
        <f t="shared" ref="F32:F33" si="35">$G$7</f>
        <v>15000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5"/>
        <v>15000</v>
      </c>
      <c r="G33" s="141">
        <v>2.4920000000000001E-2</v>
      </c>
      <c r="H33" s="18">
        <f t="shared" si="18"/>
        <v>373.8</v>
      </c>
      <c r="I33" s="19"/>
      <c r="J33" s="141">
        <v>2.4920000000000001E-2</v>
      </c>
      <c r="K33" s="18">
        <f t="shared" si="19"/>
        <v>373.8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373.8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373.8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373.8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373.8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45990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4736.9699999999993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4736.9699999999993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4736.9699999999993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4736.9699999999993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4736.9699999999993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4736.9699999999993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39670.64893095367</v>
      </c>
      <c r="I36" s="31"/>
      <c r="J36" s="42"/>
      <c r="K36" s="44">
        <f>SUM(K29:K35)+K28</f>
        <v>14775.73</v>
      </c>
      <c r="L36" s="31"/>
      <c r="M36" s="32">
        <f t="shared" si="10"/>
        <v>-24894.91893095367</v>
      </c>
      <c r="N36" s="33">
        <f t="shared" ref="N36:N46" si="36">IF((H36)=0,"",(M36/H36))</f>
        <v>-0.62753999749999057</v>
      </c>
      <c r="O36" s="31"/>
      <c r="P36" s="42"/>
      <c r="Q36" s="44">
        <f>SUM(Q29:Q35)+Q28</f>
        <v>13312.759999999998</v>
      </c>
      <c r="R36" s="31"/>
      <c r="S36" s="32">
        <f t="shared" si="12"/>
        <v>-1462.9700000000012</v>
      </c>
      <c r="T36" s="33">
        <f t="shared" ref="T36:T46" si="37">IF((K36)=0,"",(S36/K36))</f>
        <v>-9.9011690116156778E-2</v>
      </c>
      <c r="U36" s="31"/>
      <c r="V36" s="42"/>
      <c r="W36" s="44">
        <f>SUM(W29:W35)+W28</f>
        <v>15839.55</v>
      </c>
      <c r="X36" s="31"/>
      <c r="Y36" s="32">
        <f t="shared" si="13"/>
        <v>2526.7900000000009</v>
      </c>
      <c r="Z36" s="33">
        <f t="shared" ref="Z36:Z46" si="38">IF((Q36)=0,"",(Y36/Q36))</f>
        <v>0.18980211466292499</v>
      </c>
      <c r="AA36" s="31"/>
      <c r="AB36" s="42"/>
      <c r="AC36" s="44">
        <f>SUM(AC29:AC35)+AC28</f>
        <v>15833.080000000002</v>
      </c>
      <c r="AD36" s="31"/>
      <c r="AE36" s="32">
        <f t="shared" si="14"/>
        <v>-6.4699999999975262</v>
      </c>
      <c r="AF36" s="33">
        <f t="shared" ref="AF36:AF46" si="39">IF((W36)=0,"",(AE36/W36))</f>
        <v>-4.0847120025490157E-4</v>
      </c>
      <c r="AG36" s="31"/>
      <c r="AH36" s="42"/>
      <c r="AI36" s="44">
        <f>SUM(AI29:AI35)+AI28</f>
        <v>16073.189999999999</v>
      </c>
      <c r="AJ36" s="31"/>
      <c r="AK36" s="32">
        <f t="shared" si="15"/>
        <v>240.10999999999694</v>
      </c>
      <c r="AL36" s="33">
        <f t="shared" ref="AL36:AL46" si="40">IF((AC36)=0,"",(AK36/AC36))</f>
        <v>1.516508474661891E-2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15000</v>
      </c>
      <c r="G37" s="20">
        <v>2.8639999999999999</v>
      </c>
      <c r="H37" s="18">
        <f>F37*G37</f>
        <v>42960</v>
      </c>
      <c r="I37" s="19"/>
      <c r="J37" s="20">
        <v>3.178699360900668</v>
      </c>
      <c r="K37" s="18">
        <f>$F37*J37</f>
        <v>47680.490413510022</v>
      </c>
      <c r="L37" s="19"/>
      <c r="M37" s="21">
        <f t="shared" si="10"/>
        <v>4720.4904135100223</v>
      </c>
      <c r="N37" s="22">
        <f t="shared" si="36"/>
        <v>0.10988106176699307</v>
      </c>
      <c r="O37" s="19"/>
      <c r="P37" s="20">
        <v>3.178699360900668</v>
      </c>
      <c r="Q37" s="18">
        <f>$F37*P37</f>
        <v>47680.490413510022</v>
      </c>
      <c r="R37" s="19"/>
      <c r="S37" s="21">
        <f t="shared" si="12"/>
        <v>0</v>
      </c>
      <c r="T37" s="22">
        <f t="shared" si="37"/>
        <v>0</v>
      </c>
      <c r="U37" s="19"/>
      <c r="V37" s="20">
        <v>3.178699360900668</v>
      </c>
      <c r="W37" s="18">
        <f>$F37*V37</f>
        <v>47680.490413510022</v>
      </c>
      <c r="X37" s="19"/>
      <c r="Y37" s="21">
        <f t="shared" si="13"/>
        <v>0</v>
      </c>
      <c r="Z37" s="22">
        <f t="shared" si="38"/>
        <v>0</v>
      </c>
      <c r="AA37" s="19"/>
      <c r="AB37" s="20">
        <v>3.178699360900668</v>
      </c>
      <c r="AC37" s="18">
        <f>$F37*AB37</f>
        <v>47680.490413510022</v>
      </c>
      <c r="AD37" s="19"/>
      <c r="AE37" s="21">
        <f t="shared" si="14"/>
        <v>0</v>
      </c>
      <c r="AF37" s="22">
        <f t="shared" si="39"/>
        <v>0</v>
      </c>
      <c r="AG37" s="19"/>
      <c r="AH37" s="20">
        <v>3.178699360900668</v>
      </c>
      <c r="AI37" s="18">
        <f>$F37*AH37</f>
        <v>47680.490413510022</v>
      </c>
      <c r="AJ37" s="19"/>
      <c r="AK37" s="21">
        <f t="shared" si="15"/>
        <v>0</v>
      </c>
      <c r="AL37" s="22">
        <f t="shared" si="40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15000</v>
      </c>
      <c r="G38" s="20">
        <v>2.1528</v>
      </c>
      <c r="H38" s="18">
        <f>F38*G38</f>
        <v>32292</v>
      </c>
      <c r="I38" s="19"/>
      <c r="J38" s="20">
        <v>2.4329555056067216</v>
      </c>
      <c r="K38" s="18">
        <f>$F38*J38</f>
        <v>36494.332584100826</v>
      </c>
      <c r="L38" s="19"/>
      <c r="M38" s="21">
        <f t="shared" si="10"/>
        <v>4202.3325841008264</v>
      </c>
      <c r="N38" s="22">
        <f t="shared" si="36"/>
        <v>0.13013540765826911</v>
      </c>
      <c r="O38" s="19"/>
      <c r="P38" s="20">
        <v>2.4329555056067216</v>
      </c>
      <c r="Q38" s="18">
        <f>$F38*P38</f>
        <v>36494.332584100826</v>
      </c>
      <c r="R38" s="19"/>
      <c r="S38" s="21">
        <f t="shared" si="12"/>
        <v>0</v>
      </c>
      <c r="T38" s="22">
        <f t="shared" si="37"/>
        <v>0</v>
      </c>
      <c r="U38" s="19"/>
      <c r="V38" s="20">
        <v>2.4329555056067216</v>
      </c>
      <c r="W38" s="18">
        <f>$F38*V38</f>
        <v>36494.332584100826</v>
      </c>
      <c r="X38" s="19"/>
      <c r="Y38" s="21">
        <f t="shared" si="13"/>
        <v>0</v>
      </c>
      <c r="Z38" s="22">
        <f t="shared" si="38"/>
        <v>0</v>
      </c>
      <c r="AA38" s="19"/>
      <c r="AB38" s="20">
        <v>2.4329555056067216</v>
      </c>
      <c r="AC38" s="18">
        <f>$F38*AB38</f>
        <v>36494.332584100826</v>
      </c>
      <c r="AD38" s="19"/>
      <c r="AE38" s="21">
        <f t="shared" si="14"/>
        <v>0</v>
      </c>
      <c r="AF38" s="22">
        <f t="shared" si="39"/>
        <v>0</v>
      </c>
      <c r="AG38" s="19"/>
      <c r="AH38" s="20">
        <v>2.4329555056067216</v>
      </c>
      <c r="AI38" s="18">
        <f>$F38*AH38</f>
        <v>36494.332584100826</v>
      </c>
      <c r="AJ38" s="19"/>
      <c r="AK38" s="21">
        <f t="shared" si="15"/>
        <v>0</v>
      </c>
      <c r="AL38" s="22">
        <f t="shared" si="40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114922.64893095367</v>
      </c>
      <c r="I39" s="49"/>
      <c r="J39" s="48"/>
      <c r="K39" s="44">
        <f>SUM(K36:K38)</f>
        <v>98950.552997610852</v>
      </c>
      <c r="L39" s="49"/>
      <c r="M39" s="32">
        <f t="shared" si="10"/>
        <v>-15972.095933342818</v>
      </c>
      <c r="N39" s="33">
        <f t="shared" si="36"/>
        <v>-0.13898127202879709</v>
      </c>
      <c r="O39" s="49"/>
      <c r="P39" s="48"/>
      <c r="Q39" s="44">
        <f>SUM(Q36:Q38)</f>
        <v>97487.582997610851</v>
      </c>
      <c r="R39" s="49"/>
      <c r="S39" s="32">
        <f t="shared" si="12"/>
        <v>-1462.9700000000012</v>
      </c>
      <c r="T39" s="33">
        <f t="shared" si="37"/>
        <v>-1.4784859262336051E-2</v>
      </c>
      <c r="U39" s="49"/>
      <c r="V39" s="48"/>
      <c r="W39" s="44">
        <f>SUM(W36:W38)</f>
        <v>100014.37299761086</v>
      </c>
      <c r="X39" s="49"/>
      <c r="Y39" s="32">
        <f t="shared" si="13"/>
        <v>2526.7900000000081</v>
      </c>
      <c r="Z39" s="33">
        <f t="shared" si="38"/>
        <v>2.5919095768965086E-2</v>
      </c>
      <c r="AA39" s="49"/>
      <c r="AB39" s="48"/>
      <c r="AC39" s="44">
        <f>SUM(AC36:AC38)</f>
        <v>100007.90299761086</v>
      </c>
      <c r="AD39" s="49"/>
      <c r="AE39" s="32">
        <f t="shared" si="14"/>
        <v>-6.4700000000011642</v>
      </c>
      <c r="AF39" s="33">
        <f t="shared" si="39"/>
        <v>-6.4690702006957738E-5</v>
      </c>
      <c r="AG39" s="49"/>
      <c r="AH39" s="48"/>
      <c r="AI39" s="44">
        <f>SUM(AI36:AI38)</f>
        <v>100248.01299761084</v>
      </c>
      <c r="AJ39" s="49"/>
      <c r="AK39" s="32">
        <f t="shared" si="15"/>
        <v>240.10999999998603</v>
      </c>
      <c r="AL39" s="33">
        <f t="shared" si="40"/>
        <v>2.4009102561196802E-3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7710990</v>
      </c>
      <c r="G40" s="51">
        <v>4.4000000000000003E-3</v>
      </c>
      <c r="H40" s="162">
        <f t="shared" ref="H40:H48" si="41">F40*G40</f>
        <v>33928.356</v>
      </c>
      <c r="I40" s="19"/>
      <c r="J40" s="51">
        <v>4.4000000000000003E-3</v>
      </c>
      <c r="K40" s="162">
        <f t="shared" ref="K40:K48" si="42">$F40*J40</f>
        <v>33928.356</v>
      </c>
      <c r="L40" s="19"/>
      <c r="M40" s="21">
        <f>K40-H40</f>
        <v>0</v>
      </c>
      <c r="N40" s="163">
        <f t="shared" si="36"/>
        <v>0</v>
      </c>
      <c r="O40" s="19"/>
      <c r="P40" s="51">
        <v>4.4000000000000003E-3</v>
      </c>
      <c r="Q40" s="162">
        <f t="shared" ref="Q40:Q48" si="43">$F40*P40</f>
        <v>33928.356</v>
      </c>
      <c r="R40" s="19"/>
      <c r="S40" s="21">
        <f t="shared" si="12"/>
        <v>0</v>
      </c>
      <c r="T40" s="163">
        <f t="shared" si="37"/>
        <v>0</v>
      </c>
      <c r="U40" s="19"/>
      <c r="V40" s="51">
        <v>4.4000000000000003E-3</v>
      </c>
      <c r="W40" s="162">
        <f t="shared" ref="W40:W48" si="44">$F40*V40</f>
        <v>33928.356</v>
      </c>
      <c r="X40" s="19"/>
      <c r="Y40" s="21">
        <f t="shared" si="13"/>
        <v>0</v>
      </c>
      <c r="Z40" s="163">
        <f t="shared" si="38"/>
        <v>0</v>
      </c>
      <c r="AA40" s="19"/>
      <c r="AB40" s="51">
        <v>4.4000000000000003E-3</v>
      </c>
      <c r="AC40" s="162">
        <f t="shared" ref="AC40:AC48" si="45">$F40*AB40</f>
        <v>33928.356</v>
      </c>
      <c r="AD40" s="19"/>
      <c r="AE40" s="21">
        <f t="shared" si="14"/>
        <v>0</v>
      </c>
      <c r="AF40" s="163">
        <f t="shared" si="39"/>
        <v>0</v>
      </c>
      <c r="AG40" s="19"/>
      <c r="AH40" s="51">
        <v>4.4000000000000003E-3</v>
      </c>
      <c r="AI40" s="162">
        <f t="shared" ref="AI40:AI48" si="46">$F40*AH40</f>
        <v>33928.356</v>
      </c>
      <c r="AJ40" s="19"/>
      <c r="AK40" s="21">
        <f t="shared" si="15"/>
        <v>0</v>
      </c>
      <c r="AL40" s="163">
        <f t="shared" si="40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7710990</v>
      </c>
      <c r="G41" s="51">
        <v>1.2999999999999999E-3</v>
      </c>
      <c r="H41" s="162">
        <f t="shared" si="41"/>
        <v>10024.287</v>
      </c>
      <c r="I41" s="19"/>
      <c r="J41" s="51">
        <v>1.2999999999999999E-3</v>
      </c>
      <c r="K41" s="162">
        <f t="shared" si="42"/>
        <v>10024.287</v>
      </c>
      <c r="L41" s="19"/>
      <c r="M41" s="21">
        <f t="shared" si="10"/>
        <v>0</v>
      </c>
      <c r="N41" s="163">
        <f t="shared" si="36"/>
        <v>0</v>
      </c>
      <c r="O41" s="19"/>
      <c r="P41" s="51">
        <v>1.2999999999999999E-3</v>
      </c>
      <c r="Q41" s="162">
        <f t="shared" si="43"/>
        <v>10024.287</v>
      </c>
      <c r="R41" s="19"/>
      <c r="S41" s="21">
        <f t="shared" si="12"/>
        <v>0</v>
      </c>
      <c r="T41" s="163">
        <f t="shared" si="37"/>
        <v>0</v>
      </c>
      <c r="U41" s="19"/>
      <c r="V41" s="51">
        <v>1.2999999999999999E-3</v>
      </c>
      <c r="W41" s="162">
        <f t="shared" si="44"/>
        <v>10024.287</v>
      </c>
      <c r="X41" s="19"/>
      <c r="Y41" s="21">
        <f t="shared" si="13"/>
        <v>0</v>
      </c>
      <c r="Z41" s="163">
        <f t="shared" si="38"/>
        <v>0</v>
      </c>
      <c r="AA41" s="19"/>
      <c r="AB41" s="51">
        <v>1.2999999999999999E-3</v>
      </c>
      <c r="AC41" s="162">
        <f t="shared" si="45"/>
        <v>10024.287</v>
      </c>
      <c r="AD41" s="19"/>
      <c r="AE41" s="21">
        <f t="shared" si="14"/>
        <v>0</v>
      </c>
      <c r="AF41" s="163">
        <f t="shared" si="39"/>
        <v>0</v>
      </c>
      <c r="AG41" s="19"/>
      <c r="AH41" s="51">
        <v>1.2999999999999999E-3</v>
      </c>
      <c r="AI41" s="162">
        <f t="shared" si="46"/>
        <v>10024.287</v>
      </c>
      <c r="AJ41" s="19"/>
      <c r="AK41" s="21">
        <f t="shared" si="15"/>
        <v>0</v>
      </c>
      <c r="AL41" s="163">
        <f t="shared" si="40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41"/>
        <v>0.25</v>
      </c>
      <c r="I42" s="19"/>
      <c r="J42" s="51">
        <v>0.25</v>
      </c>
      <c r="K42" s="162">
        <f t="shared" si="42"/>
        <v>0.25</v>
      </c>
      <c r="L42" s="19"/>
      <c r="M42" s="21">
        <f t="shared" si="10"/>
        <v>0</v>
      </c>
      <c r="N42" s="163">
        <f t="shared" si="36"/>
        <v>0</v>
      </c>
      <c r="O42" s="19"/>
      <c r="P42" s="51">
        <v>0.25</v>
      </c>
      <c r="Q42" s="162">
        <f t="shared" si="43"/>
        <v>0.25</v>
      </c>
      <c r="R42" s="19"/>
      <c r="S42" s="21">
        <f t="shared" si="12"/>
        <v>0</v>
      </c>
      <c r="T42" s="163">
        <f t="shared" si="37"/>
        <v>0</v>
      </c>
      <c r="U42" s="19"/>
      <c r="V42" s="51">
        <v>0.25</v>
      </c>
      <c r="W42" s="162">
        <f t="shared" si="44"/>
        <v>0.25</v>
      </c>
      <c r="X42" s="19"/>
      <c r="Y42" s="21">
        <f t="shared" si="13"/>
        <v>0</v>
      </c>
      <c r="Z42" s="163">
        <f t="shared" si="38"/>
        <v>0</v>
      </c>
      <c r="AA42" s="19"/>
      <c r="AB42" s="51">
        <v>0.25</v>
      </c>
      <c r="AC42" s="162">
        <f t="shared" si="45"/>
        <v>0.25</v>
      </c>
      <c r="AD42" s="19"/>
      <c r="AE42" s="21">
        <f t="shared" si="14"/>
        <v>0</v>
      </c>
      <c r="AF42" s="163">
        <f t="shared" si="39"/>
        <v>0</v>
      </c>
      <c r="AG42" s="19"/>
      <c r="AH42" s="51">
        <v>0.25</v>
      </c>
      <c r="AI42" s="162">
        <f t="shared" si="46"/>
        <v>0.25</v>
      </c>
      <c r="AJ42" s="19"/>
      <c r="AK42" s="21">
        <f t="shared" si="15"/>
        <v>0</v>
      </c>
      <c r="AL42" s="163">
        <f t="shared" si="40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7665000</v>
      </c>
      <c r="G43" s="51">
        <v>7.0000000000000001E-3</v>
      </c>
      <c r="H43" s="162">
        <f t="shared" si="41"/>
        <v>53655</v>
      </c>
      <c r="I43" s="19"/>
      <c r="J43" s="51">
        <v>7.0000000000000001E-3</v>
      </c>
      <c r="K43" s="162">
        <f t="shared" si="42"/>
        <v>53655</v>
      </c>
      <c r="L43" s="19"/>
      <c r="M43" s="21">
        <f t="shared" si="10"/>
        <v>0</v>
      </c>
      <c r="N43" s="163">
        <f t="shared" si="36"/>
        <v>0</v>
      </c>
      <c r="O43" s="19"/>
      <c r="P43" s="51">
        <v>7.0000000000000001E-3</v>
      </c>
      <c r="Q43" s="162">
        <f t="shared" si="43"/>
        <v>53655</v>
      </c>
      <c r="R43" s="19"/>
      <c r="S43" s="21">
        <f t="shared" si="12"/>
        <v>0</v>
      </c>
      <c r="T43" s="163">
        <f t="shared" si="37"/>
        <v>0</v>
      </c>
      <c r="U43" s="19"/>
      <c r="V43" s="51">
        <v>7.0000000000000001E-3</v>
      </c>
      <c r="W43" s="162">
        <f t="shared" si="44"/>
        <v>53655</v>
      </c>
      <c r="X43" s="19"/>
      <c r="Y43" s="21">
        <f t="shared" si="13"/>
        <v>0</v>
      </c>
      <c r="Z43" s="163">
        <f t="shared" si="38"/>
        <v>0</v>
      </c>
      <c r="AA43" s="19"/>
      <c r="AB43" s="51">
        <v>7.0000000000000001E-3</v>
      </c>
      <c r="AC43" s="162">
        <f t="shared" si="45"/>
        <v>53655</v>
      </c>
      <c r="AD43" s="19"/>
      <c r="AE43" s="21">
        <f t="shared" si="14"/>
        <v>0</v>
      </c>
      <c r="AF43" s="163">
        <f t="shared" si="39"/>
        <v>0</v>
      </c>
      <c r="AG43" s="19"/>
      <c r="AH43" s="51">
        <v>7.0000000000000001E-3</v>
      </c>
      <c r="AI43" s="162">
        <f t="shared" si="46"/>
        <v>53655</v>
      </c>
      <c r="AJ43" s="19"/>
      <c r="AK43" s="21">
        <f t="shared" si="15"/>
        <v>0</v>
      </c>
      <c r="AL43" s="163">
        <f t="shared" si="40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4905600</v>
      </c>
      <c r="G44" s="55">
        <v>7.6999999999999999E-2</v>
      </c>
      <c r="H44" s="162">
        <f t="shared" si="41"/>
        <v>377731.2</v>
      </c>
      <c r="I44" s="19"/>
      <c r="J44" s="55">
        <v>7.6999999999999999E-2</v>
      </c>
      <c r="K44" s="162">
        <f t="shared" si="42"/>
        <v>377731.2</v>
      </c>
      <c r="L44" s="19"/>
      <c r="M44" s="21">
        <f t="shared" si="10"/>
        <v>0</v>
      </c>
      <c r="N44" s="163">
        <f t="shared" si="36"/>
        <v>0</v>
      </c>
      <c r="O44" s="19"/>
      <c r="P44" s="55">
        <v>7.6999999999999999E-2</v>
      </c>
      <c r="Q44" s="162">
        <f t="shared" si="43"/>
        <v>377731.2</v>
      </c>
      <c r="R44" s="19"/>
      <c r="S44" s="21">
        <f t="shared" si="12"/>
        <v>0</v>
      </c>
      <c r="T44" s="163">
        <f t="shared" si="37"/>
        <v>0</v>
      </c>
      <c r="U44" s="19"/>
      <c r="V44" s="55">
        <v>7.6999999999999999E-2</v>
      </c>
      <c r="W44" s="162">
        <f t="shared" si="44"/>
        <v>377731.2</v>
      </c>
      <c r="X44" s="19"/>
      <c r="Y44" s="21">
        <f t="shared" si="13"/>
        <v>0</v>
      </c>
      <c r="Z44" s="163">
        <f t="shared" si="38"/>
        <v>0</v>
      </c>
      <c r="AA44" s="19"/>
      <c r="AB44" s="55">
        <v>7.6999999999999999E-2</v>
      </c>
      <c r="AC44" s="162">
        <f t="shared" si="45"/>
        <v>377731.2</v>
      </c>
      <c r="AD44" s="19"/>
      <c r="AE44" s="21">
        <f t="shared" si="14"/>
        <v>0</v>
      </c>
      <c r="AF44" s="163">
        <f t="shared" si="39"/>
        <v>0</v>
      </c>
      <c r="AG44" s="19"/>
      <c r="AH44" s="55">
        <v>7.6999999999999999E-2</v>
      </c>
      <c r="AI44" s="162">
        <f t="shared" si="46"/>
        <v>377731.2</v>
      </c>
      <c r="AJ44" s="19"/>
      <c r="AK44" s="21">
        <f t="shared" si="15"/>
        <v>0</v>
      </c>
      <c r="AL44" s="163">
        <f t="shared" si="40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1379700</v>
      </c>
      <c r="G45" s="55">
        <v>0.114</v>
      </c>
      <c r="H45" s="162">
        <f t="shared" si="41"/>
        <v>157285.80000000002</v>
      </c>
      <c r="I45" s="19"/>
      <c r="J45" s="55">
        <v>0.114</v>
      </c>
      <c r="K45" s="162">
        <f t="shared" si="42"/>
        <v>157285.80000000002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43"/>
        <v>157285.80000000002</v>
      </c>
      <c r="R45" s="19"/>
      <c r="S45" s="21">
        <f t="shared" si="12"/>
        <v>0</v>
      </c>
      <c r="T45" s="163">
        <f t="shared" si="37"/>
        <v>0</v>
      </c>
      <c r="U45" s="19"/>
      <c r="V45" s="55">
        <v>0.114</v>
      </c>
      <c r="W45" s="162">
        <f t="shared" si="44"/>
        <v>157285.80000000002</v>
      </c>
      <c r="X45" s="19"/>
      <c r="Y45" s="21">
        <f t="shared" si="13"/>
        <v>0</v>
      </c>
      <c r="Z45" s="163">
        <f t="shared" si="38"/>
        <v>0</v>
      </c>
      <c r="AA45" s="19"/>
      <c r="AB45" s="55">
        <v>0.114</v>
      </c>
      <c r="AC45" s="162">
        <f t="shared" si="45"/>
        <v>157285.80000000002</v>
      </c>
      <c r="AD45" s="19"/>
      <c r="AE45" s="21">
        <f t="shared" si="14"/>
        <v>0</v>
      </c>
      <c r="AF45" s="163">
        <f t="shared" si="39"/>
        <v>0</v>
      </c>
      <c r="AG45" s="19"/>
      <c r="AH45" s="55">
        <v>0.114</v>
      </c>
      <c r="AI45" s="162">
        <f t="shared" si="46"/>
        <v>157285.80000000002</v>
      </c>
      <c r="AJ45" s="19"/>
      <c r="AK45" s="21">
        <f t="shared" si="15"/>
        <v>0</v>
      </c>
      <c r="AL45" s="163">
        <f t="shared" si="40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1379700</v>
      </c>
      <c r="G46" s="55">
        <v>0.14000000000000001</v>
      </c>
      <c r="H46" s="162">
        <f t="shared" si="41"/>
        <v>193158.00000000003</v>
      </c>
      <c r="I46" s="19"/>
      <c r="J46" s="55">
        <v>0.14000000000000001</v>
      </c>
      <c r="K46" s="162">
        <f t="shared" si="42"/>
        <v>193158.00000000003</v>
      </c>
      <c r="L46" s="19"/>
      <c r="M46" s="21">
        <f t="shared" si="10"/>
        <v>0</v>
      </c>
      <c r="N46" s="163">
        <f t="shared" si="36"/>
        <v>0</v>
      </c>
      <c r="O46" s="19"/>
      <c r="P46" s="55">
        <v>0.14000000000000001</v>
      </c>
      <c r="Q46" s="162">
        <f t="shared" si="43"/>
        <v>193158.00000000003</v>
      </c>
      <c r="R46" s="19"/>
      <c r="S46" s="21">
        <f t="shared" si="12"/>
        <v>0</v>
      </c>
      <c r="T46" s="163">
        <f t="shared" si="37"/>
        <v>0</v>
      </c>
      <c r="U46" s="19"/>
      <c r="V46" s="55">
        <v>0.14000000000000001</v>
      </c>
      <c r="W46" s="162">
        <f t="shared" si="44"/>
        <v>193158.00000000003</v>
      </c>
      <c r="X46" s="19"/>
      <c r="Y46" s="21">
        <f t="shared" si="13"/>
        <v>0</v>
      </c>
      <c r="Z46" s="163">
        <f t="shared" si="38"/>
        <v>0</v>
      </c>
      <c r="AA46" s="19"/>
      <c r="AB46" s="55">
        <v>0.14000000000000001</v>
      </c>
      <c r="AC46" s="162">
        <f t="shared" si="45"/>
        <v>193158.00000000003</v>
      </c>
      <c r="AD46" s="19"/>
      <c r="AE46" s="21">
        <f t="shared" si="14"/>
        <v>0</v>
      </c>
      <c r="AF46" s="163">
        <f t="shared" si="39"/>
        <v>0</v>
      </c>
      <c r="AG46" s="19"/>
      <c r="AH46" s="55">
        <v>0.14000000000000001</v>
      </c>
      <c r="AI46" s="162">
        <f t="shared" si="46"/>
        <v>193158.00000000003</v>
      </c>
      <c r="AJ46" s="19"/>
      <c r="AK46" s="21">
        <f t="shared" si="15"/>
        <v>0</v>
      </c>
      <c r="AL46" s="163">
        <f t="shared" si="40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41"/>
        <v>66</v>
      </c>
      <c r="I47" s="60"/>
      <c r="J47" s="55">
        <v>8.7999999999999995E-2</v>
      </c>
      <c r="K47" s="162">
        <f t="shared" si="42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43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44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5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6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7664250</v>
      </c>
      <c r="G48" s="55">
        <v>0.10299999999999999</v>
      </c>
      <c r="H48" s="162">
        <f t="shared" si="41"/>
        <v>789417.75</v>
      </c>
      <c r="I48" s="60"/>
      <c r="J48" s="55">
        <v>0.10299999999999999</v>
      </c>
      <c r="K48" s="162">
        <f t="shared" si="42"/>
        <v>789417.75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43"/>
        <v>789417.75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44"/>
        <v>789417.75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5"/>
        <v>789417.75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6"/>
        <v>789417.75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940705.54193095374</v>
      </c>
      <c r="I50" s="76"/>
      <c r="J50" s="73"/>
      <c r="K50" s="75">
        <f>SUM(K40:K46,K39)</f>
        <v>924733.44599761092</v>
      </c>
      <c r="L50" s="76"/>
      <c r="M50" s="77">
        <f>K50-H50</f>
        <v>-15972.095933342818</v>
      </c>
      <c r="N50" s="78">
        <f>IF((H50)=0,"",(M50/H50))</f>
        <v>-1.697884749414514E-2</v>
      </c>
      <c r="O50" s="76"/>
      <c r="P50" s="73"/>
      <c r="Q50" s="75">
        <f>SUM(Q40:Q46,Q39)</f>
        <v>923270.47599761095</v>
      </c>
      <c r="R50" s="76"/>
      <c r="S50" s="77">
        <f t="shared" si="12"/>
        <v>-1462.9699999999721</v>
      </c>
      <c r="T50" s="78">
        <f>IF((K50)=0,"",(S50/K50))</f>
        <v>-1.582045081565863E-3</v>
      </c>
      <c r="U50" s="76"/>
      <c r="V50" s="73"/>
      <c r="W50" s="75">
        <f>SUM(W40:W46,W39)</f>
        <v>925797.26599761087</v>
      </c>
      <c r="X50" s="76"/>
      <c r="Y50" s="77">
        <f t="shared" si="13"/>
        <v>2526.7899999999208</v>
      </c>
      <c r="Z50" s="78">
        <f>IF((Q50)=0,"",(Y50/Q50))</f>
        <v>2.7367819785092521E-3</v>
      </c>
      <c r="AA50" s="76"/>
      <c r="AB50" s="73"/>
      <c r="AC50" s="75">
        <f>SUM(AC40:AC46,AC39)</f>
        <v>925790.7959976109</v>
      </c>
      <c r="AD50" s="76"/>
      <c r="AE50" s="77">
        <f t="shared" si="14"/>
        <v>-6.4699999999720603</v>
      </c>
      <c r="AF50" s="78">
        <f>IF((W50)=0,"",(AE50/W50))</f>
        <v>-6.988571080948469E-6</v>
      </c>
      <c r="AG50" s="76"/>
      <c r="AH50" s="73"/>
      <c r="AI50" s="75">
        <f>SUM(AI40:AI46,AI39)</f>
        <v>926030.90599761088</v>
      </c>
      <c r="AJ50" s="76"/>
      <c r="AK50" s="77">
        <f t="shared" si="15"/>
        <v>240.10999999998603</v>
      </c>
      <c r="AL50" s="78">
        <f>IF((AC50)=0,"",(AK50/AC50))</f>
        <v>2.5935665059323583E-4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122291.720451024</v>
      </c>
      <c r="I51" s="83"/>
      <c r="J51" s="80">
        <v>0.13</v>
      </c>
      <c r="K51" s="84">
        <f>K50*J51</f>
        <v>120215.34797968942</v>
      </c>
      <c r="L51" s="83"/>
      <c r="M51" s="85">
        <f>K51-H51</f>
        <v>-2076.3724713345728</v>
      </c>
      <c r="N51" s="86">
        <f>IF((H51)=0,"",(M51/H51))</f>
        <v>-1.6978847494145188E-2</v>
      </c>
      <c r="O51" s="83"/>
      <c r="P51" s="80">
        <v>0.13</v>
      </c>
      <c r="Q51" s="84">
        <f>Q50*P51</f>
        <v>120025.16187968943</v>
      </c>
      <c r="R51" s="83"/>
      <c r="S51" s="85">
        <f t="shared" si="12"/>
        <v>-190.18609999999171</v>
      </c>
      <c r="T51" s="86">
        <f>IF((K51)=0,"",(S51/K51))</f>
        <v>-1.5820450815658244E-3</v>
      </c>
      <c r="U51" s="83"/>
      <c r="V51" s="80">
        <v>0.13</v>
      </c>
      <c r="W51" s="84">
        <f>W50*V51</f>
        <v>120353.64457968941</v>
      </c>
      <c r="X51" s="83"/>
      <c r="Y51" s="85">
        <f t="shared" si="13"/>
        <v>328.48269999997865</v>
      </c>
      <c r="Z51" s="86">
        <f>IF((Q51)=0,"",(Y51/Q51))</f>
        <v>2.7367819785091597E-3</v>
      </c>
      <c r="AA51" s="83"/>
      <c r="AB51" s="80">
        <v>0.13</v>
      </c>
      <c r="AC51" s="84">
        <f>AC50*AB51</f>
        <v>120352.80347968942</v>
      </c>
      <c r="AD51" s="83"/>
      <c r="AE51" s="85">
        <f t="shared" si="14"/>
        <v>-0.84109999999054708</v>
      </c>
      <c r="AF51" s="86">
        <f>IF((W51)=0,"",(AE51/W51))</f>
        <v>-6.9885710809001051E-6</v>
      </c>
      <c r="AG51" s="83"/>
      <c r="AH51" s="80">
        <v>0.13</v>
      </c>
      <c r="AI51" s="84">
        <f>AI50*AH51</f>
        <v>120384.01777968941</v>
      </c>
      <c r="AJ51" s="83"/>
      <c r="AK51" s="85">
        <f t="shared" si="15"/>
        <v>31.214299999992363</v>
      </c>
      <c r="AL51" s="86">
        <f>IF((AC51)=0,"",(AK51/AC51))</f>
        <v>2.5935665059318743E-4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1062997.2623819776</v>
      </c>
      <c r="I52" s="83"/>
      <c r="J52" s="88"/>
      <c r="K52" s="84">
        <f>K50+K51</f>
        <v>1044948.7939773004</v>
      </c>
      <c r="L52" s="83"/>
      <c r="M52" s="85">
        <f>K52-H52</f>
        <v>-18048.468404677231</v>
      </c>
      <c r="N52" s="86">
        <f>IF((H52)=0,"",(M52/H52))</f>
        <v>-1.6978847494144994E-2</v>
      </c>
      <c r="O52" s="83"/>
      <c r="P52" s="88"/>
      <c r="Q52" s="84">
        <f>Q50+Q51</f>
        <v>1043295.6378773004</v>
      </c>
      <c r="R52" s="83"/>
      <c r="S52" s="85">
        <f t="shared" si="12"/>
        <v>-1653.156100000022</v>
      </c>
      <c r="T52" s="86">
        <f>IF((K52)=0,"",(S52/K52))</f>
        <v>-1.5820450815659142E-3</v>
      </c>
      <c r="U52" s="83"/>
      <c r="V52" s="88"/>
      <c r="W52" s="84">
        <f>W50+W51</f>
        <v>1046150.9105773002</v>
      </c>
      <c r="X52" s="83"/>
      <c r="Y52" s="85">
        <f t="shared" si="13"/>
        <v>2855.2726999998558</v>
      </c>
      <c r="Z52" s="86">
        <f>IF((Q52)=0,"",(Y52/Q52))</f>
        <v>2.7367819785091996E-3</v>
      </c>
      <c r="AA52" s="83"/>
      <c r="AB52" s="88"/>
      <c r="AC52" s="84">
        <f>AC50+AC51</f>
        <v>1046143.5994773003</v>
      </c>
      <c r="AD52" s="83"/>
      <c r="AE52" s="85">
        <f t="shared" si="14"/>
        <v>-7.3110999999335036</v>
      </c>
      <c r="AF52" s="86">
        <f>IF((W52)=0,"",(AE52/W52))</f>
        <v>-6.9885710809150849E-6</v>
      </c>
      <c r="AG52" s="83"/>
      <c r="AH52" s="88"/>
      <c r="AI52" s="84">
        <f>AI50+AI51</f>
        <v>1046414.9237773003</v>
      </c>
      <c r="AJ52" s="83"/>
      <c r="AK52" s="85">
        <f t="shared" si="15"/>
        <v>271.32429999997839</v>
      </c>
      <c r="AL52" s="86">
        <f>IF((AC52)=0,"",(AK52/AC52))</f>
        <v>2.5935665059323025E-4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-106299.73</v>
      </c>
      <c r="I53" s="83"/>
      <c r="J53" s="88"/>
      <c r="K53" s="90">
        <f>ROUND(-K52*10%,2)</f>
        <v>-104494.88</v>
      </c>
      <c r="L53" s="83"/>
      <c r="M53" s="91">
        <f>K53-H53</f>
        <v>1804.8499999999913</v>
      </c>
      <c r="N53" s="92">
        <f>IF((H53)=0,"",(M53/H53))</f>
        <v>-1.6978876616149368E-2</v>
      </c>
      <c r="O53" s="83"/>
      <c r="P53" s="88"/>
      <c r="Q53" s="90">
        <f>ROUND(-Q52*10%,2)</f>
        <v>-104329.56</v>
      </c>
      <c r="R53" s="83"/>
      <c r="S53" s="91">
        <f t="shared" si="12"/>
        <v>165.32000000000698</v>
      </c>
      <c r="T53" s="92">
        <f>IF((K53)=0,"",(S53/K53))</f>
        <v>-1.5820870840753823E-3</v>
      </c>
      <c r="U53" s="83"/>
      <c r="V53" s="88"/>
      <c r="W53" s="90">
        <f>ROUND(-W52*10%,2)</f>
        <v>-104615.09</v>
      </c>
      <c r="X53" s="83"/>
      <c r="Y53" s="91">
        <f t="shared" si="13"/>
        <v>-285.52999999999884</v>
      </c>
      <c r="Z53" s="92">
        <f>IF((Q53)=0,"",(Y53/Q53))</f>
        <v>2.7368082449499339E-3</v>
      </c>
      <c r="AA53" s="83"/>
      <c r="AB53" s="88"/>
      <c r="AC53" s="90">
        <f>ROUND(-AC52*10%,2)</f>
        <v>-104614.36</v>
      </c>
      <c r="AD53" s="83"/>
      <c r="AE53" s="91">
        <f t="shared" si="14"/>
        <v>0.72999999999592546</v>
      </c>
      <c r="AF53" s="92">
        <f>IF((W53)=0,"",(AE53/W53))</f>
        <v>-6.9779608276007363E-6</v>
      </c>
      <c r="AG53" s="83"/>
      <c r="AH53" s="88"/>
      <c r="AI53" s="90">
        <f>ROUND(-AI52*10%,2)</f>
        <v>-104641.49</v>
      </c>
      <c r="AJ53" s="83"/>
      <c r="AK53" s="91">
        <f t="shared" si="15"/>
        <v>-27.130000000004657</v>
      </c>
      <c r="AL53" s="92">
        <f>IF((AC53)=0,"",(AK53/AC53))</f>
        <v>2.5933342229503346E-4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956697.53238197765</v>
      </c>
      <c r="I54" s="96"/>
      <c r="J54" s="93"/>
      <c r="K54" s="97">
        <f>K52+K53</f>
        <v>940453.9139773004</v>
      </c>
      <c r="L54" s="96"/>
      <c r="M54" s="98">
        <f>K54-H54</f>
        <v>-16243.618404677254</v>
      </c>
      <c r="N54" s="99">
        <f>IF((H54)=0,"",(M54/H54))</f>
        <v>-1.697884425836662E-2</v>
      </c>
      <c r="O54" s="96"/>
      <c r="P54" s="93"/>
      <c r="Q54" s="97">
        <f>Q52+Q53</f>
        <v>938966.07787730033</v>
      </c>
      <c r="R54" s="96"/>
      <c r="S54" s="98">
        <f t="shared" si="12"/>
        <v>-1487.8361000000732</v>
      </c>
      <c r="T54" s="99">
        <f>IF((K54)=0,"",(S54/K54))</f>
        <v>-1.5820404146204498E-3</v>
      </c>
      <c r="U54" s="96"/>
      <c r="V54" s="93"/>
      <c r="W54" s="97">
        <f>W52+W53</f>
        <v>941535.82057730027</v>
      </c>
      <c r="X54" s="96"/>
      <c r="Y54" s="98">
        <f t="shared" si="13"/>
        <v>2569.7426999999443</v>
      </c>
      <c r="Z54" s="99">
        <f>IF((Q54)=0,"",(Y54/Q54))</f>
        <v>2.736779060015996E-3</v>
      </c>
      <c r="AA54" s="96"/>
      <c r="AB54" s="93"/>
      <c r="AC54" s="97">
        <f>AC52+AC53</f>
        <v>941529.23947730032</v>
      </c>
      <c r="AD54" s="96"/>
      <c r="AE54" s="98">
        <f t="shared" si="14"/>
        <v>-6.58109999995213</v>
      </c>
      <c r="AF54" s="99">
        <f>IF((W54)=0,"",(AE54/W54))</f>
        <v>-6.9897499979522236E-6</v>
      </c>
      <c r="AG54" s="96"/>
      <c r="AH54" s="93"/>
      <c r="AI54" s="97">
        <f>AI52+AI53</f>
        <v>941773.43377730029</v>
      </c>
      <c r="AJ54" s="96"/>
      <c r="AK54" s="98">
        <f t="shared" si="15"/>
        <v>244.19429999997374</v>
      </c>
      <c r="AL54" s="99">
        <f>IF((AC54)=0,"",(AK54/AC54))</f>
        <v>2.5935923151525355E-4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1002014.2919309537</v>
      </c>
      <c r="I56" s="110"/>
      <c r="J56" s="107"/>
      <c r="K56" s="109">
        <f>SUM(K47:K48,K39,K40:K43)</f>
        <v>986042.19599761092</v>
      </c>
      <c r="L56" s="110"/>
      <c r="M56" s="111">
        <f>K56-H56</f>
        <v>-15972.095933342818</v>
      </c>
      <c r="N56" s="78">
        <f>IF((H56)=0,"",(M56/H56))</f>
        <v>-1.5939988143845174E-2</v>
      </c>
      <c r="O56" s="110"/>
      <c r="P56" s="107"/>
      <c r="Q56" s="109">
        <f>SUM(Q47:Q48,Q39,Q40:Q43)</f>
        <v>984579.22599761083</v>
      </c>
      <c r="R56" s="110"/>
      <c r="S56" s="111">
        <f t="shared" si="12"/>
        <v>-1462.9700000000885</v>
      </c>
      <c r="T56" s="78">
        <f>IF((K56)=0,"",(S56/K56))</f>
        <v>-1.483678899278701E-3</v>
      </c>
      <c r="U56" s="110"/>
      <c r="V56" s="107"/>
      <c r="W56" s="109">
        <f>SUM(W47:W48,W39,W40:W43)</f>
        <v>987106.01599761087</v>
      </c>
      <c r="X56" s="110"/>
      <c r="Y56" s="111">
        <f t="shared" si="13"/>
        <v>2526.7900000000373</v>
      </c>
      <c r="Z56" s="78">
        <f>IF((Q56)=0,"",(Y56/Q56))</f>
        <v>2.5663653399144223E-3</v>
      </c>
      <c r="AA56" s="110"/>
      <c r="AB56" s="107"/>
      <c r="AC56" s="109">
        <f>SUM(AC47:AC48,AC39,AC40:AC43)</f>
        <v>987099.5459976109</v>
      </c>
      <c r="AD56" s="110"/>
      <c r="AE56" s="111">
        <f t="shared" si="14"/>
        <v>-6.4699999999720603</v>
      </c>
      <c r="AF56" s="78">
        <f>IF((W56)=0,"",(AE56/W56))</f>
        <v>-6.5545137960011377E-6</v>
      </c>
      <c r="AG56" s="110"/>
      <c r="AH56" s="107"/>
      <c r="AI56" s="109">
        <f>SUM(AI47:AI48,AI39,AI40:AI43)</f>
        <v>987339.65599761088</v>
      </c>
      <c r="AJ56" s="110"/>
      <c r="AK56" s="111">
        <f t="shared" si="15"/>
        <v>240.10999999998603</v>
      </c>
      <c r="AL56" s="78">
        <f>IF((AC56)=0,"",(AK56/AC56))</f>
        <v>2.4324800976108156E-4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130261.85795102399</v>
      </c>
      <c r="I57" s="115"/>
      <c r="J57" s="113">
        <v>0.13</v>
      </c>
      <c r="K57" s="116">
        <f>K56*J57</f>
        <v>128185.48547968942</v>
      </c>
      <c r="L57" s="115"/>
      <c r="M57" s="117">
        <f>K57-H57</f>
        <v>-2076.3724713345728</v>
      </c>
      <c r="N57" s="86">
        <f>IF((H57)=0,"",(M57/H57))</f>
        <v>-1.5939988143845219E-2</v>
      </c>
      <c r="O57" s="115"/>
      <c r="P57" s="113">
        <v>0.13</v>
      </c>
      <c r="Q57" s="116">
        <f>Q56*P57</f>
        <v>127995.29937968942</v>
      </c>
      <c r="R57" s="115"/>
      <c r="S57" s="117">
        <f t="shared" si="12"/>
        <v>-190.18610000000626</v>
      </c>
      <c r="T57" s="86">
        <f>IF((K57)=0,"",(S57/K57))</f>
        <v>-1.48367889927866E-3</v>
      </c>
      <c r="U57" s="115"/>
      <c r="V57" s="113">
        <v>0.13</v>
      </c>
      <c r="W57" s="116">
        <f>W56*V57</f>
        <v>128323.78207968942</v>
      </c>
      <c r="X57" s="115"/>
      <c r="Y57" s="117">
        <f t="shared" si="13"/>
        <v>328.48270000000775</v>
      </c>
      <c r="Z57" s="86">
        <f>IF((Q57)=0,"",(Y57/Q57))</f>
        <v>2.5663653399144448E-3</v>
      </c>
      <c r="AA57" s="115"/>
      <c r="AB57" s="113">
        <v>0.13</v>
      </c>
      <c r="AC57" s="116">
        <f>AC56*AB57</f>
        <v>128322.94097968942</v>
      </c>
      <c r="AD57" s="115"/>
      <c r="AE57" s="117">
        <f t="shared" si="14"/>
        <v>-0.84110000000509899</v>
      </c>
      <c r="AF57" s="86">
        <f>IF((W57)=0,"",(AE57/W57))</f>
        <v>-6.5545137960691773E-6</v>
      </c>
      <c r="AG57" s="115"/>
      <c r="AH57" s="113">
        <v>0.13</v>
      </c>
      <c r="AI57" s="116">
        <f>AI56*AH57</f>
        <v>128354.15527968942</v>
      </c>
      <c r="AJ57" s="115"/>
      <c r="AK57" s="117">
        <f t="shared" si="15"/>
        <v>31.214300000006915</v>
      </c>
      <c r="AL57" s="86">
        <f>IF((AC57)=0,"",(AK57/AC57))</f>
        <v>2.432480097611496E-4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1132276.1498819778</v>
      </c>
      <c r="I58" s="115"/>
      <c r="J58" s="119"/>
      <c r="K58" s="116">
        <f>K56+K57</f>
        <v>1114227.6814773004</v>
      </c>
      <c r="L58" s="115"/>
      <c r="M58" s="117">
        <f>K58-H58</f>
        <v>-18048.468404677464</v>
      </c>
      <c r="N58" s="86">
        <f>IF((H58)=0,"",(M58/H58))</f>
        <v>-1.593998814384524E-2</v>
      </c>
      <c r="O58" s="115"/>
      <c r="P58" s="119"/>
      <c r="Q58" s="116">
        <f>Q56+Q57</f>
        <v>1112574.5253773003</v>
      </c>
      <c r="R58" s="115"/>
      <c r="S58" s="117">
        <f t="shared" si="12"/>
        <v>-1653.156100000022</v>
      </c>
      <c r="T58" s="86">
        <f>IF((K58)=0,"",(S58/K58))</f>
        <v>-1.4836788992786309E-3</v>
      </c>
      <c r="U58" s="115"/>
      <c r="V58" s="119"/>
      <c r="W58" s="116">
        <f>W56+W57</f>
        <v>1115429.7980773002</v>
      </c>
      <c r="X58" s="115"/>
      <c r="Y58" s="117">
        <f t="shared" si="13"/>
        <v>2855.2726999998558</v>
      </c>
      <c r="Z58" s="86">
        <f>IF((Q58)=0,"",(Y58/Q58))</f>
        <v>2.5663653399142544E-3</v>
      </c>
      <c r="AA58" s="115"/>
      <c r="AB58" s="119"/>
      <c r="AC58" s="116">
        <f>AC56+AC57</f>
        <v>1115422.4869773004</v>
      </c>
      <c r="AD58" s="115"/>
      <c r="AE58" s="117">
        <f t="shared" si="14"/>
        <v>-7.3110999998170882</v>
      </c>
      <c r="AF58" s="86">
        <f>IF((W58)=0,"",(AE58/W58))</f>
        <v>-6.55451379586546E-6</v>
      </c>
      <c r="AG58" s="115"/>
      <c r="AH58" s="119"/>
      <c r="AI58" s="116">
        <f>AI56+AI57</f>
        <v>1115693.8112773004</v>
      </c>
      <c r="AJ58" s="115"/>
      <c r="AK58" s="117">
        <f t="shared" si="15"/>
        <v>271.32429999997839</v>
      </c>
      <c r="AL58" s="86">
        <f>IF((AC58)=0,"",(AK58/AC58))</f>
        <v>2.4324800976107633E-4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-113227.61</v>
      </c>
      <c r="I59" s="115"/>
      <c r="J59" s="119"/>
      <c r="K59" s="122">
        <f>ROUND(-K58*10%,2)</f>
        <v>-111422.77</v>
      </c>
      <c r="L59" s="115"/>
      <c r="M59" s="123">
        <f>K59-H59</f>
        <v>1804.8399999999965</v>
      </c>
      <c r="N59" s="92">
        <f>IF((H59)=0,"",(M59/H59))</f>
        <v>-1.5939928432649922E-2</v>
      </c>
      <c r="O59" s="115"/>
      <c r="P59" s="119"/>
      <c r="Q59" s="122">
        <f>ROUND(-Q58*10%,2)</f>
        <v>-111257.45</v>
      </c>
      <c r="R59" s="115"/>
      <c r="S59" s="123">
        <f t="shared" si="12"/>
        <v>165.32000000000698</v>
      </c>
      <c r="T59" s="92">
        <f>IF((K59)=0,"",(S59/K59))</f>
        <v>-1.4837182741014874E-3</v>
      </c>
      <c r="U59" s="115"/>
      <c r="V59" s="119"/>
      <c r="W59" s="122">
        <f>ROUND(-W58*10%,2)</f>
        <v>-111542.98</v>
      </c>
      <c r="X59" s="115"/>
      <c r="Y59" s="123">
        <f t="shared" si="13"/>
        <v>-285.52999999999884</v>
      </c>
      <c r="Z59" s="92">
        <f>IF((Q59)=0,"",(Y59/Q59))</f>
        <v>2.5663899361346035E-3</v>
      </c>
      <c r="AA59" s="115"/>
      <c r="AB59" s="119"/>
      <c r="AC59" s="122">
        <f>ROUND(-AC58*10%,2)</f>
        <v>-111542.25</v>
      </c>
      <c r="AD59" s="115"/>
      <c r="AE59" s="123">
        <f t="shared" si="14"/>
        <v>0.72999999999592546</v>
      </c>
      <c r="AF59" s="92">
        <f>IF((W59)=0,"",(AE59/W59))</f>
        <v>-6.5445624636882167E-6</v>
      </c>
      <c r="AG59" s="115"/>
      <c r="AH59" s="119"/>
      <c r="AI59" s="122">
        <f>ROUND(-AI58*10%,2)</f>
        <v>-111569.38</v>
      </c>
      <c r="AJ59" s="115"/>
      <c r="AK59" s="123">
        <f t="shared" si="15"/>
        <v>-27.130000000004657</v>
      </c>
      <c r="AL59" s="92">
        <f>IF((AC59)=0,"",(AK59/AC59))</f>
        <v>2.4322622145424408E-4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1019048.5398819778</v>
      </c>
      <c r="I60" s="127"/>
      <c r="J60" s="124"/>
      <c r="K60" s="128">
        <f>SUM(K58:K59)</f>
        <v>1002804.9114773003</v>
      </c>
      <c r="L60" s="127"/>
      <c r="M60" s="129">
        <f>K60-H60</f>
        <v>-16243.628404677496</v>
      </c>
      <c r="N60" s="130">
        <f>IF((H60)=0,"",(M60/H60))</f>
        <v>-1.5939994778422204E-2</v>
      </c>
      <c r="O60" s="127"/>
      <c r="P60" s="124"/>
      <c r="Q60" s="128">
        <f>SUM(Q58:Q59)</f>
        <v>1001317.0753773004</v>
      </c>
      <c r="R60" s="127"/>
      <c r="S60" s="129">
        <f t="shared" si="12"/>
        <v>-1487.8360999999568</v>
      </c>
      <c r="T60" s="130">
        <f>IF((K60)=0,"",(S60/K60))</f>
        <v>-1.4836745242981747E-3</v>
      </c>
      <c r="U60" s="127"/>
      <c r="V60" s="124"/>
      <c r="W60" s="128">
        <f>SUM(W58:W59)</f>
        <v>1003886.8180773002</v>
      </c>
      <c r="X60" s="127"/>
      <c r="Y60" s="129">
        <f t="shared" si="13"/>
        <v>2569.7426999998279</v>
      </c>
      <c r="Z60" s="130">
        <f>IF((Q60)=0,"",(Y60/Q60))</f>
        <v>2.5663626070009226E-3</v>
      </c>
      <c r="AA60" s="127"/>
      <c r="AB60" s="124"/>
      <c r="AC60" s="128">
        <f>SUM(AC58:AC59)</f>
        <v>1003880.2369773004</v>
      </c>
      <c r="AD60" s="127"/>
      <c r="AE60" s="129">
        <f t="shared" si="14"/>
        <v>-6.5810999998357147</v>
      </c>
      <c r="AF60" s="130">
        <f>IF((W60)=0,"",(AE60/W60))</f>
        <v>-6.5556194994573225E-6</v>
      </c>
      <c r="AG60" s="127"/>
      <c r="AH60" s="124"/>
      <c r="AI60" s="128">
        <f>SUM(AI58:AI59)</f>
        <v>1004124.4312773003</v>
      </c>
      <c r="AJ60" s="127"/>
      <c r="AK60" s="129">
        <f t="shared" si="15"/>
        <v>244.19429999997374</v>
      </c>
      <c r="AL60" s="130">
        <f>IF((AC60)=0,"",(AK60/AC60))</f>
        <v>2.4325043068408909E-4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-0.249977111117893"/>
    <pageSetUpPr fitToPage="1"/>
  </sheetPr>
  <dimension ref="A1:AP79"/>
  <sheetViews>
    <sheetView showGridLines="0" topLeftCell="A13" zoomScaleNormal="100" workbookViewId="0">
      <selection activeCell="G44" sqref="G44:G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Summary!D24</f>
        <v>20000</v>
      </c>
      <c r="H7" s="9" t="s">
        <v>72</v>
      </c>
      <c r="J7" s="161"/>
      <c r="K7" s="161"/>
    </row>
    <row r="8" spans="2:42" x14ac:dyDescent="0.25">
      <c r="B8" s="6"/>
      <c r="G8" s="8">
        <f>Summary!C24</f>
        <v>10220000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3807.46</v>
      </c>
      <c r="K12" s="18">
        <f t="shared" ref="K12:K27" si="1">$F12*J12</f>
        <v>3807.46</v>
      </c>
      <c r="L12" s="19"/>
      <c r="M12" s="21">
        <f>K12-H12</f>
        <v>-19568.71</v>
      </c>
      <c r="N12" s="22">
        <f>IF((H12)=0,"",(M12/H12))</f>
        <v>-0.83712216329706712</v>
      </c>
      <c r="O12" s="19"/>
      <c r="P12" s="16">
        <v>4351.49</v>
      </c>
      <c r="Q12" s="18">
        <f t="shared" ref="Q12:Q27" si="2">$F12*P12</f>
        <v>4351.49</v>
      </c>
      <c r="R12" s="19"/>
      <c r="S12" s="21">
        <f>Q12-K12</f>
        <v>544.02999999999975</v>
      </c>
      <c r="T12" s="22">
        <f t="shared" ref="T12:T34" si="3">IF((K12)=0,"",(S12/K12))</f>
        <v>0.14288528310212051</v>
      </c>
      <c r="U12" s="19"/>
      <c r="V12" s="16">
        <v>5691.78</v>
      </c>
      <c r="W12" s="18">
        <f t="shared" ref="W12:W27" si="4">$F12*V12</f>
        <v>5691.78</v>
      </c>
      <c r="X12" s="19"/>
      <c r="Y12" s="21">
        <f>W12-Q12</f>
        <v>1340.29</v>
      </c>
      <c r="Z12" s="22">
        <f t="shared" ref="Z12:Z34" si="5">IF((Q12)=0,"",(Y12/Q12))</f>
        <v>0.30800714238111543</v>
      </c>
      <c r="AA12" s="19"/>
      <c r="AB12" s="16">
        <v>5688.31</v>
      </c>
      <c r="AC12" s="18">
        <f t="shared" ref="AC12:AC27" si="6">$F12*AB12</f>
        <v>5688.31</v>
      </c>
      <c r="AD12" s="19"/>
      <c r="AE12" s="21">
        <f>AC12-W12</f>
        <v>-3.4699999999993452</v>
      </c>
      <c r="AF12" s="22">
        <f t="shared" ref="AF12:AF34" si="7">IF((W12)=0,"",(AE12/W12))</f>
        <v>-6.0965111090016569E-4</v>
      </c>
      <c r="AG12" s="19"/>
      <c r="AH12" s="16">
        <v>5815.92</v>
      </c>
      <c r="AI12" s="18">
        <f t="shared" ref="AI12:AI27" si="8">$F12*AH12</f>
        <v>5815.92</v>
      </c>
      <c r="AJ12" s="19"/>
      <c r="AK12" s="21">
        <f>AI12-AC12</f>
        <v>127.60999999999967</v>
      </c>
      <c r="AL12" s="22">
        <f t="shared" ref="AL12:AL34" si="9">IF((AC12)=0,"",(AK12/AC12))</f>
        <v>2.2433728119599611E-2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20000</v>
      </c>
      <c r="G19" s="16">
        <v>1.3792</v>
      </c>
      <c r="H19" s="18">
        <f t="shared" si="0"/>
        <v>27584</v>
      </c>
      <c r="I19" s="19"/>
      <c r="J19" s="16">
        <v>0.22459999999999999</v>
      </c>
      <c r="K19" s="18">
        <f t="shared" si="1"/>
        <v>4492</v>
      </c>
      <c r="L19" s="19"/>
      <c r="M19" s="21">
        <f t="shared" si="10"/>
        <v>-23092</v>
      </c>
      <c r="N19" s="22">
        <f t="shared" si="11"/>
        <v>-0.83715197215777259</v>
      </c>
      <c r="O19" s="19"/>
      <c r="P19" s="16">
        <v>0.25669999999999998</v>
      </c>
      <c r="Q19" s="18">
        <f t="shared" si="2"/>
        <v>5134</v>
      </c>
      <c r="R19" s="19"/>
      <c r="S19" s="21">
        <f t="shared" si="12"/>
        <v>642</v>
      </c>
      <c r="T19" s="22">
        <f t="shared" si="3"/>
        <v>0.14292074799643811</v>
      </c>
      <c r="U19" s="19"/>
      <c r="V19" s="16">
        <v>0.33579999999999999</v>
      </c>
      <c r="W19" s="18">
        <f t="shared" si="4"/>
        <v>6716</v>
      </c>
      <c r="X19" s="19"/>
      <c r="Y19" s="21">
        <f t="shared" si="13"/>
        <v>1582</v>
      </c>
      <c r="Z19" s="22">
        <f t="shared" si="5"/>
        <v>0.3081417997662641</v>
      </c>
      <c r="AA19" s="19"/>
      <c r="AB19" s="16">
        <v>0.33560000000000001</v>
      </c>
      <c r="AC19" s="18">
        <f t="shared" si="6"/>
        <v>6712</v>
      </c>
      <c r="AD19" s="19"/>
      <c r="AE19" s="21">
        <f t="shared" si="14"/>
        <v>-4</v>
      </c>
      <c r="AF19" s="22">
        <f t="shared" si="7"/>
        <v>-5.9559261465157837E-4</v>
      </c>
      <c r="AG19" s="19"/>
      <c r="AH19" s="16">
        <v>0.34310000000000002</v>
      </c>
      <c r="AI19" s="18">
        <f t="shared" si="8"/>
        <v>6862</v>
      </c>
      <c r="AJ19" s="19"/>
      <c r="AK19" s="21">
        <f t="shared" si="15"/>
        <v>150</v>
      </c>
      <c r="AL19" s="22">
        <f t="shared" si="9"/>
        <v>2.234803337306317E-2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20000</v>
      </c>
      <c r="G21" s="16"/>
      <c r="H21" s="18">
        <f t="shared" si="0"/>
        <v>0</v>
      </c>
      <c r="I21" s="19"/>
      <c r="J21" s="16">
        <v>-9.9000000000000008E-3</v>
      </c>
      <c r="K21" s="18">
        <f t="shared" si="1"/>
        <v>-198.00000000000003</v>
      </c>
      <c r="L21" s="19"/>
      <c r="M21" s="21">
        <f t="shared" si="10"/>
        <v>-198.00000000000003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198.00000000000003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20000</v>
      </c>
      <c r="G24" s="16">
        <v>-7.4000000000000003E-3</v>
      </c>
      <c r="H24" s="18">
        <f t="shared" si="0"/>
        <v>-148</v>
      </c>
      <c r="I24" s="19"/>
      <c r="J24" s="16">
        <v>0</v>
      </c>
      <c r="K24" s="18">
        <f t="shared" si="1"/>
        <v>0</v>
      </c>
      <c r="L24" s="19"/>
      <c r="M24" s="21">
        <f t="shared" si="10"/>
        <v>148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50812.21</v>
      </c>
      <c r="I28" s="31"/>
      <c r="J28" s="28"/>
      <c r="K28" s="30">
        <f>SUM(K12:K27)</f>
        <v>8101.4599999999991</v>
      </c>
      <c r="L28" s="31"/>
      <c r="M28" s="32">
        <f t="shared" si="10"/>
        <v>-42710.75</v>
      </c>
      <c r="N28" s="33">
        <f t="shared" si="11"/>
        <v>-0.84056076285601433</v>
      </c>
      <c r="O28" s="31"/>
      <c r="P28" s="28"/>
      <c r="Q28" s="30">
        <f>SUM(Q12:Q27)</f>
        <v>9485.49</v>
      </c>
      <c r="R28" s="31"/>
      <c r="S28" s="32">
        <f t="shared" si="12"/>
        <v>1384.0300000000007</v>
      </c>
      <c r="T28" s="33">
        <f t="shared" si="3"/>
        <v>0.17083710837305879</v>
      </c>
      <c r="U28" s="31"/>
      <c r="V28" s="28"/>
      <c r="W28" s="30">
        <f>SUM(W12:W27)</f>
        <v>12407.779999999999</v>
      </c>
      <c r="X28" s="31"/>
      <c r="Y28" s="32">
        <f t="shared" si="13"/>
        <v>2922.2899999999991</v>
      </c>
      <c r="Z28" s="33">
        <f t="shared" si="5"/>
        <v>0.30808002538614232</v>
      </c>
      <c r="AA28" s="31"/>
      <c r="AB28" s="28"/>
      <c r="AC28" s="30">
        <f>SUM(AC12:AC27)</f>
        <v>12400.310000000001</v>
      </c>
      <c r="AD28" s="31"/>
      <c r="AE28" s="32">
        <f t="shared" si="14"/>
        <v>-7.4699999999975262</v>
      </c>
      <c r="AF28" s="33">
        <f t="shared" si="7"/>
        <v>-6.0204162227227808E-4</v>
      </c>
      <c r="AG28" s="31"/>
      <c r="AH28" s="28"/>
      <c r="AI28" s="30">
        <f>SUM(AI12:AI27)</f>
        <v>12677.92</v>
      </c>
      <c r="AJ28" s="31"/>
      <c r="AK28" s="32">
        <f t="shared" si="15"/>
        <v>277.60999999999876</v>
      </c>
      <c r="AL28" s="33">
        <f t="shared" si="9"/>
        <v>2.2387343542217795E-2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20000</v>
      </c>
      <c r="G29" s="16">
        <v>-0.34624020110229936</v>
      </c>
      <c r="H29" s="18">
        <f t="shared" ref="H29:H35" si="18">F29*G29</f>
        <v>-6924.804022045987</v>
      </c>
      <c r="I29" s="19"/>
      <c r="J29" s="16">
        <v>-0.18240000000000001</v>
      </c>
      <c r="K29" s="18">
        <f t="shared" ref="K29:K35" si="19">$F29*J29</f>
        <v>-3648</v>
      </c>
      <c r="L29" s="19"/>
      <c r="M29" s="21">
        <f t="shared" si="10"/>
        <v>3276.804022045987</v>
      </c>
      <c r="N29" s="22">
        <f t="shared" si="11"/>
        <v>-0.47319808786124029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3648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20000</v>
      </c>
      <c r="G30" s="16">
        <v>-0.27998187016745585</v>
      </c>
      <c r="H30" s="18">
        <f t="shared" si="18"/>
        <v>-5599.6374033491165</v>
      </c>
      <c r="I30" s="19"/>
      <c r="J30" s="16">
        <v>0.2319</v>
      </c>
      <c r="K30" s="18">
        <f t="shared" si="19"/>
        <v>4638</v>
      </c>
      <c r="L30" s="19"/>
      <c r="M30" s="21">
        <f t="shared" si="10"/>
        <v>10237.637403349116</v>
      </c>
      <c r="N30" s="22">
        <f t="shared" si="11"/>
        <v>-1.8282679155664674</v>
      </c>
      <c r="O30" s="19"/>
      <c r="P30" s="16">
        <v>0</v>
      </c>
      <c r="Q30" s="18">
        <f t="shared" si="20"/>
        <v>0</v>
      </c>
      <c r="R30" s="19"/>
      <c r="S30" s="21">
        <f t="shared" si="12"/>
        <v>-4638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20000</v>
      </c>
      <c r="G31" s="16">
        <v>0</v>
      </c>
      <c r="H31" s="18">
        <f t="shared" si="18"/>
        <v>0</v>
      </c>
      <c r="I31" s="19"/>
      <c r="J31" s="16">
        <v>2.3900000000000001E-2</v>
      </c>
      <c r="K31" s="18">
        <f>$F31*J31</f>
        <v>478</v>
      </c>
      <c r="L31" s="19"/>
      <c r="M31" s="21">
        <f t="shared" si="10"/>
        <v>478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-478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20000</v>
      </c>
      <c r="G33" s="141">
        <v>2.4920000000000001E-2</v>
      </c>
      <c r="H33" s="18">
        <f t="shared" si="18"/>
        <v>498.40000000000003</v>
      </c>
      <c r="I33" s="19"/>
      <c r="J33" s="141">
        <v>2.4920000000000001E-2</v>
      </c>
      <c r="K33" s="18">
        <f t="shared" si="19"/>
        <v>498.40000000000003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498.40000000000003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498.40000000000003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498.40000000000003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498.40000000000003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61320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6315.96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6315.96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6315.96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6315.96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6315.96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6315.96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45102.128574604896</v>
      </c>
      <c r="I36" s="31"/>
      <c r="J36" s="42"/>
      <c r="K36" s="44">
        <f>SUM(K29:K35)+K28</f>
        <v>16383.82</v>
      </c>
      <c r="L36" s="31"/>
      <c r="M36" s="32">
        <f t="shared" si="10"/>
        <v>-28718.308574604896</v>
      </c>
      <c r="N36" s="33">
        <f t="shared" ref="N36:N46" si="25">IF((H36)=0,"",(M36/H36))</f>
        <v>-0.63673953940113959</v>
      </c>
      <c r="O36" s="31"/>
      <c r="P36" s="42"/>
      <c r="Q36" s="44">
        <f>SUM(Q29:Q35)+Q28</f>
        <v>16299.849999999999</v>
      </c>
      <c r="R36" s="31"/>
      <c r="S36" s="32">
        <f t="shared" si="12"/>
        <v>-83.970000000001164</v>
      </c>
      <c r="T36" s="33">
        <f t="shared" ref="T36:T46" si="26">IF((K36)=0,"",(S36/K36))</f>
        <v>-5.1251783772039219E-3</v>
      </c>
      <c r="U36" s="31"/>
      <c r="V36" s="42"/>
      <c r="W36" s="44">
        <f>SUM(W29:W35)+W28</f>
        <v>19222.14</v>
      </c>
      <c r="X36" s="31"/>
      <c r="Y36" s="32">
        <f t="shared" si="13"/>
        <v>2922.2900000000009</v>
      </c>
      <c r="Z36" s="33">
        <f t="shared" ref="Z36:Z46" si="27">IF((Q36)=0,"",(Y36/Q36))</f>
        <v>0.17928324493783693</v>
      </c>
      <c r="AA36" s="31"/>
      <c r="AB36" s="42"/>
      <c r="AC36" s="44">
        <f>SUM(AC29:AC35)+AC28</f>
        <v>19214.670000000002</v>
      </c>
      <c r="AD36" s="31"/>
      <c r="AE36" s="32">
        <f t="shared" si="14"/>
        <v>-7.4699999999975262</v>
      </c>
      <c r="AF36" s="33">
        <f t="shared" ref="AF36:AF46" si="28">IF((W36)=0,"",(AE36/W36))</f>
        <v>-3.8861437904403603E-4</v>
      </c>
      <c r="AG36" s="31"/>
      <c r="AH36" s="42"/>
      <c r="AI36" s="44">
        <f>SUM(AI29:AI35)+AI28</f>
        <v>19492.28</v>
      </c>
      <c r="AJ36" s="31"/>
      <c r="AK36" s="32">
        <f t="shared" si="15"/>
        <v>277.60999999999694</v>
      </c>
      <c r="AL36" s="33">
        <f t="shared" ref="AL36:AL46" si="29">IF((AC36)=0,"",(AK36/AC36))</f>
        <v>1.4447815132916512E-2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20000</v>
      </c>
      <c r="G37" s="20">
        <v>2.8639999999999999</v>
      </c>
      <c r="H37" s="18">
        <f>F37*G37</f>
        <v>57280</v>
      </c>
      <c r="I37" s="19"/>
      <c r="J37" s="20">
        <v>3.178699360900668</v>
      </c>
      <c r="K37" s="18">
        <f>$F37*J37</f>
        <v>63573.987218013361</v>
      </c>
      <c r="L37" s="19"/>
      <c r="M37" s="21">
        <f t="shared" si="10"/>
        <v>6293.9872180133607</v>
      </c>
      <c r="N37" s="22">
        <f t="shared" si="25"/>
        <v>0.10988106176699303</v>
      </c>
      <c r="O37" s="19"/>
      <c r="P37" s="20">
        <v>3.178699360900668</v>
      </c>
      <c r="Q37" s="18">
        <f>$F37*P37</f>
        <v>63573.987218013361</v>
      </c>
      <c r="R37" s="19"/>
      <c r="S37" s="21">
        <f t="shared" si="12"/>
        <v>0</v>
      </c>
      <c r="T37" s="22">
        <f t="shared" si="26"/>
        <v>0</v>
      </c>
      <c r="U37" s="19"/>
      <c r="V37" s="20">
        <v>3.178699360900668</v>
      </c>
      <c r="W37" s="18">
        <f>$F37*V37</f>
        <v>63573.987218013361</v>
      </c>
      <c r="X37" s="19"/>
      <c r="Y37" s="21">
        <f t="shared" si="13"/>
        <v>0</v>
      </c>
      <c r="Z37" s="22">
        <f t="shared" si="27"/>
        <v>0</v>
      </c>
      <c r="AA37" s="19"/>
      <c r="AB37" s="20">
        <v>3.178699360900668</v>
      </c>
      <c r="AC37" s="18">
        <f>$F37*AB37</f>
        <v>63573.987218013361</v>
      </c>
      <c r="AD37" s="19"/>
      <c r="AE37" s="21">
        <f t="shared" si="14"/>
        <v>0</v>
      </c>
      <c r="AF37" s="22">
        <f t="shared" si="28"/>
        <v>0</v>
      </c>
      <c r="AG37" s="19"/>
      <c r="AH37" s="20">
        <v>3.178699360900668</v>
      </c>
      <c r="AI37" s="18">
        <f>$F37*AH37</f>
        <v>63573.987218013361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20000</v>
      </c>
      <c r="G38" s="20">
        <v>2.1528</v>
      </c>
      <c r="H38" s="18">
        <f>F38*G38</f>
        <v>43056</v>
      </c>
      <c r="I38" s="19"/>
      <c r="J38" s="20">
        <v>2.4329555056067216</v>
      </c>
      <c r="K38" s="18">
        <f>$F38*J38</f>
        <v>48659.110112134433</v>
      </c>
      <c r="L38" s="19"/>
      <c r="M38" s="21">
        <f t="shared" si="10"/>
        <v>5603.1101121344327</v>
      </c>
      <c r="N38" s="22">
        <f t="shared" si="25"/>
        <v>0.13013540765826906</v>
      </c>
      <c r="O38" s="19"/>
      <c r="P38" s="20">
        <v>2.4329555056067216</v>
      </c>
      <c r="Q38" s="18">
        <f>$F38*P38</f>
        <v>48659.110112134433</v>
      </c>
      <c r="R38" s="19"/>
      <c r="S38" s="21">
        <f t="shared" si="12"/>
        <v>0</v>
      </c>
      <c r="T38" s="22">
        <f t="shared" si="26"/>
        <v>0</v>
      </c>
      <c r="U38" s="19"/>
      <c r="V38" s="20">
        <v>2.4329555056067216</v>
      </c>
      <c r="W38" s="18">
        <f>$F38*V38</f>
        <v>48659.110112134433</v>
      </c>
      <c r="X38" s="19"/>
      <c r="Y38" s="21">
        <f t="shared" si="13"/>
        <v>0</v>
      </c>
      <c r="Z38" s="22">
        <f t="shared" si="27"/>
        <v>0</v>
      </c>
      <c r="AA38" s="19"/>
      <c r="AB38" s="20">
        <v>2.4329555056067216</v>
      </c>
      <c r="AC38" s="18">
        <f>$F38*AB38</f>
        <v>48659.110112134433</v>
      </c>
      <c r="AD38" s="19"/>
      <c r="AE38" s="21">
        <f t="shared" si="14"/>
        <v>0</v>
      </c>
      <c r="AF38" s="22">
        <f t="shared" si="28"/>
        <v>0</v>
      </c>
      <c r="AG38" s="19"/>
      <c r="AH38" s="20">
        <v>2.4329555056067216</v>
      </c>
      <c r="AI38" s="18">
        <f>$F38*AH38</f>
        <v>48659.110112134433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145438.1285746049</v>
      </c>
      <c r="I39" s="49"/>
      <c r="J39" s="48"/>
      <c r="K39" s="44">
        <f>SUM(K36:K38)</f>
        <v>128616.91733014779</v>
      </c>
      <c r="L39" s="49"/>
      <c r="M39" s="32">
        <f t="shared" si="10"/>
        <v>-16821.21124445711</v>
      </c>
      <c r="N39" s="33">
        <f t="shared" si="25"/>
        <v>-0.11565888126667136</v>
      </c>
      <c r="O39" s="49"/>
      <c r="P39" s="48"/>
      <c r="Q39" s="44">
        <f>SUM(Q36:Q38)</f>
        <v>128532.94733014778</v>
      </c>
      <c r="R39" s="49"/>
      <c r="S39" s="32">
        <f t="shared" si="12"/>
        <v>-83.970000000001164</v>
      </c>
      <c r="T39" s="33">
        <f t="shared" si="26"/>
        <v>-6.528690139918212E-4</v>
      </c>
      <c r="U39" s="49"/>
      <c r="V39" s="48"/>
      <c r="W39" s="44">
        <f>SUM(W36:W38)</f>
        <v>131455.23733014779</v>
      </c>
      <c r="X39" s="49"/>
      <c r="Y39" s="32">
        <f t="shared" si="13"/>
        <v>2922.2900000000081</v>
      </c>
      <c r="Z39" s="33">
        <f t="shared" si="27"/>
        <v>2.2735726992191802E-2</v>
      </c>
      <c r="AA39" s="49"/>
      <c r="AB39" s="48"/>
      <c r="AC39" s="44">
        <f>SUM(AC36:AC38)</f>
        <v>131447.76733014779</v>
      </c>
      <c r="AD39" s="49"/>
      <c r="AE39" s="32">
        <f t="shared" si="14"/>
        <v>-7.4700000000011642</v>
      </c>
      <c r="AF39" s="33">
        <f t="shared" si="28"/>
        <v>-5.6825427055754155E-5</v>
      </c>
      <c r="AG39" s="49"/>
      <c r="AH39" s="48"/>
      <c r="AI39" s="44">
        <f>SUM(AI36:AI38)</f>
        <v>131725.37733014778</v>
      </c>
      <c r="AJ39" s="49"/>
      <c r="AK39" s="32">
        <f t="shared" si="15"/>
        <v>277.60999999998603</v>
      </c>
      <c r="AL39" s="33">
        <f t="shared" si="29"/>
        <v>2.1119415387462095E-3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10281320</v>
      </c>
      <c r="G40" s="51">
        <v>4.4000000000000003E-3</v>
      </c>
      <c r="H40" s="162">
        <f t="shared" ref="H40:H48" si="30">F40*G40</f>
        <v>45237.808000000005</v>
      </c>
      <c r="I40" s="19"/>
      <c r="J40" s="51">
        <v>4.4000000000000003E-3</v>
      </c>
      <c r="K40" s="162">
        <f t="shared" ref="K40:K48" si="31">$F40*J40</f>
        <v>45237.808000000005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45237.808000000005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45237.808000000005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45237.808000000005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45237.808000000005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10281320</v>
      </c>
      <c r="G41" s="51">
        <v>1.2999999999999999E-3</v>
      </c>
      <c r="H41" s="162">
        <f t="shared" si="30"/>
        <v>13365.715999999999</v>
      </c>
      <c r="I41" s="19"/>
      <c r="J41" s="51">
        <v>1.2999999999999999E-3</v>
      </c>
      <c r="K41" s="162">
        <f t="shared" si="31"/>
        <v>13365.715999999999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13365.715999999999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13365.715999999999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13365.715999999999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13365.715999999999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10220000</v>
      </c>
      <c r="G43" s="51">
        <v>7.0000000000000001E-3</v>
      </c>
      <c r="H43" s="162">
        <f t="shared" si="30"/>
        <v>71540</v>
      </c>
      <c r="I43" s="19"/>
      <c r="J43" s="51">
        <v>7.0000000000000001E-3</v>
      </c>
      <c r="K43" s="162">
        <f t="shared" si="31"/>
        <v>71540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71540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71540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71540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71540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6540800</v>
      </c>
      <c r="G44" s="55">
        <v>7.6999999999999999E-2</v>
      </c>
      <c r="H44" s="162">
        <f t="shared" si="30"/>
        <v>503641.59999999998</v>
      </c>
      <c r="I44" s="19"/>
      <c r="J44" s="55">
        <v>7.6999999999999999E-2</v>
      </c>
      <c r="K44" s="162">
        <f t="shared" si="31"/>
        <v>503641.59999999998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503641.59999999998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503641.59999999998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503641.59999999998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503641.59999999998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1839600</v>
      </c>
      <c r="G45" s="55">
        <v>0.114</v>
      </c>
      <c r="H45" s="162">
        <f t="shared" si="30"/>
        <v>209714.4</v>
      </c>
      <c r="I45" s="19"/>
      <c r="J45" s="55">
        <v>0.114</v>
      </c>
      <c r="K45" s="162">
        <f t="shared" si="31"/>
        <v>209714.4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209714.4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209714.4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209714.4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209714.4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1839600</v>
      </c>
      <c r="G46" s="55">
        <v>0.14000000000000001</v>
      </c>
      <c r="H46" s="162">
        <f t="shared" si="30"/>
        <v>257544.00000000003</v>
      </c>
      <c r="I46" s="19"/>
      <c r="J46" s="55">
        <v>0.14000000000000001</v>
      </c>
      <c r="K46" s="162">
        <f t="shared" si="31"/>
        <v>257544.00000000003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257544.00000000003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257544.00000000003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257544.00000000003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257544.00000000003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10219250</v>
      </c>
      <c r="G48" s="55">
        <v>0.10299999999999999</v>
      </c>
      <c r="H48" s="162">
        <f t="shared" si="30"/>
        <v>1052582.75</v>
      </c>
      <c r="I48" s="60"/>
      <c r="J48" s="55">
        <v>0.10299999999999999</v>
      </c>
      <c r="K48" s="162">
        <f t="shared" si="31"/>
        <v>1052582.75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1052582.75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1052582.75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1052582.75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1052582.75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1246481.9025746048</v>
      </c>
      <c r="I50" s="76"/>
      <c r="J50" s="73"/>
      <c r="K50" s="75">
        <f>SUM(K40:K46,K39)</f>
        <v>1229660.6913301477</v>
      </c>
      <c r="L50" s="76"/>
      <c r="M50" s="77">
        <f>K50-H50</f>
        <v>-16821.211244457169</v>
      </c>
      <c r="N50" s="78">
        <f>IF((H50)=0,"",(M50/H50))</f>
        <v>-1.3494950235308676E-2</v>
      </c>
      <c r="O50" s="76"/>
      <c r="P50" s="73"/>
      <c r="Q50" s="75">
        <f>SUM(Q40:Q46,Q39)</f>
        <v>1229576.7213301477</v>
      </c>
      <c r="R50" s="76"/>
      <c r="S50" s="77">
        <f t="shared" si="12"/>
        <v>-83.96999999997206</v>
      </c>
      <c r="T50" s="78">
        <f>IF((K50)=0,"",(S50/K50))</f>
        <v>-6.8287130418993956E-5</v>
      </c>
      <c r="U50" s="76"/>
      <c r="V50" s="73"/>
      <c r="W50" s="75">
        <f>SUM(W40:W46,W39)</f>
        <v>1232499.0113301477</v>
      </c>
      <c r="X50" s="76"/>
      <c r="Y50" s="77">
        <f t="shared" si="13"/>
        <v>2922.2900000000373</v>
      </c>
      <c r="Z50" s="78">
        <f>IF((Q50)=0,"",(Y50/Q50))</f>
        <v>2.3766634072567051E-3</v>
      </c>
      <c r="AA50" s="76"/>
      <c r="AB50" s="73"/>
      <c r="AC50" s="75">
        <f>SUM(AC40:AC46,AC39)</f>
        <v>1232491.5413301478</v>
      </c>
      <c r="AD50" s="76"/>
      <c r="AE50" s="77">
        <f t="shared" si="14"/>
        <v>-7.4699999999720603</v>
      </c>
      <c r="AF50" s="78">
        <f>IF((W50)=0,"",(AE50/W50))</f>
        <v>-6.0608567887695305E-6</v>
      </c>
      <c r="AG50" s="76"/>
      <c r="AH50" s="73"/>
      <c r="AI50" s="75">
        <f>SUM(AI40:AI46,AI39)</f>
        <v>1232769.1513301479</v>
      </c>
      <c r="AJ50" s="76"/>
      <c r="AK50" s="77">
        <f t="shared" si="15"/>
        <v>277.61000000010245</v>
      </c>
      <c r="AL50" s="78">
        <f>IF((AC50)=0,"",(AK50/AC50))</f>
        <v>2.2524292515670822E-4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162042.64733469865</v>
      </c>
      <c r="I51" s="83"/>
      <c r="J51" s="80">
        <v>0.13</v>
      </c>
      <c r="K51" s="84">
        <f>K50*J51</f>
        <v>159855.88987291922</v>
      </c>
      <c r="L51" s="83"/>
      <c r="M51" s="85">
        <f>K51-H51</f>
        <v>-2186.7574617794307</v>
      </c>
      <c r="N51" s="86">
        <f>IF((H51)=0,"",(M51/H51))</f>
        <v>-1.3494950235308667E-2</v>
      </c>
      <c r="O51" s="83"/>
      <c r="P51" s="80">
        <v>0.13</v>
      </c>
      <c r="Q51" s="84">
        <f>Q50*P51</f>
        <v>159844.97377291921</v>
      </c>
      <c r="R51" s="83"/>
      <c r="S51" s="85">
        <f t="shared" si="12"/>
        <v>-10.916100000002189</v>
      </c>
      <c r="T51" s="86">
        <f>IF((K51)=0,"",(S51/K51))</f>
        <v>-6.8287130419030358E-5</v>
      </c>
      <c r="U51" s="83"/>
      <c r="V51" s="80">
        <v>0.13</v>
      </c>
      <c r="W51" s="84">
        <f>W50*V51</f>
        <v>160224.87147291921</v>
      </c>
      <c r="X51" s="83"/>
      <c r="Y51" s="85">
        <f t="shared" si="13"/>
        <v>379.89770000000135</v>
      </c>
      <c r="Z51" s="86">
        <f>IF((Q51)=0,"",(Y51/Q51))</f>
        <v>2.3766634072566835E-3</v>
      </c>
      <c r="AA51" s="83"/>
      <c r="AB51" s="80">
        <v>0.13</v>
      </c>
      <c r="AC51" s="84">
        <f>AC50*AB51</f>
        <v>160223.90037291922</v>
      </c>
      <c r="AD51" s="83"/>
      <c r="AE51" s="85">
        <f t="shared" si="14"/>
        <v>-0.97109999999520369</v>
      </c>
      <c r="AF51" s="86">
        <f>IF((W51)=0,"",(AE51/W51))</f>
        <v>-6.0608567887622647E-6</v>
      </c>
      <c r="AG51" s="83"/>
      <c r="AH51" s="80">
        <v>0.13</v>
      </c>
      <c r="AI51" s="84">
        <f>AI50*AH51</f>
        <v>160259.98967291924</v>
      </c>
      <c r="AJ51" s="83"/>
      <c r="AK51" s="85">
        <f t="shared" si="15"/>
        <v>36.089300000021467</v>
      </c>
      <c r="AL51" s="86">
        <f>IF((AC51)=0,"",(AK51/AC51))</f>
        <v>2.2524292515675907E-4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1408524.5499093034</v>
      </c>
      <c r="I52" s="83"/>
      <c r="J52" s="88"/>
      <c r="K52" s="84">
        <f>K50+K51</f>
        <v>1389516.581203067</v>
      </c>
      <c r="L52" s="83"/>
      <c r="M52" s="85">
        <f>K52-H52</f>
        <v>-19007.968706236454</v>
      </c>
      <c r="N52" s="86">
        <f>IF((H52)=0,"",(M52/H52))</f>
        <v>-1.3494950235308572E-2</v>
      </c>
      <c r="O52" s="83"/>
      <c r="P52" s="88"/>
      <c r="Q52" s="84">
        <f>Q50+Q51</f>
        <v>1389421.695103067</v>
      </c>
      <c r="R52" s="83"/>
      <c r="S52" s="85">
        <f t="shared" si="12"/>
        <v>-94.886100000003353</v>
      </c>
      <c r="T52" s="86">
        <f>IF((K52)=0,"",(S52/K52))</f>
        <v>-6.8287130419019082E-5</v>
      </c>
      <c r="U52" s="83"/>
      <c r="V52" s="88"/>
      <c r="W52" s="84">
        <f>W50+W51</f>
        <v>1392723.8828030669</v>
      </c>
      <c r="X52" s="83"/>
      <c r="Y52" s="85">
        <f t="shared" si="13"/>
        <v>3302.1876999998931</v>
      </c>
      <c r="Z52" s="86">
        <f>IF((Q52)=0,"",(Y52/Q52))</f>
        <v>2.376663407256598E-3</v>
      </c>
      <c r="AA52" s="83"/>
      <c r="AB52" s="88"/>
      <c r="AC52" s="84">
        <f>AC50+AC51</f>
        <v>1392715.4417030669</v>
      </c>
      <c r="AD52" s="83"/>
      <c r="AE52" s="85">
        <f t="shared" si="14"/>
        <v>-8.4410999999381602</v>
      </c>
      <c r="AF52" s="86">
        <f>IF((W52)=0,"",(AE52/W52))</f>
        <v>-6.0608567887477982E-6</v>
      </c>
      <c r="AG52" s="83"/>
      <c r="AH52" s="88"/>
      <c r="AI52" s="84">
        <f>AI50+AI51</f>
        <v>1393029.1410030671</v>
      </c>
      <c r="AJ52" s="83"/>
      <c r="AK52" s="85">
        <f t="shared" si="15"/>
        <v>313.69930000021122</v>
      </c>
      <c r="AL52" s="86">
        <f>IF((AC52)=0,"",(AK52/AC52))</f>
        <v>2.2524292515677677E-4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-140852.45000000001</v>
      </c>
      <c r="I53" s="83"/>
      <c r="J53" s="88"/>
      <c r="K53" s="90">
        <f>ROUND(-K52*10%,2)</f>
        <v>-138951.66</v>
      </c>
      <c r="L53" s="83"/>
      <c r="M53" s="91">
        <f>K53-H53</f>
        <v>1900.7900000000081</v>
      </c>
      <c r="N53" s="92">
        <f>IF((H53)=0,"",(M53/H53))</f>
        <v>-1.3494901934613193E-2</v>
      </c>
      <c r="O53" s="83"/>
      <c r="P53" s="88"/>
      <c r="Q53" s="90">
        <f>ROUND(-Q52*10%,2)</f>
        <v>-138942.17000000001</v>
      </c>
      <c r="R53" s="83"/>
      <c r="S53" s="91">
        <f t="shared" si="12"/>
        <v>9.4899999999906868</v>
      </c>
      <c r="T53" s="92">
        <f>IF((K53)=0,"",(S53/K53))</f>
        <v>-6.8297132974091035E-5</v>
      </c>
      <c r="U53" s="83"/>
      <c r="V53" s="88"/>
      <c r="W53" s="90">
        <f>ROUND(-W52*10%,2)</f>
        <v>-139272.39000000001</v>
      </c>
      <c r="X53" s="83"/>
      <c r="Y53" s="91">
        <f t="shared" si="13"/>
        <v>-330.22000000000116</v>
      </c>
      <c r="Z53" s="92">
        <f>IF((Q53)=0,"",(Y53/Q53))</f>
        <v>2.3766722514842048E-3</v>
      </c>
      <c r="AA53" s="83"/>
      <c r="AB53" s="88"/>
      <c r="AC53" s="90">
        <f>ROUND(-AC52*10%,2)</f>
        <v>-139271.54</v>
      </c>
      <c r="AD53" s="83"/>
      <c r="AE53" s="91">
        <f t="shared" si="14"/>
        <v>0.85000000000582077</v>
      </c>
      <c r="AF53" s="92">
        <f>IF((W53)=0,"",(AE53/W53))</f>
        <v>-6.103147939127207E-6</v>
      </c>
      <c r="AG53" s="83"/>
      <c r="AH53" s="88"/>
      <c r="AI53" s="90">
        <f>ROUND(-AI52*10%,2)</f>
        <v>-139302.91</v>
      </c>
      <c r="AJ53" s="83"/>
      <c r="AK53" s="91">
        <f t="shared" si="15"/>
        <v>-31.369999999995343</v>
      </c>
      <c r="AL53" s="92">
        <f>IF((AC53)=0,"",(AK53/AC53))</f>
        <v>2.2524343451645141E-4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1267672.0999093035</v>
      </c>
      <c r="I54" s="96"/>
      <c r="J54" s="93"/>
      <c r="K54" s="97">
        <f>K52+K53</f>
        <v>1250564.9212030671</v>
      </c>
      <c r="L54" s="96"/>
      <c r="M54" s="98">
        <f>K54-H54</f>
        <v>-17107.178706236416</v>
      </c>
      <c r="N54" s="99">
        <f>IF((H54)=0,"",(M54/H54))</f>
        <v>-1.3494955602052267E-2</v>
      </c>
      <c r="O54" s="96"/>
      <c r="P54" s="93"/>
      <c r="Q54" s="97">
        <f>Q52+Q53</f>
        <v>1250479.525103067</v>
      </c>
      <c r="R54" s="96"/>
      <c r="S54" s="98">
        <f t="shared" si="12"/>
        <v>-85.396100000012666</v>
      </c>
      <c r="T54" s="99">
        <f>IF((K54)=0,"",(S54/K54))</f>
        <v>-6.8286019023994378E-5</v>
      </c>
      <c r="U54" s="96"/>
      <c r="V54" s="93"/>
      <c r="W54" s="97">
        <f>W52+W53</f>
        <v>1253451.492803067</v>
      </c>
      <c r="X54" s="96"/>
      <c r="Y54" s="98">
        <f t="shared" si="13"/>
        <v>2971.967699999921</v>
      </c>
      <c r="Z54" s="99">
        <f>IF((Q54)=0,"",(Y54/Q54))</f>
        <v>2.3766624245646606E-3</v>
      </c>
      <c r="AA54" s="96"/>
      <c r="AB54" s="93"/>
      <c r="AC54" s="97">
        <f>AC52+AC53</f>
        <v>1253443.9017030669</v>
      </c>
      <c r="AD54" s="96"/>
      <c r="AE54" s="98">
        <f t="shared" si="14"/>
        <v>-7.5911000000778586</v>
      </c>
      <c r="AF54" s="99">
        <f>IF((W54)=0,"",(AE54/W54))</f>
        <v>-6.0561577720905998E-6</v>
      </c>
      <c r="AG54" s="96"/>
      <c r="AH54" s="93"/>
      <c r="AI54" s="97">
        <f>AI52+AI53</f>
        <v>1253726.2310030672</v>
      </c>
      <c r="AJ54" s="96"/>
      <c r="AK54" s="98">
        <f t="shared" si="15"/>
        <v>282.3293000003323</v>
      </c>
      <c r="AL54" s="99">
        <f>IF((AC54)=0,"",(AK54/AC54))</f>
        <v>2.2524286856135214E-4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1328230.6525746048</v>
      </c>
      <c r="I56" s="110"/>
      <c r="J56" s="107"/>
      <c r="K56" s="109">
        <f>SUM(K47:K48,K39,K40:K43)</f>
        <v>1311409.4413301477</v>
      </c>
      <c r="L56" s="110"/>
      <c r="M56" s="111">
        <f>K56-H56</f>
        <v>-16821.211244457169</v>
      </c>
      <c r="N56" s="78">
        <f>IF((H56)=0,"",(M56/H56))</f>
        <v>-1.2664375130818889E-2</v>
      </c>
      <c r="O56" s="110"/>
      <c r="P56" s="107"/>
      <c r="Q56" s="109">
        <f>SUM(Q47:Q48,Q39,Q40:Q43)</f>
        <v>1311325.4713301477</v>
      </c>
      <c r="R56" s="110"/>
      <c r="S56" s="111">
        <f t="shared" si="12"/>
        <v>-83.96999999997206</v>
      </c>
      <c r="T56" s="78">
        <f>IF((K56)=0,"",(S56/K56))</f>
        <v>-6.403034578949061E-5</v>
      </c>
      <c r="U56" s="110"/>
      <c r="V56" s="107"/>
      <c r="W56" s="109">
        <f>SUM(W47:W48,W39,W40:W43)</f>
        <v>1314247.7613301477</v>
      </c>
      <c r="X56" s="110"/>
      <c r="Y56" s="111">
        <f t="shared" si="13"/>
        <v>2922.2900000000373</v>
      </c>
      <c r="Z56" s="78">
        <f>IF((Q56)=0,"",(Y56/Q56))</f>
        <v>2.2285009052983636E-3</v>
      </c>
      <c r="AA56" s="110"/>
      <c r="AB56" s="107"/>
      <c r="AC56" s="109">
        <f>SUM(AC47:AC48,AC39,AC40:AC43)</f>
        <v>1314240.2913301478</v>
      </c>
      <c r="AD56" s="110"/>
      <c r="AE56" s="111">
        <f t="shared" si="14"/>
        <v>-7.4699999999720603</v>
      </c>
      <c r="AF56" s="78">
        <f>IF((W56)=0,"",(AE56/W56))</f>
        <v>-5.6838597863858544E-6</v>
      </c>
      <c r="AG56" s="110"/>
      <c r="AH56" s="107"/>
      <c r="AI56" s="109">
        <f>SUM(AI47:AI48,AI39,AI40:AI43)</f>
        <v>1314517.9013301476</v>
      </c>
      <c r="AJ56" s="110"/>
      <c r="AK56" s="111">
        <f t="shared" si="15"/>
        <v>277.60999999986961</v>
      </c>
      <c r="AL56" s="78">
        <f>IF((AC56)=0,"",(AK56/AC56))</f>
        <v>2.1123230038770112E-4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172669.98483469864</v>
      </c>
      <c r="I57" s="115"/>
      <c r="J57" s="113">
        <v>0.13</v>
      </c>
      <c r="K57" s="116">
        <f>K56*J57</f>
        <v>170483.22737291921</v>
      </c>
      <c r="L57" s="115"/>
      <c r="M57" s="117">
        <f>K57-H57</f>
        <v>-2186.7574617794307</v>
      </c>
      <c r="N57" s="86">
        <f>IF((H57)=0,"",(M57/H57))</f>
        <v>-1.266437513081888E-2</v>
      </c>
      <c r="O57" s="115"/>
      <c r="P57" s="113">
        <v>0.13</v>
      </c>
      <c r="Q57" s="116">
        <f>Q56*P57</f>
        <v>170472.31127291921</v>
      </c>
      <c r="R57" s="115"/>
      <c r="S57" s="117">
        <f t="shared" si="12"/>
        <v>-10.916100000002189</v>
      </c>
      <c r="T57" s="86">
        <f>IF((K57)=0,"",(S57/K57))</f>
        <v>-6.4030345789524749E-5</v>
      </c>
      <c r="U57" s="115"/>
      <c r="V57" s="113">
        <v>0.13</v>
      </c>
      <c r="W57" s="116">
        <f>W56*V57</f>
        <v>170852.20897291921</v>
      </c>
      <c r="X57" s="115"/>
      <c r="Y57" s="117">
        <f t="shared" si="13"/>
        <v>379.89770000000135</v>
      </c>
      <c r="Z57" s="86">
        <f>IF((Q57)=0,"",(Y57/Q57))</f>
        <v>2.2285009052983428E-3</v>
      </c>
      <c r="AA57" s="115"/>
      <c r="AB57" s="113">
        <v>0.13</v>
      </c>
      <c r="AC57" s="116">
        <f>AC56*AB57</f>
        <v>170851.23787291921</v>
      </c>
      <c r="AD57" s="115"/>
      <c r="AE57" s="117">
        <f t="shared" si="14"/>
        <v>-0.97109999999520369</v>
      </c>
      <c r="AF57" s="86">
        <f>IF((W57)=0,"",(AE57/W57))</f>
        <v>-5.68385978637904E-6</v>
      </c>
      <c r="AG57" s="115"/>
      <c r="AH57" s="113">
        <v>0.13</v>
      </c>
      <c r="AI57" s="116">
        <f>AI56*AH57</f>
        <v>170887.32717291921</v>
      </c>
      <c r="AJ57" s="115"/>
      <c r="AK57" s="117">
        <f t="shared" si="15"/>
        <v>36.089299999992363</v>
      </c>
      <c r="AL57" s="86">
        <f>IF((AC57)=0,"",(AK57/AC57))</f>
        <v>2.1123230038775563E-4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1500900.6374093036</v>
      </c>
      <c r="I58" s="115"/>
      <c r="J58" s="119"/>
      <c r="K58" s="116">
        <f>K56+K57</f>
        <v>1481892.6687030669</v>
      </c>
      <c r="L58" s="115"/>
      <c r="M58" s="117">
        <f>K58-H58</f>
        <v>-19007.968706236687</v>
      </c>
      <c r="N58" s="86">
        <f>IF((H58)=0,"",(M58/H58))</f>
        <v>-1.2664375130818945E-2</v>
      </c>
      <c r="O58" s="115"/>
      <c r="P58" s="119"/>
      <c r="Q58" s="116">
        <f>Q56+Q57</f>
        <v>1481797.7826030669</v>
      </c>
      <c r="R58" s="115"/>
      <c r="S58" s="117">
        <f t="shared" si="12"/>
        <v>-94.886100000003353</v>
      </c>
      <c r="T58" s="86">
        <f>IF((K58)=0,"",(S58/K58))</f>
        <v>-6.4030345789514178E-5</v>
      </c>
      <c r="U58" s="115"/>
      <c r="V58" s="119"/>
      <c r="W58" s="116">
        <f>W56+W57</f>
        <v>1485099.970303067</v>
      </c>
      <c r="X58" s="115"/>
      <c r="Y58" s="117">
        <f t="shared" si="13"/>
        <v>3302.1877000001259</v>
      </c>
      <c r="Z58" s="86">
        <f>IF((Q58)=0,"",(Y58/Q58))</f>
        <v>2.22850090529842E-3</v>
      </c>
      <c r="AA58" s="115"/>
      <c r="AB58" s="119"/>
      <c r="AC58" s="116">
        <f>AC56+AC57</f>
        <v>1485091.5292030671</v>
      </c>
      <c r="AD58" s="115"/>
      <c r="AE58" s="117">
        <f t="shared" si="14"/>
        <v>-8.4410999999381602</v>
      </c>
      <c r="AF58" s="86">
        <f>IF((W58)=0,"",(AE58/W58))</f>
        <v>-5.6838597863654731E-6</v>
      </c>
      <c r="AG58" s="115"/>
      <c r="AH58" s="119"/>
      <c r="AI58" s="116">
        <f>AI56+AI57</f>
        <v>1485405.2285030668</v>
      </c>
      <c r="AJ58" s="115"/>
      <c r="AK58" s="117">
        <f t="shared" si="15"/>
        <v>313.69929999974556</v>
      </c>
      <c r="AL58" s="86">
        <f>IF((AC58)=0,"",(AK58/AC58))</f>
        <v>2.11232300387629E-4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-150090.06</v>
      </c>
      <c r="I59" s="115"/>
      <c r="J59" s="119"/>
      <c r="K59" s="122">
        <f>ROUND(-K58*10%,2)</f>
        <v>-148189.26999999999</v>
      </c>
      <c r="L59" s="115"/>
      <c r="M59" s="123">
        <f>K59-H59</f>
        <v>1900.7900000000081</v>
      </c>
      <c r="N59" s="92">
        <f>IF((H59)=0,"",(M59/H59))</f>
        <v>-1.266432966979964E-2</v>
      </c>
      <c r="O59" s="115"/>
      <c r="P59" s="119"/>
      <c r="Q59" s="122">
        <f>ROUND(-Q58*10%,2)</f>
        <v>-148179.78</v>
      </c>
      <c r="R59" s="115"/>
      <c r="S59" s="123">
        <f t="shared" si="12"/>
        <v>9.4899999999906868</v>
      </c>
      <c r="T59" s="92">
        <f>IF((K59)=0,"",(S59/K59))</f>
        <v>-6.4039724333554563E-5</v>
      </c>
      <c r="U59" s="115"/>
      <c r="V59" s="119"/>
      <c r="W59" s="122">
        <f>ROUND(-W58*10%,2)</f>
        <v>-148510</v>
      </c>
      <c r="X59" s="115"/>
      <c r="Y59" s="123">
        <f t="shared" si="13"/>
        <v>-330.22000000000116</v>
      </c>
      <c r="Z59" s="92">
        <f>IF((Q59)=0,"",(Y59/Q59))</f>
        <v>2.2285091798624696E-3</v>
      </c>
      <c r="AA59" s="115"/>
      <c r="AB59" s="119"/>
      <c r="AC59" s="122">
        <f>ROUND(-AC58*10%,2)</f>
        <v>-148509.15</v>
      </c>
      <c r="AD59" s="115"/>
      <c r="AE59" s="123">
        <f t="shared" si="14"/>
        <v>0.85000000000582077</v>
      </c>
      <c r="AF59" s="92">
        <f>IF((W59)=0,"",(AE59/W59))</f>
        <v>-5.7235203017023819E-6</v>
      </c>
      <c r="AG59" s="115"/>
      <c r="AH59" s="119"/>
      <c r="AI59" s="122">
        <f>ROUND(-AI58*10%,2)</f>
        <v>-148540.51999999999</v>
      </c>
      <c r="AJ59" s="115"/>
      <c r="AK59" s="123">
        <f t="shared" si="15"/>
        <v>-31.369999999995343</v>
      </c>
      <c r="AL59" s="92">
        <f>IF((AC59)=0,"",(AK59/AC59))</f>
        <v>2.1123277589290185E-4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1350810.5774093035</v>
      </c>
      <c r="I60" s="127"/>
      <c r="J60" s="124"/>
      <c r="K60" s="128">
        <f>SUM(K58:K59)</f>
        <v>1333703.3987030669</v>
      </c>
      <c r="L60" s="127"/>
      <c r="M60" s="129">
        <f>K60-H60</f>
        <v>-17107.178706236649</v>
      </c>
      <c r="N60" s="130">
        <f>IF((H60)=0,"",(M60/H60))</f>
        <v>-1.2664380182043151E-2</v>
      </c>
      <c r="O60" s="127"/>
      <c r="P60" s="124"/>
      <c r="Q60" s="128">
        <f>SUM(Q58:Q59)</f>
        <v>1333618.0026030669</v>
      </c>
      <c r="R60" s="127"/>
      <c r="S60" s="129">
        <f t="shared" si="12"/>
        <v>-85.396100000012666</v>
      </c>
      <c r="T60" s="130">
        <f>IF((K60)=0,"",(S60/K60))</f>
        <v>-6.4029303729040799E-5</v>
      </c>
      <c r="U60" s="127"/>
      <c r="V60" s="124"/>
      <c r="W60" s="128">
        <f>SUM(W58:W59)</f>
        <v>1336589.970303067</v>
      </c>
      <c r="X60" s="127"/>
      <c r="Y60" s="129">
        <f t="shared" si="13"/>
        <v>2971.9677000001539</v>
      </c>
      <c r="Z60" s="130">
        <f>IF((Q60)=0,"",(Y60/Q60))</f>
        <v>2.2284999859024245E-3</v>
      </c>
      <c r="AA60" s="127"/>
      <c r="AB60" s="124"/>
      <c r="AC60" s="128">
        <f>SUM(AC58:AC59)</f>
        <v>1336582.3792030672</v>
      </c>
      <c r="AD60" s="127"/>
      <c r="AE60" s="129">
        <f t="shared" si="14"/>
        <v>-7.5910999998450279</v>
      </c>
      <c r="AF60" s="130">
        <f>IF((W60)=0,"",(AE60/W60))</f>
        <v>-5.6794530622759148E-6</v>
      </c>
      <c r="AG60" s="127"/>
      <c r="AH60" s="124"/>
      <c r="AI60" s="128">
        <f>SUM(AI58:AI59)</f>
        <v>1336864.7085030668</v>
      </c>
      <c r="AJ60" s="127"/>
      <c r="AK60" s="129">
        <f t="shared" si="15"/>
        <v>282.3292999996338</v>
      </c>
      <c r="AL60" s="130">
        <f>IF((AC60)=0,"",(AK60/AC60))</f>
        <v>2.1123224755362384E-4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0">
        <v>6.0000000000000001E-3</v>
      </c>
      <c r="I63" s="152"/>
      <c r="J63" s="190">
        <v>6.0000000000000001E-3</v>
      </c>
      <c r="K63" s="152"/>
      <c r="L63" s="152"/>
      <c r="M63" s="152"/>
      <c r="N63" s="152"/>
      <c r="O63" s="152"/>
      <c r="P63" s="190">
        <v>6.0000000000000001E-3</v>
      </c>
      <c r="Q63" s="152"/>
      <c r="R63" s="152"/>
      <c r="S63" s="152"/>
      <c r="T63" s="152"/>
      <c r="U63" s="152"/>
      <c r="V63" s="190">
        <v>6.0000000000000001E-3</v>
      </c>
      <c r="W63" s="152"/>
      <c r="X63" s="152"/>
      <c r="Y63" s="152"/>
      <c r="Z63" s="152"/>
      <c r="AA63" s="152"/>
      <c r="AB63" s="190">
        <v>6.0000000000000001E-3</v>
      </c>
      <c r="AC63" s="152"/>
      <c r="AD63" s="152"/>
      <c r="AE63" s="152"/>
      <c r="AF63" s="152"/>
      <c r="AG63" s="152"/>
      <c r="AH63" s="190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12:E27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5"/>
    <pageSetUpPr fitToPage="1"/>
  </sheetPr>
  <dimension ref="A1:AP79"/>
  <sheetViews>
    <sheetView showGridLines="0" topLeftCell="T34" zoomScaleNormal="100" workbookViewId="0">
      <selection activeCell="AH44" sqref="AH44:AH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8.1300000000000008</v>
      </c>
      <c r="K12" s="18">
        <f t="shared" ref="K12:K27" si="1">$F12*J12</f>
        <v>8.1300000000000008</v>
      </c>
      <c r="L12" s="19"/>
      <c r="M12" s="21">
        <f>K12-H12</f>
        <v>-1.2699999999999996</v>
      </c>
      <c r="N12" s="22">
        <f>IF((H12)=0,"",(M12/H12))</f>
        <v>-0.13510638297872335</v>
      </c>
      <c r="O12" s="19"/>
      <c r="P12" s="16">
        <v>8.31</v>
      </c>
      <c r="Q12" s="18">
        <f t="shared" ref="Q12:Q27" si="2">$F12*P12</f>
        <v>8.31</v>
      </c>
      <c r="R12" s="19"/>
      <c r="S12" s="21">
        <f>Q12-K12</f>
        <v>0.17999999999999972</v>
      </c>
      <c r="T12" s="22">
        <f t="shared" ref="T12:T34" si="3">IF((K12)=0,"",(S12/K12))</f>
        <v>2.2140221402213986E-2</v>
      </c>
      <c r="U12" s="19"/>
      <c r="V12" s="16">
        <v>8.39</v>
      </c>
      <c r="W12" s="18">
        <f t="shared" ref="W12:W27" si="4">$F12*V12</f>
        <v>8.39</v>
      </c>
      <c r="X12" s="19"/>
      <c r="Y12" s="21">
        <f>W12-Q12</f>
        <v>8.0000000000000071E-2</v>
      </c>
      <c r="Z12" s="22">
        <f t="shared" ref="Z12:Z34" si="5">IF((Q12)=0,"",(Y12/Q12))</f>
        <v>9.6269554753309339E-3</v>
      </c>
      <c r="AA12" s="19"/>
      <c r="AB12" s="16">
        <v>8.3699999999999992</v>
      </c>
      <c r="AC12" s="18">
        <f t="shared" ref="AC12:AC27" si="6">$F12*AB12</f>
        <v>8.3699999999999992</v>
      </c>
      <c r="AD12" s="19"/>
      <c r="AE12" s="21">
        <f>AC12-W12</f>
        <v>-2.000000000000135E-2</v>
      </c>
      <c r="AF12" s="22">
        <f t="shared" ref="AF12:AF34" si="7">IF((W12)=0,"",(AE12/W12))</f>
        <v>-2.3837902264602323E-3</v>
      </c>
      <c r="AG12" s="19"/>
      <c r="AH12" s="16">
        <v>8.56</v>
      </c>
      <c r="AI12" s="18">
        <f t="shared" ref="AI12:AI27" si="8">$F12*AH12</f>
        <v>8.56</v>
      </c>
      <c r="AJ12" s="19"/>
      <c r="AK12" s="21">
        <f>AI12-AC12</f>
        <v>0.19000000000000128</v>
      </c>
      <c r="AL12" s="22">
        <f t="shared" ref="AL12:AL34" si="9">IF((AC12)=0,"",(AK12/AC12))</f>
        <v>2.2700119474313177E-2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1.46E-2</v>
      </c>
      <c r="H19" s="18">
        <f t="shared" si="0"/>
        <v>3.65</v>
      </c>
      <c r="I19" s="19"/>
      <c r="J19" s="16">
        <v>1.26E-2</v>
      </c>
      <c r="K19" s="18">
        <f t="shared" si="1"/>
        <v>3.15</v>
      </c>
      <c r="L19" s="19"/>
      <c r="M19" s="21">
        <f t="shared" si="10"/>
        <v>-0.5</v>
      </c>
      <c r="N19" s="22">
        <f t="shared" si="11"/>
        <v>-0.13698630136986301</v>
      </c>
      <c r="O19" s="19"/>
      <c r="P19" s="16">
        <v>1.29E-2</v>
      </c>
      <c r="Q19" s="18">
        <f t="shared" si="2"/>
        <v>3.2250000000000001</v>
      </c>
      <c r="R19" s="19"/>
      <c r="S19" s="21">
        <f t="shared" si="12"/>
        <v>7.5000000000000178E-2</v>
      </c>
      <c r="T19" s="22">
        <f t="shared" si="3"/>
        <v>2.3809523809523867E-2</v>
      </c>
      <c r="U19" s="19"/>
      <c r="V19" s="16">
        <v>1.2999999999999999E-2</v>
      </c>
      <c r="W19" s="18">
        <f t="shared" si="4"/>
        <v>3.25</v>
      </c>
      <c r="X19" s="19"/>
      <c r="Y19" s="21">
        <f t="shared" si="13"/>
        <v>2.4999999999999911E-2</v>
      </c>
      <c r="Z19" s="22">
        <f t="shared" si="5"/>
        <v>7.7519379844960962E-3</v>
      </c>
      <c r="AA19" s="19"/>
      <c r="AB19" s="16">
        <v>1.2999999999999999E-2</v>
      </c>
      <c r="AC19" s="18">
        <f t="shared" si="6"/>
        <v>3.25</v>
      </c>
      <c r="AD19" s="19"/>
      <c r="AE19" s="21">
        <f t="shared" si="14"/>
        <v>0</v>
      </c>
      <c r="AF19" s="22">
        <f t="shared" si="7"/>
        <v>0</v>
      </c>
      <c r="AG19" s="19"/>
      <c r="AH19" s="16">
        <v>1.3299999999999999E-2</v>
      </c>
      <c r="AI19" s="18">
        <f t="shared" si="8"/>
        <v>3.3249999999999997</v>
      </c>
      <c r="AJ19" s="19"/>
      <c r="AK19" s="21">
        <f t="shared" si="15"/>
        <v>7.4999999999999734E-2</v>
      </c>
      <c r="AL19" s="22">
        <f t="shared" si="9"/>
        <v>2.3076923076922995E-2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32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33">$G$7</f>
        <v>250</v>
      </c>
      <c r="G24" s="16">
        <v>-1E-4</v>
      </c>
      <c r="H24" s="18">
        <f t="shared" si="0"/>
        <v>-2.5000000000000001E-2</v>
      </c>
      <c r="I24" s="19"/>
      <c r="J24" s="16">
        <v>0</v>
      </c>
      <c r="K24" s="18">
        <f t="shared" si="1"/>
        <v>0</v>
      </c>
      <c r="L24" s="19"/>
      <c r="M24" s="21">
        <f t="shared" si="10"/>
        <v>2.5000000000000001E-2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13.065</v>
      </c>
      <c r="I28" s="31"/>
      <c r="J28" s="28"/>
      <c r="K28" s="30">
        <f>SUM(K12:K27)</f>
        <v>11.280000000000001</v>
      </c>
      <c r="L28" s="31"/>
      <c r="M28" s="32">
        <f t="shared" si="10"/>
        <v>-1.7849999999999984</v>
      </c>
      <c r="N28" s="33">
        <f t="shared" si="11"/>
        <v>-0.13662456946039023</v>
      </c>
      <c r="O28" s="31"/>
      <c r="P28" s="28"/>
      <c r="Q28" s="30">
        <f>SUM(Q12:Q27)</f>
        <v>11.535</v>
      </c>
      <c r="R28" s="31"/>
      <c r="S28" s="32">
        <f t="shared" si="12"/>
        <v>0.25499999999999901</v>
      </c>
      <c r="T28" s="33">
        <f t="shared" si="3"/>
        <v>2.2606382978723315E-2</v>
      </c>
      <c r="U28" s="31"/>
      <c r="V28" s="28"/>
      <c r="W28" s="30">
        <f>SUM(W12:W27)</f>
        <v>11.64</v>
      </c>
      <c r="X28" s="31"/>
      <c r="Y28" s="32">
        <f t="shared" si="13"/>
        <v>0.10500000000000043</v>
      </c>
      <c r="Z28" s="33">
        <f t="shared" si="5"/>
        <v>9.1027308192458099E-3</v>
      </c>
      <c r="AA28" s="31"/>
      <c r="AB28" s="28"/>
      <c r="AC28" s="30">
        <f>SUM(AC12:AC27)</f>
        <v>11.62</v>
      </c>
      <c r="AD28" s="31"/>
      <c r="AE28" s="32">
        <f t="shared" si="14"/>
        <v>-2.000000000000135E-2</v>
      </c>
      <c r="AF28" s="33">
        <f t="shared" si="7"/>
        <v>-1.71821305841936E-3</v>
      </c>
      <c r="AG28" s="31"/>
      <c r="AH28" s="28"/>
      <c r="AI28" s="30">
        <f>SUM(AI12:AI27)</f>
        <v>11.885</v>
      </c>
      <c r="AJ28" s="31"/>
      <c r="AK28" s="32">
        <f t="shared" si="15"/>
        <v>0.26500000000000057</v>
      </c>
      <c r="AL28" s="33">
        <f t="shared" si="9"/>
        <v>2.2805507745266834E-2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250</v>
      </c>
      <c r="G29" s="16">
        <v>-1.60867807341865E-3</v>
      </c>
      <c r="H29" s="18">
        <f t="shared" ref="H29:H35" si="34">F29*G29</f>
        <v>-0.40216951835466247</v>
      </c>
      <c r="I29" s="19"/>
      <c r="J29" s="16">
        <v>-6.9999999999999999E-4</v>
      </c>
      <c r="K29" s="18">
        <f t="shared" ref="K29:K35" si="35">$F29*J29</f>
        <v>-0.17499999999999999</v>
      </c>
      <c r="L29" s="19"/>
      <c r="M29" s="21">
        <f t="shared" si="10"/>
        <v>0.22716951835466248</v>
      </c>
      <c r="N29" s="22">
        <f t="shared" si="11"/>
        <v>-0.56486010994579605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0.17499999999999999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40">$G$7</f>
        <v>250</v>
      </c>
      <c r="G30" s="16">
        <v>-1.2999999999999999E-3</v>
      </c>
      <c r="H30" s="18">
        <f t="shared" si="34"/>
        <v>-0.32500000000000001</v>
      </c>
      <c r="I30" s="19"/>
      <c r="J30" s="16">
        <v>1.1999999999999999E-3</v>
      </c>
      <c r="K30" s="18">
        <f t="shared" si="35"/>
        <v>0.3</v>
      </c>
      <c r="L30" s="19"/>
      <c r="M30" s="21">
        <f t="shared" ref="M30" si="41">K30-H30</f>
        <v>0.625</v>
      </c>
      <c r="N30" s="22">
        <f t="shared" ref="N30" si="42">IF((H30)=0,"",(M30/H30))</f>
        <v>-1.9230769230769229</v>
      </c>
      <c r="O30" s="19"/>
      <c r="P30" s="16">
        <v>0</v>
      </c>
      <c r="Q30" s="18">
        <f t="shared" si="36"/>
        <v>0</v>
      </c>
      <c r="R30" s="19"/>
      <c r="S30" s="21">
        <f t="shared" ref="S30" si="43">Q30-K30</f>
        <v>-0.3</v>
      </c>
      <c r="T30" s="22">
        <f t="shared" ref="T30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" si="45">W30-Q30</f>
        <v>0</v>
      </c>
      <c r="Z30" s="22" t="str">
        <f t="shared" ref="Z30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" si="47">AC30-W30</f>
        <v>0</v>
      </c>
      <c r="AF30" s="22" t="str">
        <f t="shared" ref="AF30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" si="49">AI30-AC30</f>
        <v>0</v>
      </c>
      <c r="AL30" s="22" t="str">
        <f t="shared" ref="AL30" si="50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33"/>
        <v>250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2.5000000000000001E-2</v>
      </c>
      <c r="L31" s="19"/>
      <c r="M31" s="21">
        <f>K31-H31</f>
        <v>2.5000000000000001E-2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-2.5000000000000001E-2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250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1"/>
        <v>250</v>
      </c>
      <c r="G33" s="141">
        <v>6.0000000000000002E-5</v>
      </c>
      <c r="H33" s="18">
        <f t="shared" si="34"/>
        <v>1.5000000000000001E-2</v>
      </c>
      <c r="I33" s="19"/>
      <c r="J33" s="141">
        <v>6.0000000000000002E-5</v>
      </c>
      <c r="K33" s="18">
        <f t="shared" si="35"/>
        <v>1.5000000000000001E-2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6"/>
        <v>1.5000000000000001E-2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7"/>
        <v>1.5000000000000001E-2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8"/>
        <v>1.5000000000000001E-2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9"/>
        <v>1.5000000000000001E-2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7.6975000000000477</v>
      </c>
      <c r="G34" s="38">
        <f>IF(ISBLANK($D$5)=TRUE, 0, IF($D$5="TOU", 0.64*$G$44+0.18*$G$45+0.18*$G$46, IF(AND($D$5="non-TOU", $F$48&gt;0), G48,G47)))</f>
        <v>9.5000000000000001E-2</v>
      </c>
      <c r="H34" s="18">
        <f t="shared" si="34"/>
        <v>0.73126250000000459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35"/>
        <v>0.73126250000000459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36"/>
        <v>0.73126250000000459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37"/>
        <v>0.73126250000000459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38"/>
        <v>0.73126250000000459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39"/>
        <v>0.73126250000000459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13.084092981645341</v>
      </c>
      <c r="I36" s="31"/>
      <c r="J36" s="42"/>
      <c r="K36" s="44">
        <f>SUM(K29:K35)+K28</f>
        <v>12.176262500000005</v>
      </c>
      <c r="L36" s="31"/>
      <c r="M36" s="32">
        <f t="shared" si="10"/>
        <v>-0.90783048164533575</v>
      </c>
      <c r="N36" s="33">
        <f t="shared" ref="N36:N46" si="52">IF((H36)=0,"",(M36/H36))</f>
        <v>-6.9384288457660814E-2</v>
      </c>
      <c r="O36" s="31"/>
      <c r="P36" s="42"/>
      <c r="Q36" s="44">
        <f>SUM(Q29:Q35)+Q28</f>
        <v>12.281262500000004</v>
      </c>
      <c r="R36" s="31"/>
      <c r="S36" s="32">
        <f t="shared" si="12"/>
        <v>0.10499999999999865</v>
      </c>
      <c r="T36" s="33">
        <f t="shared" ref="T36:T46" si="53">IF((K36)=0,"",(S36/K36))</f>
        <v>8.6233357731897286E-3</v>
      </c>
      <c r="U36" s="31"/>
      <c r="V36" s="42"/>
      <c r="W36" s="44">
        <f>SUM(W29:W35)+W28</f>
        <v>12.386262500000004</v>
      </c>
      <c r="X36" s="31"/>
      <c r="Y36" s="32">
        <f t="shared" si="13"/>
        <v>0.10500000000000043</v>
      </c>
      <c r="Z36" s="33">
        <f t="shared" ref="Z36:Z46" si="54">IF((Q36)=0,"",(Y36/Q36))</f>
        <v>8.5496096187179776E-3</v>
      </c>
      <c r="AA36" s="31"/>
      <c r="AB36" s="42"/>
      <c r="AC36" s="44">
        <f>SUM(AC29:AC35)+AC28</f>
        <v>12.366262500000003</v>
      </c>
      <c r="AD36" s="31"/>
      <c r="AE36" s="32">
        <f t="shared" si="14"/>
        <v>-2.000000000000135E-2</v>
      </c>
      <c r="AF36" s="33">
        <f t="shared" ref="AF36:AF46" si="55">IF((W36)=0,"",(AE36/W36))</f>
        <v>-1.6146920832657424E-3</v>
      </c>
      <c r="AG36" s="31"/>
      <c r="AH36" s="42"/>
      <c r="AI36" s="44">
        <f>SUM(AI29:AI35)+AI28</f>
        <v>12.631262500000004</v>
      </c>
      <c r="AJ36" s="31"/>
      <c r="AK36" s="32">
        <f t="shared" si="15"/>
        <v>0.26500000000000057</v>
      </c>
      <c r="AL36" s="33">
        <f t="shared" ref="AL36:AL46" si="56">IF((AC36)=0,"",(AK36/AC36))</f>
        <v>2.1429271778761003E-2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257.69750000000005</v>
      </c>
      <c r="G37" s="20">
        <v>6.4000000000000003E-3</v>
      </c>
      <c r="H37" s="18">
        <f>F37*G37</f>
        <v>1.6492640000000003</v>
      </c>
      <c r="I37" s="19"/>
      <c r="J37" s="20">
        <v>7.1032387953087568E-3</v>
      </c>
      <c r="K37" s="18">
        <f>$F37*J37</f>
        <v>1.8304868794540787</v>
      </c>
      <c r="L37" s="19"/>
      <c r="M37" s="21">
        <f t="shared" si="10"/>
        <v>0.18122287945407844</v>
      </c>
      <c r="N37" s="22">
        <f t="shared" si="52"/>
        <v>0.10988106176699329</v>
      </c>
      <c r="O37" s="19"/>
      <c r="P37" s="20">
        <v>7.1032387953087568E-3</v>
      </c>
      <c r="Q37" s="18">
        <f>$F37*P37</f>
        <v>1.8304868794540787</v>
      </c>
      <c r="R37" s="19"/>
      <c r="S37" s="21">
        <f t="shared" si="12"/>
        <v>0</v>
      </c>
      <c r="T37" s="22">
        <f t="shared" si="53"/>
        <v>0</v>
      </c>
      <c r="U37" s="19"/>
      <c r="V37" s="20">
        <v>7.1032387953087568E-3</v>
      </c>
      <c r="W37" s="18">
        <f>$F37*V37</f>
        <v>1.8304868794540787</v>
      </c>
      <c r="X37" s="19"/>
      <c r="Y37" s="21">
        <f t="shared" si="13"/>
        <v>0</v>
      </c>
      <c r="Z37" s="22">
        <f t="shared" si="54"/>
        <v>0</v>
      </c>
      <c r="AA37" s="19"/>
      <c r="AB37" s="20">
        <v>7.1032387953087568E-3</v>
      </c>
      <c r="AC37" s="18">
        <f>$F37*AB37</f>
        <v>1.8304868794540787</v>
      </c>
      <c r="AD37" s="19"/>
      <c r="AE37" s="21">
        <f t="shared" si="14"/>
        <v>0</v>
      </c>
      <c r="AF37" s="22">
        <f t="shared" si="55"/>
        <v>0</v>
      </c>
      <c r="AG37" s="19"/>
      <c r="AH37" s="20">
        <v>7.1032387953087568E-3</v>
      </c>
      <c r="AI37" s="18">
        <f>$F37*AH37</f>
        <v>1.8304868794540787</v>
      </c>
      <c r="AJ37" s="19"/>
      <c r="AK37" s="21">
        <f t="shared" si="15"/>
        <v>0</v>
      </c>
      <c r="AL37" s="22">
        <f t="shared" si="56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257.69750000000005</v>
      </c>
      <c r="G38" s="20">
        <v>4.7999999999999996E-3</v>
      </c>
      <c r="H38" s="18">
        <f>F38*G38</f>
        <v>1.2369480000000002</v>
      </c>
      <c r="I38" s="19"/>
      <c r="J38" s="20">
        <v>5.4246499567596898E-3</v>
      </c>
      <c r="K38" s="18">
        <f>$F38*J38</f>
        <v>1.3979187322320805</v>
      </c>
      <c r="L38" s="19"/>
      <c r="M38" s="21">
        <f t="shared" si="10"/>
        <v>0.16097073223208036</v>
      </c>
      <c r="N38" s="22">
        <f t="shared" si="52"/>
        <v>0.13013540765826886</v>
      </c>
      <c r="O38" s="19"/>
      <c r="P38" s="20">
        <v>5.4246499567596898E-3</v>
      </c>
      <c r="Q38" s="18">
        <f>$F38*P38</f>
        <v>1.3979187322320805</v>
      </c>
      <c r="R38" s="19"/>
      <c r="S38" s="21">
        <f t="shared" si="12"/>
        <v>0</v>
      </c>
      <c r="T38" s="22">
        <f t="shared" si="53"/>
        <v>0</v>
      </c>
      <c r="U38" s="19"/>
      <c r="V38" s="20">
        <v>5.4246499567596898E-3</v>
      </c>
      <c r="W38" s="18">
        <f>$F38*V38</f>
        <v>1.3979187322320805</v>
      </c>
      <c r="X38" s="19"/>
      <c r="Y38" s="21">
        <f t="shared" si="13"/>
        <v>0</v>
      </c>
      <c r="Z38" s="22">
        <f t="shared" si="54"/>
        <v>0</v>
      </c>
      <c r="AA38" s="19"/>
      <c r="AB38" s="20">
        <v>5.4246499567596898E-3</v>
      </c>
      <c r="AC38" s="18">
        <f>$F38*AB38</f>
        <v>1.3979187322320805</v>
      </c>
      <c r="AD38" s="19"/>
      <c r="AE38" s="21">
        <f t="shared" si="14"/>
        <v>0</v>
      </c>
      <c r="AF38" s="22">
        <f t="shared" si="55"/>
        <v>0</v>
      </c>
      <c r="AG38" s="19"/>
      <c r="AH38" s="20">
        <v>5.4246499567596898E-3</v>
      </c>
      <c r="AI38" s="18">
        <f>$F38*AH38</f>
        <v>1.3979187322320805</v>
      </c>
      <c r="AJ38" s="19"/>
      <c r="AK38" s="21">
        <f t="shared" si="15"/>
        <v>0</v>
      </c>
      <c r="AL38" s="22">
        <f t="shared" si="5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15.970304981645342</v>
      </c>
      <c r="I39" s="49"/>
      <c r="J39" s="48"/>
      <c r="K39" s="44">
        <f>SUM(K36:K38)</f>
        <v>15.404668111686163</v>
      </c>
      <c r="L39" s="49"/>
      <c r="M39" s="32">
        <f t="shared" si="10"/>
        <v>-0.56563686995917806</v>
      </c>
      <c r="N39" s="33">
        <f t="shared" si="52"/>
        <v>-3.5418038078124624E-2</v>
      </c>
      <c r="O39" s="49"/>
      <c r="P39" s="48"/>
      <c r="Q39" s="44">
        <f>SUM(Q36:Q38)</f>
        <v>15.509668111686162</v>
      </c>
      <c r="R39" s="49"/>
      <c r="S39" s="32">
        <f t="shared" si="12"/>
        <v>0.10499999999999865</v>
      </c>
      <c r="T39" s="33">
        <f t="shared" si="53"/>
        <v>6.8161156890062698E-3</v>
      </c>
      <c r="U39" s="49"/>
      <c r="V39" s="48"/>
      <c r="W39" s="44">
        <f>SUM(W36:W38)</f>
        <v>15.614668111686163</v>
      </c>
      <c r="X39" s="49"/>
      <c r="Y39" s="32">
        <f t="shared" si="13"/>
        <v>0.10500000000000043</v>
      </c>
      <c r="Z39" s="33">
        <f t="shared" si="54"/>
        <v>6.7699707849251433E-3</v>
      </c>
      <c r="AA39" s="49"/>
      <c r="AB39" s="48"/>
      <c r="AC39" s="44">
        <f>SUM(AC36:AC38)</f>
        <v>15.594668111686161</v>
      </c>
      <c r="AD39" s="49"/>
      <c r="AE39" s="32">
        <f t="shared" si="14"/>
        <v>-2.000000000000135E-2</v>
      </c>
      <c r="AF39" s="33">
        <f t="shared" si="55"/>
        <v>-1.2808469483275898E-3</v>
      </c>
      <c r="AG39" s="49"/>
      <c r="AH39" s="48"/>
      <c r="AI39" s="44">
        <f>SUM(AI36:AI38)</f>
        <v>15.859668111686162</v>
      </c>
      <c r="AJ39" s="49"/>
      <c r="AK39" s="32">
        <f t="shared" si="15"/>
        <v>0.26500000000000057</v>
      </c>
      <c r="AL39" s="33">
        <f t="shared" si="56"/>
        <v>1.6992987481498099E-2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257.69750000000005</v>
      </c>
      <c r="G40" s="51">
        <v>4.4000000000000003E-3</v>
      </c>
      <c r="H40" s="162">
        <f t="shared" ref="H40:H48" si="57">F40*G40</f>
        <v>1.1338690000000002</v>
      </c>
      <c r="I40" s="19"/>
      <c r="J40" s="51">
        <v>4.4000000000000003E-3</v>
      </c>
      <c r="K40" s="162">
        <f t="shared" ref="K40:K48" si="58">$F40*J40</f>
        <v>1.1338690000000002</v>
      </c>
      <c r="L40" s="19"/>
      <c r="M40" s="21">
        <f t="shared" si="10"/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1.1338690000000002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1.1338690000000002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1.1338690000000002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1.1338690000000002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257.69750000000005</v>
      </c>
      <c r="G41" s="51">
        <v>1.2999999999999999E-3</v>
      </c>
      <c r="H41" s="162">
        <f t="shared" si="57"/>
        <v>0.33500675000000002</v>
      </c>
      <c r="I41" s="19"/>
      <c r="J41" s="51">
        <v>1.2999999999999999E-3</v>
      </c>
      <c r="K41" s="162">
        <f t="shared" si="58"/>
        <v>0.33500675000000002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0.33500675000000002</v>
      </c>
      <c r="R41" s="19"/>
      <c r="S41" s="21">
        <f t="shared" si="12"/>
        <v>0</v>
      </c>
      <c r="T41" s="163">
        <f t="shared" si="53"/>
        <v>0</v>
      </c>
      <c r="U41" s="19"/>
      <c r="V41" s="51">
        <v>1.2999999999999999E-3</v>
      </c>
      <c r="W41" s="162">
        <f t="shared" si="60"/>
        <v>0.33500675000000002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0.33500675000000002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0.33500675000000002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250</v>
      </c>
      <c r="G43" s="51">
        <v>7.0000000000000001E-3</v>
      </c>
      <c r="H43" s="162">
        <f t="shared" si="57"/>
        <v>1.75</v>
      </c>
      <c r="I43" s="19"/>
      <c r="J43" s="51">
        <v>7.0000000000000001E-3</v>
      </c>
      <c r="K43" s="162">
        <f t="shared" si="58"/>
        <v>1.75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1.75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1.75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1.75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1.75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160</v>
      </c>
      <c r="G44" s="55">
        <v>7.6999999999999999E-2</v>
      </c>
      <c r="H44" s="162">
        <f t="shared" si="57"/>
        <v>12.32</v>
      </c>
      <c r="I44" s="19"/>
      <c r="J44" s="55">
        <v>7.6999999999999999E-2</v>
      </c>
      <c r="K44" s="162">
        <f t="shared" si="58"/>
        <v>12.32</v>
      </c>
      <c r="L44" s="19"/>
      <c r="M44" s="21">
        <f t="shared" si="10"/>
        <v>0</v>
      </c>
      <c r="N44" s="163">
        <f t="shared" si="52"/>
        <v>0</v>
      </c>
      <c r="O44" s="19"/>
      <c r="P44" s="55">
        <v>7.6999999999999999E-2</v>
      </c>
      <c r="Q44" s="162">
        <f t="shared" si="59"/>
        <v>12.32</v>
      </c>
      <c r="R44" s="19"/>
      <c r="S44" s="21">
        <f t="shared" si="12"/>
        <v>0</v>
      </c>
      <c r="T44" s="163">
        <f t="shared" si="53"/>
        <v>0</v>
      </c>
      <c r="U44" s="19"/>
      <c r="V44" s="55">
        <v>7.6999999999999999E-2</v>
      </c>
      <c r="W44" s="162">
        <f t="shared" si="60"/>
        <v>12.32</v>
      </c>
      <c r="X44" s="19"/>
      <c r="Y44" s="21">
        <f t="shared" si="13"/>
        <v>0</v>
      </c>
      <c r="Z44" s="163">
        <f t="shared" si="54"/>
        <v>0</v>
      </c>
      <c r="AA44" s="19"/>
      <c r="AB44" s="55">
        <v>7.6999999999999999E-2</v>
      </c>
      <c r="AC44" s="162">
        <f t="shared" si="61"/>
        <v>12.32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7.6999999999999999E-2</v>
      </c>
      <c r="AI44" s="162">
        <f t="shared" si="62"/>
        <v>12.32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45</v>
      </c>
      <c r="G45" s="55">
        <v>0.114</v>
      </c>
      <c r="H45" s="162">
        <f t="shared" si="57"/>
        <v>5.13</v>
      </c>
      <c r="I45" s="19"/>
      <c r="J45" s="55">
        <v>0.114</v>
      </c>
      <c r="K45" s="162">
        <f t="shared" si="58"/>
        <v>5.13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59"/>
        <v>5.13</v>
      </c>
      <c r="R45" s="19"/>
      <c r="S45" s="21">
        <f t="shared" si="12"/>
        <v>0</v>
      </c>
      <c r="T45" s="163">
        <f t="shared" si="53"/>
        <v>0</v>
      </c>
      <c r="U45" s="19"/>
      <c r="V45" s="55">
        <v>0.114</v>
      </c>
      <c r="W45" s="162">
        <f t="shared" si="60"/>
        <v>5.13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0.114</v>
      </c>
      <c r="AC45" s="162">
        <f t="shared" si="61"/>
        <v>5.13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0.114</v>
      </c>
      <c r="AI45" s="162">
        <f t="shared" si="62"/>
        <v>5.13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45</v>
      </c>
      <c r="G46" s="55">
        <v>0.14000000000000001</v>
      </c>
      <c r="H46" s="162">
        <f t="shared" si="57"/>
        <v>6.3000000000000007</v>
      </c>
      <c r="I46" s="19"/>
      <c r="J46" s="55">
        <v>0.14000000000000001</v>
      </c>
      <c r="K46" s="162">
        <f t="shared" si="58"/>
        <v>6.3000000000000007</v>
      </c>
      <c r="L46" s="19"/>
      <c r="M46" s="21">
        <f t="shared" si="10"/>
        <v>0</v>
      </c>
      <c r="N46" s="163">
        <f t="shared" si="52"/>
        <v>0</v>
      </c>
      <c r="O46" s="19"/>
      <c r="P46" s="55">
        <v>0.14000000000000001</v>
      </c>
      <c r="Q46" s="162">
        <f t="shared" si="59"/>
        <v>6.3000000000000007</v>
      </c>
      <c r="R46" s="19"/>
      <c r="S46" s="21">
        <f t="shared" si="12"/>
        <v>0</v>
      </c>
      <c r="T46" s="163">
        <f t="shared" si="53"/>
        <v>0</v>
      </c>
      <c r="U46" s="19"/>
      <c r="V46" s="55">
        <v>0.14000000000000001</v>
      </c>
      <c r="W46" s="162">
        <f t="shared" si="60"/>
        <v>6.3000000000000007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0.14000000000000001</v>
      </c>
      <c r="AC46" s="162">
        <f t="shared" si="61"/>
        <v>6.3000000000000007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0.14000000000000001</v>
      </c>
      <c r="AI46" s="162">
        <f t="shared" si="62"/>
        <v>6.3000000000000007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250</v>
      </c>
      <c r="G47" s="55">
        <v>8.7999999999999995E-2</v>
      </c>
      <c r="H47" s="162">
        <f t="shared" si="57"/>
        <v>22</v>
      </c>
      <c r="I47" s="60"/>
      <c r="J47" s="55">
        <v>8.7999999999999995E-2</v>
      </c>
      <c r="K47" s="162">
        <f t="shared" si="58"/>
        <v>22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59"/>
        <v>22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60"/>
        <v>22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61"/>
        <v>22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62"/>
        <v>22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0.10299999999999999</v>
      </c>
      <c r="H48" s="162">
        <f t="shared" si="57"/>
        <v>0</v>
      </c>
      <c r="I48" s="60"/>
      <c r="J48" s="55">
        <v>0.10299999999999999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43.189180731645344</v>
      </c>
      <c r="I50" s="76"/>
      <c r="J50" s="73"/>
      <c r="K50" s="75">
        <f>SUM(K40:K46,K39)</f>
        <v>42.623543861686166</v>
      </c>
      <c r="L50" s="76"/>
      <c r="M50" s="77">
        <f>K50-H50</f>
        <v>-0.56563686995917806</v>
      </c>
      <c r="N50" s="78">
        <f>IF((H50)=0,"",(M50/H50))</f>
        <v>-1.3096726086881469E-2</v>
      </c>
      <c r="O50" s="76"/>
      <c r="P50" s="73"/>
      <c r="Q50" s="75">
        <f>SUM(Q40:Q46,Q39)</f>
        <v>42.728543861686163</v>
      </c>
      <c r="R50" s="76"/>
      <c r="S50" s="77">
        <f t="shared" si="12"/>
        <v>0.10499999999999687</v>
      </c>
      <c r="T50" s="78">
        <f>IF((K50)=0,"",(S50/K50))</f>
        <v>2.4634272631276965E-3</v>
      </c>
      <c r="U50" s="76"/>
      <c r="V50" s="73"/>
      <c r="W50" s="75">
        <f>SUM(W40:W46,W39)</f>
        <v>42.833543861686167</v>
      </c>
      <c r="X50" s="76"/>
      <c r="Y50" s="77">
        <f t="shared" si="13"/>
        <v>0.10500000000000398</v>
      </c>
      <c r="Z50" s="78">
        <f>IF((Q50)=0,"",(Y50/Q50))</f>
        <v>2.457373701755266E-3</v>
      </c>
      <c r="AA50" s="76"/>
      <c r="AB50" s="73"/>
      <c r="AC50" s="75">
        <f>SUM(AC40:AC46,AC39)</f>
        <v>42.813543861686163</v>
      </c>
      <c r="AD50" s="76"/>
      <c r="AE50" s="77">
        <f t="shared" si="14"/>
        <v>-2.0000000000003126E-2</v>
      </c>
      <c r="AF50" s="78">
        <f>IF((W50)=0,"",(AE50/W50))</f>
        <v>-4.6692377508116402E-4</v>
      </c>
      <c r="AG50" s="76"/>
      <c r="AH50" s="73"/>
      <c r="AI50" s="75">
        <f>SUM(AI40:AI46,AI39)</f>
        <v>43.078543861686164</v>
      </c>
      <c r="AJ50" s="76"/>
      <c r="AK50" s="77">
        <f t="shared" si="15"/>
        <v>0.26500000000000057</v>
      </c>
      <c r="AL50" s="78">
        <f>IF((AC50)=0,"",(AK50/AC50))</f>
        <v>6.1896301052795826E-3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5.6145934951138949</v>
      </c>
      <c r="I51" s="83"/>
      <c r="J51" s="80">
        <v>0.13</v>
      </c>
      <c r="K51" s="84">
        <f>K50*J51</f>
        <v>5.5410607020192018</v>
      </c>
      <c r="L51" s="83"/>
      <c r="M51" s="85">
        <f>K51-H51</f>
        <v>-7.3532793094693183E-2</v>
      </c>
      <c r="N51" s="86">
        <f>IF((H51)=0,"",(M51/H51))</f>
        <v>-1.3096726086881474E-2</v>
      </c>
      <c r="O51" s="83"/>
      <c r="P51" s="80">
        <v>0.13</v>
      </c>
      <c r="Q51" s="84">
        <f>Q50*P51</f>
        <v>5.554710702019201</v>
      </c>
      <c r="R51" s="83"/>
      <c r="S51" s="85">
        <f t="shared" si="12"/>
        <v>1.3649999999999274E-2</v>
      </c>
      <c r="T51" s="86">
        <f>IF((K51)=0,"",(S51/K51))</f>
        <v>2.4634272631276384E-3</v>
      </c>
      <c r="U51" s="83"/>
      <c r="V51" s="80">
        <v>0.13</v>
      </c>
      <c r="W51" s="84">
        <f>W50*V51</f>
        <v>5.5683607020192021</v>
      </c>
      <c r="X51" s="83"/>
      <c r="Y51" s="85">
        <f t="shared" si="13"/>
        <v>1.365000000000105E-2</v>
      </c>
      <c r="Z51" s="86">
        <f>IF((Q51)=0,"",(Y51/Q51))</f>
        <v>2.4573737017553623E-3</v>
      </c>
      <c r="AA51" s="83"/>
      <c r="AB51" s="80">
        <v>0.13</v>
      </c>
      <c r="AC51" s="84">
        <f>AC50*AB51</f>
        <v>5.565760702019201</v>
      </c>
      <c r="AD51" s="83"/>
      <c r="AE51" s="85">
        <f t="shared" si="14"/>
        <v>-2.6000000000010459E-3</v>
      </c>
      <c r="AF51" s="86">
        <f>IF((W51)=0,"",(AE51/W51))</f>
        <v>-4.6692377508127884E-4</v>
      </c>
      <c r="AG51" s="83"/>
      <c r="AH51" s="80">
        <v>0.13</v>
      </c>
      <c r="AI51" s="84">
        <f>AI50*AH51</f>
        <v>5.6002107020192016</v>
      </c>
      <c r="AJ51" s="83"/>
      <c r="AK51" s="85">
        <f t="shared" si="15"/>
        <v>3.4450000000000536E-2</v>
      </c>
      <c r="AL51" s="86">
        <f>IF((AC51)=0,"",(AK51/AC51))</f>
        <v>6.1896301052796658E-3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48.803774226759238</v>
      </c>
      <c r="I52" s="83"/>
      <c r="J52" s="88"/>
      <c r="K52" s="84">
        <f>K50+K51</f>
        <v>48.164604563705367</v>
      </c>
      <c r="L52" s="83"/>
      <c r="M52" s="85">
        <f>K52-H52</f>
        <v>-0.63916966305387035</v>
      </c>
      <c r="N52" s="86">
        <f>IF((H52)=0,"",(M52/H52))</f>
        <v>-1.3096726086881451E-2</v>
      </c>
      <c r="O52" s="83"/>
      <c r="P52" s="88"/>
      <c r="Q52" s="84">
        <f>Q50+Q51</f>
        <v>48.283254563705363</v>
      </c>
      <c r="R52" s="83"/>
      <c r="S52" s="85">
        <f t="shared" si="12"/>
        <v>0.11864999999999526</v>
      </c>
      <c r="T52" s="86">
        <f>IF((K52)=0,"",(S52/K52))</f>
        <v>2.4634272631276714E-3</v>
      </c>
      <c r="U52" s="83"/>
      <c r="V52" s="88"/>
      <c r="W52" s="84">
        <f>W50+W51</f>
        <v>48.401904563705372</v>
      </c>
      <c r="X52" s="83"/>
      <c r="Y52" s="85">
        <f t="shared" si="13"/>
        <v>0.11865000000000947</v>
      </c>
      <c r="Z52" s="86">
        <f>IF((Q52)=0,"",(Y52/Q52))</f>
        <v>2.4573737017553692E-3</v>
      </c>
      <c r="AA52" s="83"/>
      <c r="AB52" s="88"/>
      <c r="AC52" s="84">
        <f>AC50+AC51</f>
        <v>48.379304563705361</v>
      </c>
      <c r="AD52" s="83"/>
      <c r="AE52" s="85">
        <f t="shared" si="14"/>
        <v>-2.2600000000011278E-2</v>
      </c>
      <c r="AF52" s="86">
        <f>IF((W52)=0,"",(AE52/W52))</f>
        <v>-4.6692377508132399E-4</v>
      </c>
      <c r="AG52" s="83"/>
      <c r="AH52" s="88"/>
      <c r="AI52" s="84">
        <f>AI50+AI51</f>
        <v>48.678754563705368</v>
      </c>
      <c r="AJ52" s="83"/>
      <c r="AK52" s="85">
        <f t="shared" si="15"/>
        <v>0.29945000000000732</v>
      </c>
      <c r="AL52" s="86">
        <f>IF((AC52)=0,"",(AK52/AC52))</f>
        <v>6.1896301052797214E-3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-4.88</v>
      </c>
      <c r="I53" s="83"/>
      <c r="J53" s="88"/>
      <c r="K53" s="90">
        <f>ROUND(-K52*10%,2)</f>
        <v>-4.82</v>
      </c>
      <c r="L53" s="83"/>
      <c r="M53" s="91">
        <f>K53-H53</f>
        <v>5.9999999999999609E-2</v>
      </c>
      <c r="N53" s="92">
        <f>IF((H53)=0,"",(M53/H53))</f>
        <v>-1.2295081967213035E-2</v>
      </c>
      <c r="O53" s="83"/>
      <c r="P53" s="88"/>
      <c r="Q53" s="90">
        <f>ROUND(-Q52*10%,2)</f>
        <v>-4.83</v>
      </c>
      <c r="R53" s="83"/>
      <c r="S53" s="91">
        <f t="shared" si="12"/>
        <v>-9.9999999999997868E-3</v>
      </c>
      <c r="T53" s="92">
        <f>IF((K53)=0,"",(S53/K53))</f>
        <v>2.0746887966804537E-3</v>
      </c>
      <c r="U53" s="83"/>
      <c r="V53" s="88"/>
      <c r="W53" s="90">
        <f>ROUND(-W52*10%,2)</f>
        <v>-4.84</v>
      </c>
      <c r="X53" s="83"/>
      <c r="Y53" s="91">
        <f t="shared" si="13"/>
        <v>-9.9999999999997868E-3</v>
      </c>
      <c r="Z53" s="92">
        <f>IF((Q53)=0,"",(Y53/Q53))</f>
        <v>2.0703933747411567E-3</v>
      </c>
      <c r="AA53" s="83"/>
      <c r="AB53" s="88"/>
      <c r="AC53" s="90">
        <f>ROUND(-AC52*10%,2)</f>
        <v>-4.84</v>
      </c>
      <c r="AD53" s="83"/>
      <c r="AE53" s="91">
        <f t="shared" si="14"/>
        <v>0</v>
      </c>
      <c r="AF53" s="92">
        <f>IF((W53)=0,"",(AE53/W53))</f>
        <v>0</v>
      </c>
      <c r="AG53" s="83"/>
      <c r="AH53" s="88"/>
      <c r="AI53" s="90">
        <f>ROUND(-AI52*10%,2)</f>
        <v>-4.87</v>
      </c>
      <c r="AJ53" s="83"/>
      <c r="AK53" s="91">
        <f t="shared" si="15"/>
        <v>-3.0000000000000249E-2</v>
      </c>
      <c r="AL53" s="92">
        <f>IF((AC53)=0,"",(AK53/AC53))</f>
        <v>6.1983471074380679E-3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43.923774226759235</v>
      </c>
      <c r="I54" s="96"/>
      <c r="J54" s="93"/>
      <c r="K54" s="97">
        <f>K52+K53</f>
        <v>43.344604563705367</v>
      </c>
      <c r="L54" s="96"/>
      <c r="M54" s="98">
        <f>K54-H54</f>
        <v>-0.57916966305386808</v>
      </c>
      <c r="N54" s="99">
        <f>IF((H54)=0,"",(M54/H54))</f>
        <v>-1.3185790002103836E-2</v>
      </c>
      <c r="O54" s="96"/>
      <c r="P54" s="93"/>
      <c r="Q54" s="97">
        <f>Q52+Q53</f>
        <v>43.453254563705364</v>
      </c>
      <c r="R54" s="96"/>
      <c r="S54" s="98">
        <f t="shared" si="12"/>
        <v>0.10864999999999725</v>
      </c>
      <c r="T54" s="99">
        <f>IF((K54)=0,"",(S54/K54))</f>
        <v>2.5066556978345441E-3</v>
      </c>
      <c r="U54" s="96"/>
      <c r="V54" s="93"/>
      <c r="W54" s="97">
        <f>W52+W53</f>
        <v>43.561904563705369</v>
      </c>
      <c r="X54" s="96"/>
      <c r="Y54" s="98">
        <f t="shared" si="13"/>
        <v>0.10865000000000435</v>
      </c>
      <c r="Z54" s="99">
        <f>IF((Q54)=0,"",(Y54/Q54))</f>
        <v>2.5003880857926582E-3</v>
      </c>
      <c r="AA54" s="96"/>
      <c r="AB54" s="93"/>
      <c r="AC54" s="97">
        <f>AC52+AC53</f>
        <v>43.539304563705358</v>
      </c>
      <c r="AD54" s="96"/>
      <c r="AE54" s="98">
        <f t="shared" si="14"/>
        <v>-2.2600000000011278E-2</v>
      </c>
      <c r="AF54" s="99">
        <f>IF((W54)=0,"",(AE54/W54))</f>
        <v>-5.1880192627851726E-4</v>
      </c>
      <c r="AG54" s="96"/>
      <c r="AH54" s="93"/>
      <c r="AI54" s="97">
        <f>AI52+AI53</f>
        <v>43.808754563705371</v>
      </c>
      <c r="AJ54" s="96"/>
      <c r="AK54" s="98">
        <f t="shared" si="15"/>
        <v>0.26945000000001329</v>
      </c>
      <c r="AL54" s="99">
        <f>IF((AC54)=0,"",(AK54/AC54))</f>
        <v>6.1886610891031214E-3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41.439180731645337</v>
      </c>
      <c r="I56" s="110"/>
      <c r="J56" s="107"/>
      <c r="K56" s="109">
        <f>SUM(K47:K48,K39,K40:K43)</f>
        <v>40.873543861686159</v>
      </c>
      <c r="L56" s="110"/>
      <c r="M56" s="111">
        <f>K56-H56</f>
        <v>-0.56563686995917806</v>
      </c>
      <c r="N56" s="78">
        <f>IF((H56)=0,"",(M56/H56))</f>
        <v>-1.3649808224302689E-2</v>
      </c>
      <c r="O56" s="110"/>
      <c r="P56" s="107"/>
      <c r="Q56" s="109">
        <f>SUM(Q47:Q48,Q39,Q40:Q43)</f>
        <v>40.978543861686155</v>
      </c>
      <c r="R56" s="110"/>
      <c r="S56" s="111">
        <f t="shared" si="12"/>
        <v>0.10499999999999687</v>
      </c>
      <c r="T56" s="78">
        <f>IF((K56)=0,"",(S56/K56))</f>
        <v>2.5688988543619107E-3</v>
      </c>
      <c r="U56" s="110"/>
      <c r="V56" s="107"/>
      <c r="W56" s="109">
        <f>SUM(W47:W48,W39,W40:W43)</f>
        <v>41.083543861686159</v>
      </c>
      <c r="X56" s="110"/>
      <c r="Y56" s="111">
        <f t="shared" si="13"/>
        <v>0.10500000000000398</v>
      </c>
      <c r="Z56" s="78">
        <f>IF((Q56)=0,"",(Y56/Q56))</f>
        <v>2.5623165223832216E-3</v>
      </c>
      <c r="AA56" s="110"/>
      <c r="AB56" s="107"/>
      <c r="AC56" s="109">
        <f>SUM(AC47:AC48,AC39,AC40:AC43)</f>
        <v>41.063543861686156</v>
      </c>
      <c r="AD56" s="110"/>
      <c r="AE56" s="111">
        <f t="shared" si="14"/>
        <v>-2.0000000000003126E-2</v>
      </c>
      <c r="AF56" s="78">
        <f>IF((W56)=0,"",(AE56/W56))</f>
        <v>-4.8681292118654836E-4</v>
      </c>
      <c r="AG56" s="110"/>
      <c r="AH56" s="107"/>
      <c r="AI56" s="109">
        <f>SUM(AI47:AI48,AI39,AI40:AI43)</f>
        <v>41.328543861686157</v>
      </c>
      <c r="AJ56" s="110"/>
      <c r="AK56" s="111">
        <f t="shared" si="15"/>
        <v>0.26500000000000057</v>
      </c>
      <c r="AL56" s="78">
        <f>IF((AC56)=0,"",(AK56/AC56))</f>
        <v>6.4534128104626548E-3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5.387093495113894</v>
      </c>
      <c r="I57" s="115"/>
      <c r="J57" s="113">
        <v>0.13</v>
      </c>
      <c r="K57" s="116">
        <f>K56*J57</f>
        <v>5.3135607020192008</v>
      </c>
      <c r="L57" s="115"/>
      <c r="M57" s="117">
        <f>K57-H57</f>
        <v>-7.3532793094693183E-2</v>
      </c>
      <c r="N57" s="86">
        <f>IF((H57)=0,"",(M57/H57))</f>
        <v>-1.3649808224302696E-2</v>
      </c>
      <c r="O57" s="115"/>
      <c r="P57" s="113">
        <v>0.13</v>
      </c>
      <c r="Q57" s="116">
        <f>Q56*P57</f>
        <v>5.3272107020192001</v>
      </c>
      <c r="R57" s="115"/>
      <c r="S57" s="117">
        <f t="shared" si="12"/>
        <v>1.3649999999999274E-2</v>
      </c>
      <c r="T57" s="86">
        <f>IF((K57)=0,"",(S57/K57))</f>
        <v>2.5688988543618504E-3</v>
      </c>
      <c r="U57" s="115"/>
      <c r="V57" s="113">
        <v>0.13</v>
      </c>
      <c r="W57" s="116">
        <f>W56*V57</f>
        <v>5.3408607020192012</v>
      </c>
      <c r="X57" s="115"/>
      <c r="Y57" s="117">
        <f t="shared" si="13"/>
        <v>1.365000000000105E-2</v>
      </c>
      <c r="Z57" s="86">
        <f>IF((Q57)=0,"",(Y57/Q57))</f>
        <v>2.5623165223833217E-3</v>
      </c>
      <c r="AA57" s="115"/>
      <c r="AB57" s="113">
        <v>0.13</v>
      </c>
      <c r="AC57" s="116">
        <f>AC56*AB57</f>
        <v>5.3382607020192001</v>
      </c>
      <c r="AD57" s="115"/>
      <c r="AE57" s="117">
        <f t="shared" si="14"/>
        <v>-2.6000000000010459E-3</v>
      </c>
      <c r="AF57" s="86">
        <f>IF((W57)=0,"",(AE57/W57))</f>
        <v>-4.8681292118666806E-4</v>
      </c>
      <c r="AG57" s="115"/>
      <c r="AH57" s="113">
        <v>0.13</v>
      </c>
      <c r="AI57" s="116">
        <f>AI56*AH57</f>
        <v>5.3727107020192006</v>
      </c>
      <c r="AJ57" s="115"/>
      <c r="AK57" s="117">
        <f t="shared" si="15"/>
        <v>3.4450000000000536E-2</v>
      </c>
      <c r="AL57" s="86">
        <f>IF((AC57)=0,"",(AK57/AC57))</f>
        <v>6.4534128104627416E-3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46.826274226759232</v>
      </c>
      <c r="I58" s="115"/>
      <c r="J58" s="119"/>
      <c r="K58" s="116">
        <f>K56+K57</f>
        <v>46.187104563705361</v>
      </c>
      <c r="L58" s="115"/>
      <c r="M58" s="117">
        <f>K58-H58</f>
        <v>-0.63916966305387035</v>
      </c>
      <c r="N58" s="86">
        <f>IF((H58)=0,"",(M58/H58))</f>
        <v>-1.3649808224302671E-2</v>
      </c>
      <c r="O58" s="115"/>
      <c r="P58" s="119"/>
      <c r="Q58" s="116">
        <f>Q56+Q57</f>
        <v>46.305754563705356</v>
      </c>
      <c r="R58" s="115"/>
      <c r="S58" s="117">
        <f t="shared" si="12"/>
        <v>0.11864999999999526</v>
      </c>
      <c r="T58" s="86">
        <f>IF((K58)=0,"",(S58/K58))</f>
        <v>2.5688988543618842E-3</v>
      </c>
      <c r="U58" s="115"/>
      <c r="V58" s="119"/>
      <c r="W58" s="116">
        <f>W56+W57</f>
        <v>46.424404563705359</v>
      </c>
      <c r="X58" s="115"/>
      <c r="Y58" s="117">
        <f t="shared" si="13"/>
        <v>0.11865000000000236</v>
      </c>
      <c r="Z58" s="86">
        <f>IF((Q58)=0,"",(Y58/Q58))</f>
        <v>2.5623165223831756E-3</v>
      </c>
      <c r="AA58" s="115"/>
      <c r="AB58" s="119"/>
      <c r="AC58" s="116">
        <f>AC56+AC57</f>
        <v>46.401804563705355</v>
      </c>
      <c r="AD58" s="115"/>
      <c r="AE58" s="117">
        <f t="shared" si="14"/>
        <v>-2.2600000000004172E-2</v>
      </c>
      <c r="AF58" s="86">
        <f>IF((W58)=0,"",(AE58/W58))</f>
        <v>-4.8681292118656213E-4</v>
      </c>
      <c r="AG58" s="115"/>
      <c r="AH58" s="119"/>
      <c r="AI58" s="116">
        <f>AI56+AI57</f>
        <v>46.701254563705355</v>
      </c>
      <c r="AJ58" s="115"/>
      <c r="AK58" s="117">
        <f t="shared" si="15"/>
        <v>0.29945000000000022</v>
      </c>
      <c r="AL58" s="86">
        <f>IF((AC58)=0,"",(AK58/AC58))</f>
        <v>6.4534128104626462E-3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-4.68</v>
      </c>
      <c r="I59" s="115"/>
      <c r="J59" s="119"/>
      <c r="K59" s="122">
        <f>ROUND(-K58*10%,2)</f>
        <v>-4.62</v>
      </c>
      <c r="L59" s="115"/>
      <c r="M59" s="123">
        <f>K59-H59</f>
        <v>5.9999999999999609E-2</v>
      </c>
      <c r="N59" s="92">
        <f>IF((H59)=0,"",(M59/H59))</f>
        <v>-1.2820512820512739E-2</v>
      </c>
      <c r="O59" s="115"/>
      <c r="P59" s="119"/>
      <c r="Q59" s="122">
        <f>ROUND(-Q58*10%,2)</f>
        <v>-4.63</v>
      </c>
      <c r="R59" s="115"/>
      <c r="S59" s="123">
        <f t="shared" si="12"/>
        <v>-9.9999999999997868E-3</v>
      </c>
      <c r="T59" s="92">
        <f>IF((K59)=0,"",(S59/K59))</f>
        <v>2.1645021645021181E-3</v>
      </c>
      <c r="U59" s="115"/>
      <c r="V59" s="119"/>
      <c r="W59" s="122">
        <f>ROUND(-W58*10%,2)</f>
        <v>-4.6399999999999997</v>
      </c>
      <c r="X59" s="115"/>
      <c r="Y59" s="123">
        <f t="shared" si="13"/>
        <v>-9.9999999999997868E-3</v>
      </c>
      <c r="Z59" s="92">
        <f>IF((Q59)=0,"",(Y59/Q59))</f>
        <v>2.1598272138228483E-3</v>
      </c>
      <c r="AA59" s="115"/>
      <c r="AB59" s="119"/>
      <c r="AC59" s="122">
        <f>ROUND(-AC58*10%,2)</f>
        <v>-4.6399999999999997</v>
      </c>
      <c r="AD59" s="115"/>
      <c r="AE59" s="123">
        <f t="shared" si="14"/>
        <v>0</v>
      </c>
      <c r="AF59" s="92">
        <f>IF((W59)=0,"",(AE59/W59))</f>
        <v>0</v>
      </c>
      <c r="AG59" s="115"/>
      <c r="AH59" s="119"/>
      <c r="AI59" s="122">
        <f>ROUND(-AI58*10%,2)</f>
        <v>-4.67</v>
      </c>
      <c r="AJ59" s="115"/>
      <c r="AK59" s="123">
        <f t="shared" si="15"/>
        <v>-3.0000000000000249E-2</v>
      </c>
      <c r="AL59" s="92">
        <f>IF((AC59)=0,"",(AK59/AC59))</f>
        <v>6.465517241379364E-3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42.146274226759232</v>
      </c>
      <c r="I60" s="127"/>
      <c r="J60" s="124"/>
      <c r="K60" s="128">
        <f>SUM(K58:K59)</f>
        <v>41.567104563705364</v>
      </c>
      <c r="L60" s="127"/>
      <c r="M60" s="129">
        <f>K60-H60</f>
        <v>-0.57916966305386808</v>
      </c>
      <c r="N60" s="130">
        <f>IF((H60)=0,"",(M60/H60))</f>
        <v>-1.374189471500533E-2</v>
      </c>
      <c r="O60" s="127"/>
      <c r="P60" s="124"/>
      <c r="Q60" s="128">
        <f>SUM(Q58:Q59)</f>
        <v>41.675754563705354</v>
      </c>
      <c r="R60" s="127"/>
      <c r="S60" s="129">
        <f t="shared" si="12"/>
        <v>0.10864999999999014</v>
      </c>
      <c r="T60" s="130">
        <f>IF((K60)=0,"",(S60/K60))</f>
        <v>2.6138457595350226E-3</v>
      </c>
      <c r="U60" s="127"/>
      <c r="V60" s="124"/>
      <c r="W60" s="128">
        <f>SUM(W58:W59)</f>
        <v>41.784404563705358</v>
      </c>
      <c r="X60" s="127"/>
      <c r="Y60" s="129">
        <f t="shared" si="13"/>
        <v>0.10865000000000435</v>
      </c>
      <c r="Z60" s="130">
        <f>IF((Q60)=0,"",(Y60/Q60))</f>
        <v>2.607031381613559E-3</v>
      </c>
      <c r="AA60" s="127"/>
      <c r="AB60" s="124"/>
      <c r="AC60" s="128">
        <f>SUM(AC58:AC59)</f>
        <v>41.761804563705354</v>
      </c>
      <c r="AD60" s="127"/>
      <c r="AE60" s="129">
        <f t="shared" si="14"/>
        <v>-2.2600000000004172E-2</v>
      </c>
      <c r="AF60" s="130">
        <f>IF((W60)=0,"",(AE60/W60))</f>
        <v>-5.4087165381399053E-4</v>
      </c>
      <c r="AG60" s="127"/>
      <c r="AH60" s="124"/>
      <c r="AI60" s="128">
        <f>SUM(AI58:AI59)</f>
        <v>42.031254563705353</v>
      </c>
      <c r="AJ60" s="127"/>
      <c r="AK60" s="129">
        <f t="shared" si="15"/>
        <v>0.26944999999999908</v>
      </c>
      <c r="AL60" s="130">
        <f>IF((AC60)=0,"",(AK60/AC60))</f>
        <v>6.4520679318099822E-3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5"/>
    <pageSetUpPr fitToPage="1"/>
  </sheetPr>
  <dimension ref="A1:AP79"/>
  <sheetViews>
    <sheetView showGridLines="0" topLeftCell="O36" zoomScaleNormal="100" workbookViewId="0">
      <selection activeCell="AH44" sqref="AH44:AH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8.1300000000000008</v>
      </c>
      <c r="K12" s="18">
        <f t="shared" ref="K12:K27" si="1">$F12*J12</f>
        <v>8.1300000000000008</v>
      </c>
      <c r="L12" s="19"/>
      <c r="M12" s="21">
        <f>K12-H12</f>
        <v>-1.2699999999999996</v>
      </c>
      <c r="N12" s="22">
        <f>IF((H12)=0,"",(M12/H12))</f>
        <v>-0.13510638297872335</v>
      </c>
      <c r="O12" s="19"/>
      <c r="P12" s="16">
        <v>8.31</v>
      </c>
      <c r="Q12" s="18">
        <f t="shared" ref="Q12:Q27" si="2">$F12*P12</f>
        <v>8.31</v>
      </c>
      <c r="R12" s="19"/>
      <c r="S12" s="21">
        <f>Q12-K12</f>
        <v>0.17999999999999972</v>
      </c>
      <c r="T12" s="22">
        <f t="shared" ref="T12:T34" si="3">IF((K12)=0,"",(S12/K12))</f>
        <v>2.2140221402213986E-2</v>
      </c>
      <c r="U12" s="19"/>
      <c r="V12" s="16">
        <v>8.39</v>
      </c>
      <c r="W12" s="18">
        <f t="shared" ref="W12:W27" si="4">$F12*V12</f>
        <v>8.39</v>
      </c>
      <c r="X12" s="19"/>
      <c r="Y12" s="21">
        <f>W12-Q12</f>
        <v>8.0000000000000071E-2</v>
      </c>
      <c r="Z12" s="22">
        <f t="shared" ref="Z12:Z34" si="5">IF((Q12)=0,"",(Y12/Q12))</f>
        <v>9.6269554753309339E-3</v>
      </c>
      <c r="AA12" s="19"/>
      <c r="AB12" s="16">
        <v>8.3699999999999992</v>
      </c>
      <c r="AC12" s="18">
        <f t="shared" ref="AC12:AC27" si="6">$F12*AB12</f>
        <v>8.3699999999999992</v>
      </c>
      <c r="AD12" s="19"/>
      <c r="AE12" s="21">
        <f>AC12-W12</f>
        <v>-2.000000000000135E-2</v>
      </c>
      <c r="AF12" s="22">
        <f t="shared" ref="AF12:AF34" si="7">IF((W12)=0,"",(AE12/W12))</f>
        <v>-2.3837902264602323E-3</v>
      </c>
      <c r="AG12" s="19"/>
      <c r="AH12" s="16">
        <v>8.56</v>
      </c>
      <c r="AI12" s="18">
        <f t="shared" ref="AI12:AI27" si="8">$F12*AH12</f>
        <v>8.56</v>
      </c>
      <c r="AJ12" s="19"/>
      <c r="AK12" s="21">
        <f>AI12-AC12</f>
        <v>0.19000000000000128</v>
      </c>
      <c r="AL12" s="22">
        <f t="shared" ref="AL12:AL34" si="9">IF((AC12)=0,"",(AK12/AC12))</f>
        <v>2.2700119474313177E-2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1.46E-2</v>
      </c>
      <c r="H19" s="18">
        <f t="shared" si="0"/>
        <v>7.3</v>
      </c>
      <c r="I19" s="19"/>
      <c r="J19" s="16">
        <v>1.26E-2</v>
      </c>
      <c r="K19" s="18">
        <f t="shared" si="1"/>
        <v>6.3</v>
      </c>
      <c r="L19" s="19"/>
      <c r="M19" s="21">
        <f t="shared" si="10"/>
        <v>-1</v>
      </c>
      <c r="N19" s="22">
        <f t="shared" si="11"/>
        <v>-0.13698630136986301</v>
      </c>
      <c r="O19" s="19"/>
      <c r="P19" s="16">
        <v>1.29E-2</v>
      </c>
      <c r="Q19" s="18">
        <f t="shared" si="2"/>
        <v>6.45</v>
      </c>
      <c r="R19" s="19"/>
      <c r="S19" s="21">
        <f t="shared" si="12"/>
        <v>0.15000000000000036</v>
      </c>
      <c r="T19" s="22">
        <f t="shared" si="3"/>
        <v>2.3809523809523867E-2</v>
      </c>
      <c r="U19" s="19"/>
      <c r="V19" s="16">
        <v>1.2999999999999999E-2</v>
      </c>
      <c r="W19" s="18">
        <f t="shared" si="4"/>
        <v>6.5</v>
      </c>
      <c r="X19" s="19"/>
      <c r="Y19" s="21">
        <f t="shared" si="13"/>
        <v>4.9999999999999822E-2</v>
      </c>
      <c r="Z19" s="22">
        <f t="shared" si="5"/>
        <v>7.7519379844960962E-3</v>
      </c>
      <c r="AA19" s="19"/>
      <c r="AB19" s="16">
        <v>1.2999999999999999E-2</v>
      </c>
      <c r="AC19" s="18">
        <f t="shared" si="6"/>
        <v>6.5</v>
      </c>
      <c r="AD19" s="19"/>
      <c r="AE19" s="21">
        <f t="shared" si="14"/>
        <v>0</v>
      </c>
      <c r="AF19" s="22">
        <f t="shared" si="7"/>
        <v>0</v>
      </c>
      <c r="AG19" s="19"/>
      <c r="AH19" s="16">
        <v>1.3299999999999999E-2</v>
      </c>
      <c r="AI19" s="18">
        <f t="shared" si="8"/>
        <v>6.6499999999999995</v>
      </c>
      <c r="AJ19" s="19"/>
      <c r="AK19" s="21">
        <f t="shared" si="15"/>
        <v>0.14999999999999947</v>
      </c>
      <c r="AL19" s="22">
        <f t="shared" si="9"/>
        <v>2.3076923076922995E-2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16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7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0"/>
        <v>0.05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16.689999999999998</v>
      </c>
      <c r="I28" s="31"/>
      <c r="J28" s="28"/>
      <c r="K28" s="30">
        <f>SUM(K12:K27)</f>
        <v>14.43</v>
      </c>
      <c r="L28" s="31"/>
      <c r="M28" s="32">
        <f t="shared" si="10"/>
        <v>-2.259999999999998</v>
      </c>
      <c r="N28" s="33">
        <f t="shared" si="11"/>
        <v>-0.13541042540443368</v>
      </c>
      <c r="O28" s="31"/>
      <c r="P28" s="28"/>
      <c r="Q28" s="30">
        <f>SUM(Q12:Q27)</f>
        <v>14.760000000000002</v>
      </c>
      <c r="R28" s="31"/>
      <c r="S28" s="32">
        <f t="shared" si="12"/>
        <v>0.33000000000000185</v>
      </c>
      <c r="T28" s="33">
        <f t="shared" si="3"/>
        <v>2.2869022869022999E-2</v>
      </c>
      <c r="U28" s="31"/>
      <c r="V28" s="28"/>
      <c r="W28" s="30">
        <f>SUM(W12:W27)</f>
        <v>14.89</v>
      </c>
      <c r="X28" s="31"/>
      <c r="Y28" s="32">
        <f t="shared" si="13"/>
        <v>0.12999999999999901</v>
      </c>
      <c r="Z28" s="33">
        <f t="shared" si="5"/>
        <v>8.8075880758806905E-3</v>
      </c>
      <c r="AA28" s="31"/>
      <c r="AB28" s="28"/>
      <c r="AC28" s="30">
        <f>SUM(AC12:AC27)</f>
        <v>14.87</v>
      </c>
      <c r="AD28" s="31"/>
      <c r="AE28" s="32">
        <f t="shared" si="14"/>
        <v>-2.000000000000135E-2</v>
      </c>
      <c r="AF28" s="33">
        <f t="shared" si="7"/>
        <v>-1.3431833445266186E-3</v>
      </c>
      <c r="AG28" s="31"/>
      <c r="AH28" s="28"/>
      <c r="AI28" s="30">
        <f>SUM(AI12:AI27)</f>
        <v>15.21</v>
      </c>
      <c r="AJ28" s="31"/>
      <c r="AK28" s="32">
        <f t="shared" si="15"/>
        <v>0.34000000000000163</v>
      </c>
      <c r="AL28" s="33">
        <f t="shared" si="9"/>
        <v>2.2864828513786257E-2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-1.60867807341865E-3</v>
      </c>
      <c r="H29" s="18">
        <f t="shared" ref="H29:H35" si="18">F29*G29</f>
        <v>-0.80433903670932494</v>
      </c>
      <c r="I29" s="19"/>
      <c r="J29" s="16">
        <v>-6.9999999999999999E-4</v>
      </c>
      <c r="K29" s="18">
        <f t="shared" ref="K29:K35" si="19">$F29*J29</f>
        <v>-0.35</v>
      </c>
      <c r="L29" s="19"/>
      <c r="M29" s="21">
        <f t="shared" si="10"/>
        <v>0.45433903670932496</v>
      </c>
      <c r="N29" s="22">
        <f t="shared" si="11"/>
        <v>-0.56486010994579605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0.35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4">$G$7</f>
        <v>500</v>
      </c>
      <c r="G30" s="16">
        <v>-1.2999999999999999E-3</v>
      </c>
      <c r="H30" s="18">
        <f t="shared" si="18"/>
        <v>-0.65</v>
      </c>
      <c r="I30" s="19"/>
      <c r="J30" s="16">
        <v>1.1999999999999999E-3</v>
      </c>
      <c r="K30" s="18">
        <f t="shared" si="19"/>
        <v>0.6</v>
      </c>
      <c r="L30" s="19"/>
      <c r="M30" s="21">
        <f t="shared" si="10"/>
        <v>1.25</v>
      </c>
      <c r="N30" s="22">
        <f t="shared" si="11"/>
        <v>-1.9230769230769229</v>
      </c>
      <c r="O30" s="19"/>
      <c r="P30" s="16">
        <v>0</v>
      </c>
      <c r="Q30" s="18">
        <f t="shared" si="20"/>
        <v>0</v>
      </c>
      <c r="R30" s="19"/>
      <c r="S30" s="21">
        <f t="shared" si="12"/>
        <v>-0.6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7"/>
        <v>500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0.05</v>
      </c>
      <c r="L31" s="19"/>
      <c r="M31" s="21">
        <f>K31-H31</f>
        <v>0.05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-0.05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7"/>
        <v>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7"/>
        <v>500</v>
      </c>
      <c r="G33" s="141">
        <v>6.0000000000000002E-5</v>
      </c>
      <c r="H33" s="18">
        <f t="shared" si="18"/>
        <v>3.0000000000000002E-2</v>
      </c>
      <c r="I33" s="19"/>
      <c r="J33" s="141">
        <v>6.0000000000000002E-5</v>
      </c>
      <c r="K33" s="18">
        <f t="shared" si="19"/>
        <v>3.0000000000000002E-2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20"/>
        <v>3.0000000000000002E-2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1"/>
        <v>3.0000000000000002E-2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2"/>
        <v>3.0000000000000002E-2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3"/>
        <v>3.0000000000000002E-2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15.395000000000095</v>
      </c>
      <c r="G34" s="38">
        <f>IF(ISBLANK($D$5)=TRUE, 0, IF($D$5="TOU", 0.64*$G$44+0.18*$G$45+0.18*$G$46, IF(AND($D$5="non-TOU", $F$48&gt;0), G48,G47)))</f>
        <v>9.5000000000000001E-2</v>
      </c>
      <c r="H34" s="18">
        <f t="shared" si="18"/>
        <v>1.4625250000000092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19"/>
        <v>1.4625250000000092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20"/>
        <v>1.4625250000000092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21"/>
        <v>1.4625250000000092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22"/>
        <v>1.4625250000000092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23"/>
        <v>1.4625250000000092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16.728185963290681</v>
      </c>
      <c r="I36" s="31"/>
      <c r="J36" s="42"/>
      <c r="K36" s="44">
        <f>SUM(K29:K35)+K28</f>
        <v>16.222525000000008</v>
      </c>
      <c r="L36" s="31"/>
      <c r="M36" s="32">
        <f t="shared" si="10"/>
        <v>-0.50566096329067278</v>
      </c>
      <c r="N36" s="33">
        <f t="shared" ref="N36:N46" si="25">IF((H36)=0,"",(M36/H36))</f>
        <v>-3.0228081179891536E-2</v>
      </c>
      <c r="O36" s="31"/>
      <c r="P36" s="42"/>
      <c r="Q36" s="44">
        <f>SUM(Q29:Q35)+Q28</f>
        <v>16.252525000000009</v>
      </c>
      <c r="R36" s="31"/>
      <c r="S36" s="32">
        <f t="shared" si="12"/>
        <v>3.0000000000001137E-2</v>
      </c>
      <c r="T36" s="33">
        <f t="shared" ref="T36:T46" si="26">IF((K36)=0,"",(S36/K36))</f>
        <v>1.8492805528116691E-3</v>
      </c>
      <c r="U36" s="31"/>
      <c r="V36" s="42"/>
      <c r="W36" s="44">
        <f>SUM(W29:W35)+W28</f>
        <v>16.382525000000008</v>
      </c>
      <c r="X36" s="31"/>
      <c r="Y36" s="32">
        <f t="shared" si="13"/>
        <v>0.12999999999999901</v>
      </c>
      <c r="Z36" s="33">
        <f t="shared" ref="Z36:Z46" si="27">IF((Q36)=0,"",(Y36/Q36))</f>
        <v>7.9987571162018784E-3</v>
      </c>
      <c r="AA36" s="31"/>
      <c r="AB36" s="42"/>
      <c r="AC36" s="44">
        <f>SUM(AC29:AC35)+AC28</f>
        <v>16.362525000000009</v>
      </c>
      <c r="AD36" s="31"/>
      <c r="AE36" s="32">
        <f t="shared" si="14"/>
        <v>-1.9999999999999574E-2</v>
      </c>
      <c r="AF36" s="33">
        <f t="shared" ref="AF36:AF46" si="28">IF((W36)=0,"",(AE36/W36))</f>
        <v>-1.2208130309582657E-3</v>
      </c>
      <c r="AG36" s="31"/>
      <c r="AH36" s="42"/>
      <c r="AI36" s="44">
        <f>SUM(AI29:AI35)+AI28</f>
        <v>16.702525000000009</v>
      </c>
      <c r="AJ36" s="31"/>
      <c r="AK36" s="32">
        <f t="shared" si="15"/>
        <v>0.33999999999999986</v>
      </c>
      <c r="AL36" s="33">
        <f t="shared" ref="AL36:AL46" si="29">IF((AC36)=0,"",(AK36/AC36))</f>
        <v>2.0779189031032784E-2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515.3950000000001</v>
      </c>
      <c r="G37" s="20">
        <v>6.4000000000000003E-3</v>
      </c>
      <c r="H37" s="18">
        <f>F37*G37</f>
        <v>3.2985280000000006</v>
      </c>
      <c r="I37" s="19"/>
      <c r="J37" s="20">
        <v>7.1032387953087568E-3</v>
      </c>
      <c r="K37" s="18">
        <f>$F37*J37</f>
        <v>3.6609737589081575</v>
      </c>
      <c r="L37" s="19"/>
      <c r="M37" s="21">
        <f t="shared" si="10"/>
        <v>0.36244575890815689</v>
      </c>
      <c r="N37" s="22">
        <f t="shared" si="25"/>
        <v>0.10988106176699329</v>
      </c>
      <c r="O37" s="19"/>
      <c r="P37" s="20">
        <v>7.1032387953087568E-3</v>
      </c>
      <c r="Q37" s="18">
        <f>$F37*P37</f>
        <v>3.6609737589081575</v>
      </c>
      <c r="R37" s="19"/>
      <c r="S37" s="21">
        <f t="shared" si="12"/>
        <v>0</v>
      </c>
      <c r="T37" s="22">
        <f t="shared" si="26"/>
        <v>0</v>
      </c>
      <c r="U37" s="19"/>
      <c r="V37" s="20">
        <v>7.1032387953087568E-3</v>
      </c>
      <c r="W37" s="18">
        <f>$F37*V37</f>
        <v>3.6609737589081575</v>
      </c>
      <c r="X37" s="19"/>
      <c r="Y37" s="21">
        <f t="shared" si="13"/>
        <v>0</v>
      </c>
      <c r="Z37" s="22">
        <f t="shared" si="27"/>
        <v>0</v>
      </c>
      <c r="AA37" s="19"/>
      <c r="AB37" s="20">
        <v>7.1032387953087568E-3</v>
      </c>
      <c r="AC37" s="18">
        <f>$F37*AB37</f>
        <v>3.6609737589081575</v>
      </c>
      <c r="AD37" s="19"/>
      <c r="AE37" s="21">
        <f t="shared" si="14"/>
        <v>0</v>
      </c>
      <c r="AF37" s="22">
        <f t="shared" si="28"/>
        <v>0</v>
      </c>
      <c r="AG37" s="19"/>
      <c r="AH37" s="20">
        <v>7.1032387953087568E-3</v>
      </c>
      <c r="AI37" s="18">
        <f>$F37*AH37</f>
        <v>3.6609737589081575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515.3950000000001</v>
      </c>
      <c r="G38" s="20">
        <v>4.7999999999999996E-3</v>
      </c>
      <c r="H38" s="18">
        <f>F38*G38</f>
        <v>2.4738960000000003</v>
      </c>
      <c r="I38" s="19"/>
      <c r="J38" s="20">
        <v>5.4246499567596898E-3</v>
      </c>
      <c r="K38" s="18">
        <f>$F38*J38</f>
        <v>2.795837464464161</v>
      </c>
      <c r="L38" s="19"/>
      <c r="M38" s="21">
        <f t="shared" si="10"/>
        <v>0.32194146446416072</v>
      </c>
      <c r="N38" s="22">
        <f t="shared" si="25"/>
        <v>0.13013540765826886</v>
      </c>
      <c r="O38" s="19"/>
      <c r="P38" s="20">
        <v>5.4246499567596898E-3</v>
      </c>
      <c r="Q38" s="18">
        <f>$F38*P38</f>
        <v>2.795837464464161</v>
      </c>
      <c r="R38" s="19"/>
      <c r="S38" s="21">
        <f t="shared" si="12"/>
        <v>0</v>
      </c>
      <c r="T38" s="22">
        <f t="shared" si="26"/>
        <v>0</v>
      </c>
      <c r="U38" s="19"/>
      <c r="V38" s="20">
        <v>5.4246499567596898E-3</v>
      </c>
      <c r="W38" s="18">
        <f>$F38*V38</f>
        <v>2.795837464464161</v>
      </c>
      <c r="X38" s="19"/>
      <c r="Y38" s="21">
        <f t="shared" si="13"/>
        <v>0</v>
      </c>
      <c r="Z38" s="22">
        <f t="shared" si="27"/>
        <v>0</v>
      </c>
      <c r="AA38" s="19"/>
      <c r="AB38" s="20">
        <v>5.4246499567596898E-3</v>
      </c>
      <c r="AC38" s="18">
        <f>$F38*AB38</f>
        <v>2.795837464464161</v>
      </c>
      <c r="AD38" s="19"/>
      <c r="AE38" s="21">
        <f t="shared" si="14"/>
        <v>0</v>
      </c>
      <c r="AF38" s="22">
        <f t="shared" si="28"/>
        <v>0</v>
      </c>
      <c r="AG38" s="19"/>
      <c r="AH38" s="20">
        <v>5.4246499567596898E-3</v>
      </c>
      <c r="AI38" s="18">
        <f>$F38*AH38</f>
        <v>2.795837464464161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22.500609963290682</v>
      </c>
      <c r="I39" s="49"/>
      <c r="J39" s="48"/>
      <c r="K39" s="44">
        <f>SUM(K36:K38)</f>
        <v>22.679336223372324</v>
      </c>
      <c r="L39" s="49"/>
      <c r="M39" s="32">
        <f t="shared" si="10"/>
        <v>0.17872626008164261</v>
      </c>
      <c r="N39" s="33">
        <f t="shared" si="25"/>
        <v>7.9431740016484495E-3</v>
      </c>
      <c r="O39" s="49"/>
      <c r="P39" s="48"/>
      <c r="Q39" s="44">
        <f>SUM(Q36:Q38)</f>
        <v>22.709336223372325</v>
      </c>
      <c r="R39" s="49"/>
      <c r="S39" s="32">
        <f t="shared" si="12"/>
        <v>3.0000000000001137E-2</v>
      </c>
      <c r="T39" s="33">
        <f t="shared" si="26"/>
        <v>1.3227900369096543E-3</v>
      </c>
      <c r="U39" s="49"/>
      <c r="V39" s="48"/>
      <c r="W39" s="44">
        <f>SUM(W36:W38)</f>
        <v>22.839336223372324</v>
      </c>
      <c r="X39" s="49"/>
      <c r="Y39" s="32">
        <f t="shared" si="13"/>
        <v>0.12999999999999901</v>
      </c>
      <c r="Z39" s="33">
        <f t="shared" si="27"/>
        <v>5.7245178247968213E-3</v>
      </c>
      <c r="AA39" s="49"/>
      <c r="AB39" s="48"/>
      <c r="AC39" s="44">
        <f>SUM(AC36:AC38)</f>
        <v>22.819336223372325</v>
      </c>
      <c r="AD39" s="49"/>
      <c r="AE39" s="32">
        <f t="shared" si="14"/>
        <v>-1.9999999999999574E-2</v>
      </c>
      <c r="AF39" s="33">
        <f t="shared" si="28"/>
        <v>-8.7568219165375062E-4</v>
      </c>
      <c r="AG39" s="49"/>
      <c r="AH39" s="48"/>
      <c r="AI39" s="44">
        <f>SUM(AI36:AI38)</f>
        <v>23.159336223372325</v>
      </c>
      <c r="AJ39" s="49"/>
      <c r="AK39" s="32">
        <f t="shared" si="15"/>
        <v>0.33999999999999986</v>
      </c>
      <c r="AL39" s="33">
        <f t="shared" si="29"/>
        <v>1.4899644611562388E-2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515.3950000000001</v>
      </c>
      <c r="G40" s="51">
        <v>4.4000000000000003E-3</v>
      </c>
      <c r="H40" s="162">
        <f t="shared" ref="H40:H48" si="30">F40*G40</f>
        <v>2.2677380000000005</v>
      </c>
      <c r="I40" s="19"/>
      <c r="J40" s="51">
        <v>4.4000000000000003E-3</v>
      </c>
      <c r="K40" s="162">
        <f t="shared" ref="K40:K48" si="31">$F40*J40</f>
        <v>2.2677380000000005</v>
      </c>
      <c r="L40" s="19"/>
      <c r="M40" s="21">
        <f t="shared" si="10"/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2.2677380000000005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2.2677380000000005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2.2677380000000005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2.2677380000000005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515.3950000000001</v>
      </c>
      <c r="G41" s="51">
        <v>1.2999999999999999E-3</v>
      </c>
      <c r="H41" s="162">
        <f t="shared" si="30"/>
        <v>0.67001350000000004</v>
      </c>
      <c r="I41" s="19"/>
      <c r="J41" s="51">
        <v>1.2999999999999999E-3</v>
      </c>
      <c r="K41" s="162">
        <f t="shared" si="31"/>
        <v>0.67001350000000004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0.67001350000000004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0.67001350000000004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0.67001350000000004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0.67001350000000004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30"/>
        <v>3.5</v>
      </c>
      <c r="I43" s="19"/>
      <c r="J43" s="51">
        <v>7.0000000000000001E-3</v>
      </c>
      <c r="K43" s="162">
        <f t="shared" si="31"/>
        <v>3.5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7.6999999999999999E-2</v>
      </c>
      <c r="H44" s="162">
        <f t="shared" si="30"/>
        <v>24.64</v>
      </c>
      <c r="I44" s="19"/>
      <c r="J44" s="55">
        <v>7.6999999999999999E-2</v>
      </c>
      <c r="K44" s="162">
        <f t="shared" si="31"/>
        <v>24.64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24.64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24.64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24.64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24.64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0.114</v>
      </c>
      <c r="H45" s="162">
        <f t="shared" si="30"/>
        <v>10.26</v>
      </c>
      <c r="I45" s="19"/>
      <c r="J45" s="55">
        <v>0.114</v>
      </c>
      <c r="K45" s="162">
        <f t="shared" si="31"/>
        <v>10.26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10.26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10.26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10.26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10.26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90</v>
      </c>
      <c r="G46" s="55">
        <v>0.14000000000000001</v>
      </c>
      <c r="H46" s="162">
        <f t="shared" si="30"/>
        <v>12.600000000000001</v>
      </c>
      <c r="I46" s="19"/>
      <c r="J46" s="55">
        <v>0.14000000000000001</v>
      </c>
      <c r="K46" s="162">
        <f t="shared" si="31"/>
        <v>12.600000000000001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12.600000000000001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12.600000000000001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12.600000000000001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12.600000000000001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8.7999999999999995E-2</v>
      </c>
      <c r="H47" s="162">
        <f t="shared" si="30"/>
        <v>44</v>
      </c>
      <c r="I47" s="60"/>
      <c r="J47" s="55">
        <v>8.7999999999999995E-2</v>
      </c>
      <c r="K47" s="162">
        <f t="shared" si="31"/>
        <v>44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44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44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44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44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0.10299999999999999</v>
      </c>
      <c r="H48" s="162">
        <f t="shared" si="30"/>
        <v>0</v>
      </c>
      <c r="I48" s="60"/>
      <c r="J48" s="55">
        <v>0.10299999999999999</v>
      </c>
      <c r="K48" s="162">
        <f t="shared" si="31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32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33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34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35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76.68836146329069</v>
      </c>
      <c r="I50" s="76"/>
      <c r="J50" s="73"/>
      <c r="K50" s="75">
        <f>SUM(K40:K46,K39)</f>
        <v>76.867087723372322</v>
      </c>
      <c r="L50" s="76"/>
      <c r="M50" s="77">
        <f>K50-H50</f>
        <v>0.17872626008163195</v>
      </c>
      <c r="N50" s="78">
        <f>IF((H50)=0,"",(M50/H50))</f>
        <v>2.3305525984824299E-3</v>
      </c>
      <c r="O50" s="76"/>
      <c r="P50" s="73"/>
      <c r="Q50" s="75">
        <f>SUM(Q40:Q46,Q39)</f>
        <v>76.897087723372323</v>
      </c>
      <c r="R50" s="76"/>
      <c r="S50" s="77">
        <f t="shared" si="12"/>
        <v>3.0000000000001137E-2</v>
      </c>
      <c r="T50" s="78">
        <f>IF((K50)=0,"",(S50/K50))</f>
        <v>3.9028407200705344E-4</v>
      </c>
      <c r="U50" s="76"/>
      <c r="V50" s="73"/>
      <c r="W50" s="75">
        <f>SUM(W40:W46,W39)</f>
        <v>77.027087723372333</v>
      </c>
      <c r="X50" s="76"/>
      <c r="Y50" s="77">
        <f t="shared" si="13"/>
        <v>0.13000000000000966</v>
      </c>
      <c r="Z50" s="78">
        <f>IF((Q50)=0,"",(Y50/Q50))</f>
        <v>1.6905711756948253E-3</v>
      </c>
      <c r="AA50" s="76"/>
      <c r="AB50" s="73"/>
      <c r="AC50" s="75">
        <f>SUM(AC40:AC46,AC39)</f>
        <v>77.007087723372337</v>
      </c>
      <c r="AD50" s="76"/>
      <c r="AE50" s="77">
        <f t="shared" si="14"/>
        <v>-1.9999999999996021E-2</v>
      </c>
      <c r="AF50" s="78">
        <f>IF((W50)=0,"",(AE50/W50))</f>
        <v>-2.5964891820682738E-4</v>
      </c>
      <c r="AG50" s="76"/>
      <c r="AH50" s="73"/>
      <c r="AI50" s="75">
        <f>SUM(AI40:AI46,AI39)</f>
        <v>77.347087723372326</v>
      </c>
      <c r="AJ50" s="76"/>
      <c r="AK50" s="77">
        <f t="shared" si="15"/>
        <v>0.3399999999999892</v>
      </c>
      <c r="AL50" s="78">
        <f>IF((AC50)=0,"",(AK50/AC50))</f>
        <v>4.4151780057096763E-3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9.9694869902277894</v>
      </c>
      <c r="I51" s="83"/>
      <c r="J51" s="80">
        <v>0.13</v>
      </c>
      <c r="K51" s="84">
        <f>K50*J51</f>
        <v>9.9927214040384023</v>
      </c>
      <c r="L51" s="83"/>
      <c r="M51" s="85">
        <f>K51-H51</f>
        <v>2.3234413810612864E-2</v>
      </c>
      <c r="N51" s="86">
        <f>IF((H51)=0,"",(M51/H51))</f>
        <v>2.330552598482501E-3</v>
      </c>
      <c r="O51" s="83"/>
      <c r="P51" s="80">
        <v>0.13</v>
      </c>
      <c r="Q51" s="84">
        <f>Q50*P51</f>
        <v>9.996621404038402</v>
      </c>
      <c r="R51" s="83"/>
      <c r="S51" s="85">
        <f t="shared" si="12"/>
        <v>3.8999999999997925E-3</v>
      </c>
      <c r="T51" s="86">
        <f>IF((K51)=0,"",(S51/K51))</f>
        <v>3.9028407200701788E-4</v>
      </c>
      <c r="U51" s="83"/>
      <c r="V51" s="80">
        <v>0.13</v>
      </c>
      <c r="W51" s="84">
        <f>W50*V51</f>
        <v>10.013521404038404</v>
      </c>
      <c r="X51" s="83"/>
      <c r="Y51" s="85">
        <f t="shared" si="13"/>
        <v>1.6900000000001469E-2</v>
      </c>
      <c r="Z51" s="86">
        <f>IF((Q51)=0,"",(Y51/Q51))</f>
        <v>1.6905711756948466E-3</v>
      </c>
      <c r="AA51" s="83"/>
      <c r="AB51" s="80">
        <v>0.13</v>
      </c>
      <c r="AC51" s="84">
        <f>AC50*AB51</f>
        <v>10.010921404038404</v>
      </c>
      <c r="AD51" s="83"/>
      <c r="AE51" s="85">
        <f t="shared" si="14"/>
        <v>-2.5999999999992696E-3</v>
      </c>
      <c r="AF51" s="86">
        <f>IF((W51)=0,"",(AE51/W51))</f>
        <v>-2.5964891820680607E-4</v>
      </c>
      <c r="AG51" s="83"/>
      <c r="AH51" s="80">
        <v>0.13</v>
      </c>
      <c r="AI51" s="84">
        <f>AI50*AH51</f>
        <v>10.055121404038402</v>
      </c>
      <c r="AJ51" s="83"/>
      <c r="AK51" s="85">
        <f t="shared" si="15"/>
        <v>4.4199999999998241E-2</v>
      </c>
      <c r="AL51" s="86">
        <f>IF((AC51)=0,"",(AK51/AC51))</f>
        <v>4.4151780057096407E-3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86.657848453518483</v>
      </c>
      <c r="I52" s="83"/>
      <c r="J52" s="88"/>
      <c r="K52" s="84">
        <f>K50+K51</f>
        <v>86.859809127410728</v>
      </c>
      <c r="L52" s="83"/>
      <c r="M52" s="85">
        <f>K52-H52</f>
        <v>0.20196067389224481</v>
      </c>
      <c r="N52" s="86">
        <f>IF((H52)=0,"",(M52/H52))</f>
        <v>2.3305525984824377E-3</v>
      </c>
      <c r="O52" s="83"/>
      <c r="P52" s="88"/>
      <c r="Q52" s="84">
        <f>Q50+Q51</f>
        <v>86.89370912741073</v>
      </c>
      <c r="R52" s="83"/>
      <c r="S52" s="85">
        <f t="shared" si="12"/>
        <v>3.3900000000002706E-2</v>
      </c>
      <c r="T52" s="86">
        <f>IF((K52)=0,"",(S52/K52))</f>
        <v>3.9028407200706976E-4</v>
      </c>
      <c r="U52" s="83"/>
      <c r="V52" s="88"/>
      <c r="W52" s="84">
        <f>W50+W51</f>
        <v>87.040609127410733</v>
      </c>
      <c r="X52" s="83"/>
      <c r="Y52" s="85">
        <f t="shared" si="13"/>
        <v>0.14690000000000225</v>
      </c>
      <c r="Z52" s="86">
        <f>IF((Q52)=0,"",(Y52/Q52))</f>
        <v>1.6905711756947253E-3</v>
      </c>
      <c r="AA52" s="83"/>
      <c r="AB52" s="88"/>
      <c r="AC52" s="84">
        <f>AC50+AC51</f>
        <v>87.018009127410735</v>
      </c>
      <c r="AD52" s="83"/>
      <c r="AE52" s="85">
        <f t="shared" si="14"/>
        <v>-2.2599999999997067E-2</v>
      </c>
      <c r="AF52" s="86">
        <f>IF((W52)=0,"",(AE52/W52))</f>
        <v>-2.5964891820684537E-4</v>
      </c>
      <c r="AG52" s="83"/>
      <c r="AH52" s="88"/>
      <c r="AI52" s="84">
        <f>AI50+AI51</f>
        <v>87.402209127410728</v>
      </c>
      <c r="AJ52" s="83"/>
      <c r="AK52" s="85">
        <f t="shared" si="15"/>
        <v>0.38419999999999277</v>
      </c>
      <c r="AL52" s="86">
        <f>IF((AC52)=0,"",(AK52/AC52))</f>
        <v>4.4151780057097344E-3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-8.67</v>
      </c>
      <c r="I53" s="83"/>
      <c r="J53" s="88"/>
      <c r="K53" s="90">
        <f>ROUND(-K52*10%,2)</f>
        <v>-8.69</v>
      </c>
      <c r="L53" s="83"/>
      <c r="M53" s="91">
        <f>K53-H53</f>
        <v>-1.9999999999999574E-2</v>
      </c>
      <c r="N53" s="92">
        <f>IF((H53)=0,"",(M53/H53))</f>
        <v>2.3068050749711156E-3</v>
      </c>
      <c r="O53" s="83"/>
      <c r="P53" s="88"/>
      <c r="Q53" s="90">
        <f>ROUND(-Q52*10%,2)</f>
        <v>-8.69</v>
      </c>
      <c r="R53" s="83"/>
      <c r="S53" s="91">
        <f t="shared" si="12"/>
        <v>0</v>
      </c>
      <c r="T53" s="92">
        <f>IF((K53)=0,"",(S53/K53))</f>
        <v>0</v>
      </c>
      <c r="U53" s="83"/>
      <c r="V53" s="88"/>
      <c r="W53" s="90">
        <f>ROUND(-W52*10%,2)</f>
        <v>-8.6999999999999993</v>
      </c>
      <c r="X53" s="83"/>
      <c r="Y53" s="91">
        <f t="shared" si="13"/>
        <v>-9.9999999999997868E-3</v>
      </c>
      <c r="Z53" s="92">
        <f>IF((Q53)=0,"",(Y53/Q53))</f>
        <v>1.1507479861909997E-3</v>
      </c>
      <c r="AA53" s="83"/>
      <c r="AB53" s="88"/>
      <c r="AC53" s="90">
        <f>ROUND(-AC52*10%,2)</f>
        <v>-8.6999999999999993</v>
      </c>
      <c r="AD53" s="83"/>
      <c r="AE53" s="91">
        <f t="shared" si="14"/>
        <v>0</v>
      </c>
      <c r="AF53" s="92">
        <f>IF((W53)=0,"",(AE53/W53))</f>
        <v>0</v>
      </c>
      <c r="AG53" s="83"/>
      <c r="AH53" s="88"/>
      <c r="AI53" s="90">
        <f>ROUND(-AI52*10%,2)</f>
        <v>-8.74</v>
      </c>
      <c r="AJ53" s="83"/>
      <c r="AK53" s="91">
        <f t="shared" si="15"/>
        <v>-4.0000000000000924E-2</v>
      </c>
      <c r="AL53" s="92">
        <f>IF((AC53)=0,"",(AK53/AC53))</f>
        <v>4.597701149425394E-3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77.987848453518481</v>
      </c>
      <c r="I54" s="96"/>
      <c r="J54" s="93"/>
      <c r="K54" s="97">
        <f>K52+K53</f>
        <v>78.16980912741073</v>
      </c>
      <c r="L54" s="96"/>
      <c r="M54" s="98">
        <f>K54-H54</f>
        <v>0.18196067389224879</v>
      </c>
      <c r="N54" s="99">
        <f>IF((H54)=0,"",(M54/H54))</f>
        <v>2.3331926383467179E-3</v>
      </c>
      <c r="O54" s="96"/>
      <c r="P54" s="93"/>
      <c r="Q54" s="97">
        <f>Q52+Q53</f>
        <v>78.203709127410733</v>
      </c>
      <c r="R54" s="96"/>
      <c r="S54" s="98">
        <f t="shared" si="12"/>
        <v>3.3900000000002706E-2</v>
      </c>
      <c r="T54" s="99">
        <f>IF((K54)=0,"",(S54/K54))</f>
        <v>4.3367126488371403E-4</v>
      </c>
      <c r="U54" s="96"/>
      <c r="V54" s="93"/>
      <c r="W54" s="97">
        <f>W52+W53</f>
        <v>78.34060912741073</v>
      </c>
      <c r="X54" s="96"/>
      <c r="Y54" s="98">
        <f t="shared" si="13"/>
        <v>0.13689999999999714</v>
      </c>
      <c r="Z54" s="99">
        <f>IF((Q54)=0,"",(Y54/Q54))</f>
        <v>1.7505563550311593E-3</v>
      </c>
      <c r="AA54" s="96"/>
      <c r="AB54" s="93"/>
      <c r="AC54" s="97">
        <f>AC52+AC53</f>
        <v>78.318009127410733</v>
      </c>
      <c r="AD54" s="96"/>
      <c r="AE54" s="98">
        <f t="shared" si="14"/>
        <v>-2.2599999999997067E-2</v>
      </c>
      <c r="AF54" s="99">
        <f>IF((W54)=0,"",(AE54/W54))</f>
        <v>-2.8848384320373526E-4</v>
      </c>
      <c r="AG54" s="96"/>
      <c r="AH54" s="93"/>
      <c r="AI54" s="97">
        <f>AI52+AI53</f>
        <v>78.662209127410733</v>
      </c>
      <c r="AJ54" s="96"/>
      <c r="AK54" s="98">
        <f t="shared" si="15"/>
        <v>0.34420000000000073</v>
      </c>
      <c r="AL54" s="99">
        <f>IF((AC54)=0,"",(AK54/AC54))</f>
        <v>4.3949023198488488E-3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73.188361463290676</v>
      </c>
      <c r="I56" s="110"/>
      <c r="J56" s="107"/>
      <c r="K56" s="109">
        <f>SUM(K47:K48,K39,K40:K43)</f>
        <v>73.367087723372322</v>
      </c>
      <c r="L56" s="110"/>
      <c r="M56" s="111">
        <f>K56-H56</f>
        <v>0.17872626008164616</v>
      </c>
      <c r="N56" s="78">
        <f>IF((H56)=0,"",(M56/H56))</f>
        <v>2.4420038447136227E-3</v>
      </c>
      <c r="O56" s="110"/>
      <c r="P56" s="107"/>
      <c r="Q56" s="109">
        <f>SUM(Q47:Q48,Q39,Q40:Q43)</f>
        <v>73.397087723372323</v>
      </c>
      <c r="R56" s="110"/>
      <c r="S56" s="111">
        <f t="shared" si="12"/>
        <v>3.0000000000001137E-2</v>
      </c>
      <c r="T56" s="78">
        <f>IF((K56)=0,"",(S56/K56))</f>
        <v>4.0890269643951169E-4</v>
      </c>
      <c r="U56" s="110"/>
      <c r="V56" s="107"/>
      <c r="W56" s="109">
        <f>SUM(W47:W48,W39,W40:W43)</f>
        <v>73.527087723372318</v>
      </c>
      <c r="X56" s="110"/>
      <c r="Y56" s="111">
        <f t="shared" si="13"/>
        <v>0.12999999999999545</v>
      </c>
      <c r="Z56" s="78">
        <f>IF((Q56)=0,"",(Y56/Q56))</f>
        <v>1.7711874412504611E-3</v>
      </c>
      <c r="AA56" s="110"/>
      <c r="AB56" s="107"/>
      <c r="AC56" s="109">
        <f>SUM(AC47:AC48,AC39,AC40:AC43)</f>
        <v>73.507087723372308</v>
      </c>
      <c r="AD56" s="110"/>
      <c r="AE56" s="111">
        <f t="shared" si="14"/>
        <v>-2.0000000000010232E-2</v>
      </c>
      <c r="AF56" s="78">
        <f>IF((W56)=0,"",(AE56/W56))</f>
        <v>-2.7200859736557689E-4</v>
      </c>
      <c r="AG56" s="110"/>
      <c r="AH56" s="107"/>
      <c r="AI56" s="109">
        <f>SUM(AI47:AI48,AI39,AI40:AI43)</f>
        <v>73.847087723372312</v>
      </c>
      <c r="AJ56" s="110"/>
      <c r="AK56" s="111">
        <f t="shared" si="15"/>
        <v>0.34000000000000341</v>
      </c>
      <c r="AL56" s="78">
        <f>IF((AC56)=0,"",(AK56/AC56))</f>
        <v>4.6254043049497257E-3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9.5144869902277875</v>
      </c>
      <c r="I57" s="115"/>
      <c r="J57" s="113">
        <v>0.13</v>
      </c>
      <c r="K57" s="116">
        <f>K56*J57</f>
        <v>9.5377214040384022</v>
      </c>
      <c r="L57" s="115"/>
      <c r="M57" s="117">
        <f>K57-H57</f>
        <v>2.323441381061464E-2</v>
      </c>
      <c r="N57" s="86">
        <f>IF((H57)=0,"",(M57/H57))</f>
        <v>2.4420038447136899E-3</v>
      </c>
      <c r="O57" s="115"/>
      <c r="P57" s="113">
        <v>0.13</v>
      </c>
      <c r="Q57" s="116">
        <f>Q56*P57</f>
        <v>9.541621404038402</v>
      </c>
      <c r="R57" s="115"/>
      <c r="S57" s="117">
        <f t="shared" si="12"/>
        <v>3.8999999999997925E-3</v>
      </c>
      <c r="T57" s="86">
        <f>IF((K57)=0,"",(S57/K57))</f>
        <v>4.0890269643947445E-4</v>
      </c>
      <c r="U57" s="115"/>
      <c r="V57" s="113">
        <v>0.13</v>
      </c>
      <c r="W57" s="116">
        <f>W56*V57</f>
        <v>9.5585214040384017</v>
      </c>
      <c r="X57" s="115"/>
      <c r="Y57" s="117">
        <f t="shared" si="13"/>
        <v>1.6899999999999693E-2</v>
      </c>
      <c r="Z57" s="86">
        <f>IF((Q57)=0,"",(Y57/Q57))</f>
        <v>1.7711874412504908E-3</v>
      </c>
      <c r="AA57" s="115"/>
      <c r="AB57" s="113">
        <v>0.13</v>
      </c>
      <c r="AC57" s="116">
        <f>AC56*AB57</f>
        <v>9.5559214040384006</v>
      </c>
      <c r="AD57" s="115"/>
      <c r="AE57" s="117">
        <f t="shared" si="14"/>
        <v>-2.6000000000010459E-3</v>
      </c>
      <c r="AF57" s="86">
        <f>IF((W57)=0,"",(AE57/W57))</f>
        <v>-2.7200859736554713E-4</v>
      </c>
      <c r="AG57" s="115"/>
      <c r="AH57" s="113">
        <v>0.13</v>
      </c>
      <c r="AI57" s="116">
        <f>AI56*AH57</f>
        <v>9.6001214040384006</v>
      </c>
      <c r="AJ57" s="115"/>
      <c r="AK57" s="117">
        <f t="shared" si="15"/>
        <v>4.4200000000000017E-2</v>
      </c>
      <c r="AL57" s="86">
        <f>IF((AC57)=0,"",(AK57/AC57))</f>
        <v>4.6254043049496806E-3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82.70284845351847</v>
      </c>
      <c r="I58" s="115"/>
      <c r="J58" s="119"/>
      <c r="K58" s="116">
        <f>K56+K57</f>
        <v>82.904809127410729</v>
      </c>
      <c r="L58" s="115"/>
      <c r="M58" s="117">
        <f>K58-H58</f>
        <v>0.20196067389225902</v>
      </c>
      <c r="N58" s="86">
        <f>IF((H58)=0,"",(M58/H58))</f>
        <v>2.4420038447136084E-3</v>
      </c>
      <c r="O58" s="115"/>
      <c r="P58" s="119"/>
      <c r="Q58" s="116">
        <f>Q56+Q57</f>
        <v>82.938709127410732</v>
      </c>
      <c r="R58" s="115"/>
      <c r="S58" s="117">
        <f t="shared" si="12"/>
        <v>3.3900000000002706E-2</v>
      </c>
      <c r="T58" s="86">
        <f>IF((K58)=0,"",(S58/K58))</f>
        <v>4.0890269643952882E-4</v>
      </c>
      <c r="U58" s="115"/>
      <c r="V58" s="119"/>
      <c r="W58" s="116">
        <f>W56+W57</f>
        <v>83.08560912741072</v>
      </c>
      <c r="X58" s="115"/>
      <c r="Y58" s="117">
        <f t="shared" si="13"/>
        <v>0.14689999999998804</v>
      </c>
      <c r="Z58" s="86">
        <f>IF((Q58)=0,"",(Y58/Q58))</f>
        <v>1.7711874412503787E-3</v>
      </c>
      <c r="AA58" s="115"/>
      <c r="AB58" s="119"/>
      <c r="AC58" s="116">
        <f>AC56+AC57</f>
        <v>83.063009127410709</v>
      </c>
      <c r="AD58" s="115"/>
      <c r="AE58" s="117">
        <f t="shared" si="14"/>
        <v>-2.2600000000011278E-2</v>
      </c>
      <c r="AF58" s="86">
        <f>IF((W58)=0,"",(AE58/W58))</f>
        <v>-2.7200859736557347E-4</v>
      </c>
      <c r="AG58" s="115"/>
      <c r="AH58" s="119"/>
      <c r="AI58" s="116">
        <f>AI56+AI57</f>
        <v>83.447209127410716</v>
      </c>
      <c r="AJ58" s="115"/>
      <c r="AK58" s="117">
        <f t="shared" si="15"/>
        <v>0.38420000000000698</v>
      </c>
      <c r="AL58" s="86">
        <f>IF((AC58)=0,"",(AK58/AC58))</f>
        <v>4.625404304949763E-3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-8.27</v>
      </c>
      <c r="I59" s="115"/>
      <c r="J59" s="119"/>
      <c r="K59" s="122">
        <f>ROUND(-K58*10%,2)</f>
        <v>-8.2899999999999991</v>
      </c>
      <c r="L59" s="115"/>
      <c r="M59" s="123">
        <f>K59-H59</f>
        <v>-1.9999999999999574E-2</v>
      </c>
      <c r="N59" s="92">
        <f>IF((H59)=0,"",(M59/H59))</f>
        <v>2.4183796856105896E-3</v>
      </c>
      <c r="O59" s="115"/>
      <c r="P59" s="119"/>
      <c r="Q59" s="122">
        <f>ROUND(-Q58*10%,2)</f>
        <v>-8.2899999999999991</v>
      </c>
      <c r="R59" s="115"/>
      <c r="S59" s="123">
        <f t="shared" si="12"/>
        <v>0</v>
      </c>
      <c r="T59" s="92">
        <f>IF((K59)=0,"",(S59/K59))</f>
        <v>0</v>
      </c>
      <c r="U59" s="115"/>
      <c r="V59" s="119"/>
      <c r="W59" s="122">
        <f>ROUND(-W58*10%,2)</f>
        <v>-8.31</v>
      </c>
      <c r="X59" s="115"/>
      <c r="Y59" s="123">
        <f t="shared" si="13"/>
        <v>-2.000000000000135E-2</v>
      </c>
      <c r="Z59" s="92">
        <f>IF((Q59)=0,"",(Y59/Q59))</f>
        <v>2.4125452352233233E-3</v>
      </c>
      <c r="AA59" s="115"/>
      <c r="AB59" s="119"/>
      <c r="AC59" s="122">
        <f>ROUND(-AC58*10%,2)</f>
        <v>-8.31</v>
      </c>
      <c r="AD59" s="115"/>
      <c r="AE59" s="123">
        <f t="shared" si="14"/>
        <v>0</v>
      </c>
      <c r="AF59" s="92">
        <f>IF((W59)=0,"",(AE59/W59))</f>
        <v>0</v>
      </c>
      <c r="AG59" s="115"/>
      <c r="AH59" s="119"/>
      <c r="AI59" s="122">
        <f>ROUND(-AI58*10%,2)</f>
        <v>-8.34</v>
      </c>
      <c r="AJ59" s="115"/>
      <c r="AK59" s="123">
        <f t="shared" si="15"/>
        <v>-2.9999999999999361E-2</v>
      </c>
      <c r="AL59" s="92">
        <f>IF((AC59)=0,"",(AK59/AC59))</f>
        <v>3.6101083032490204E-3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74.432848453518474</v>
      </c>
      <c r="I60" s="127"/>
      <c r="J60" s="124"/>
      <c r="K60" s="128">
        <f>SUM(K58:K59)</f>
        <v>74.614809127410723</v>
      </c>
      <c r="L60" s="127"/>
      <c r="M60" s="129">
        <f>K60-H60</f>
        <v>0.18196067389224879</v>
      </c>
      <c r="N60" s="130">
        <f>IF((H60)=0,"",(M60/H60))</f>
        <v>2.4446286508285229E-3</v>
      </c>
      <c r="O60" s="127"/>
      <c r="P60" s="124"/>
      <c r="Q60" s="128">
        <f>SUM(Q58:Q59)</f>
        <v>74.64870912741074</v>
      </c>
      <c r="R60" s="127"/>
      <c r="S60" s="129">
        <f t="shared" si="12"/>
        <v>3.3900000000016917E-2</v>
      </c>
      <c r="T60" s="130">
        <f>IF((K60)=0,"",(S60/K60))</f>
        <v>4.5433340105621619E-4</v>
      </c>
      <c r="U60" s="127"/>
      <c r="V60" s="124"/>
      <c r="W60" s="128">
        <f>SUM(W58:W59)</f>
        <v>74.775609127410718</v>
      </c>
      <c r="X60" s="127"/>
      <c r="Y60" s="129">
        <f t="shared" si="13"/>
        <v>0.12689999999997781</v>
      </c>
      <c r="Z60" s="130">
        <f>IF((Q60)=0,"",(Y60/Q60))</f>
        <v>1.6999624170778941E-3</v>
      </c>
      <c r="AA60" s="127"/>
      <c r="AB60" s="124"/>
      <c r="AC60" s="128">
        <f>SUM(AC58:AC59)</f>
        <v>74.753009127410706</v>
      </c>
      <c r="AD60" s="127"/>
      <c r="AE60" s="129">
        <f t="shared" si="14"/>
        <v>-2.2600000000011278E-2</v>
      </c>
      <c r="AF60" s="130">
        <f>IF((W60)=0,"",(AE60/W60))</f>
        <v>-3.0223759142507245E-4</v>
      </c>
      <c r="AG60" s="127"/>
      <c r="AH60" s="124"/>
      <c r="AI60" s="128">
        <f>SUM(AI58:AI59)</f>
        <v>75.107209127410712</v>
      </c>
      <c r="AJ60" s="127"/>
      <c r="AK60" s="129">
        <f t="shared" si="15"/>
        <v>0.35420000000000584</v>
      </c>
      <c r="AL60" s="130">
        <f>IF((AC60)=0,"",(AK60/AC60))</f>
        <v>4.7382707951769461E-3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theme="7"/>
    <pageSetUpPr fitToPage="1"/>
  </sheetPr>
  <dimension ref="A1:AP79"/>
  <sheetViews>
    <sheetView showGridLines="0" topLeftCell="Y30" zoomScaleNormal="100" workbookViewId="0">
      <selection activeCell="AH44" sqref="AH44:AH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0.3</v>
      </c>
      <c r="H7" s="9" t="s">
        <v>72</v>
      </c>
      <c r="J7" s="161"/>
      <c r="K7" s="161"/>
    </row>
    <row r="8" spans="2:42" x14ac:dyDescent="0.25">
      <c r="B8" s="6"/>
      <c r="G8" s="168">
        <v>134.55000000000001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4.57</v>
      </c>
      <c r="H12" s="18">
        <f t="shared" ref="H12:H27" si="0">F12*G12</f>
        <v>4.57</v>
      </c>
      <c r="I12" s="19"/>
      <c r="J12" s="16">
        <v>5.18</v>
      </c>
      <c r="K12" s="18">
        <f t="shared" ref="K12:K27" si="1">$F12*J12</f>
        <v>5.18</v>
      </c>
      <c r="L12" s="19"/>
      <c r="M12" s="21">
        <f>K12-H12</f>
        <v>0.60999999999999943</v>
      </c>
      <c r="N12" s="22">
        <f>IF((H12)=0,"",(M12/H12))</f>
        <v>0.13347921225382919</v>
      </c>
      <c r="O12" s="19"/>
      <c r="P12" s="16">
        <v>5.37</v>
      </c>
      <c r="Q12" s="18">
        <f t="shared" ref="Q12:Q27" si="2">$F12*P12</f>
        <v>5.37</v>
      </c>
      <c r="R12" s="19"/>
      <c r="S12" s="21">
        <f>Q12-K12</f>
        <v>0.19000000000000039</v>
      </c>
      <c r="T12" s="22">
        <f t="shared" ref="T12:T34" si="3">IF((K12)=0,"",(S12/K12))</f>
        <v>3.6679536679536759E-2</v>
      </c>
      <c r="U12" s="19"/>
      <c r="V12" s="16">
        <v>5.44</v>
      </c>
      <c r="W12" s="18">
        <f t="shared" ref="W12:W27" si="4">$F12*V12</f>
        <v>5.44</v>
      </c>
      <c r="X12" s="19"/>
      <c r="Y12" s="21">
        <f>W12-Q12</f>
        <v>7.0000000000000284E-2</v>
      </c>
      <c r="Z12" s="22">
        <f t="shared" ref="Z12:Z34" si="5">IF((Q12)=0,"",(Y12/Q12))</f>
        <v>1.3035381750465602E-2</v>
      </c>
      <c r="AA12" s="19"/>
      <c r="AB12" s="16">
        <v>5.44</v>
      </c>
      <c r="AC12" s="18">
        <f t="shared" ref="AC12:AC27" si="6">$F12*AB12</f>
        <v>5.44</v>
      </c>
      <c r="AD12" s="19"/>
      <c r="AE12" s="21">
        <f>AC12-W12</f>
        <v>0</v>
      </c>
      <c r="AF12" s="22">
        <f t="shared" ref="AF12:AF34" si="7">IF((W12)=0,"",(AE12/W12))</f>
        <v>0</v>
      </c>
      <c r="AG12" s="19"/>
      <c r="AH12" s="16">
        <v>5.56</v>
      </c>
      <c r="AI12" s="18">
        <f t="shared" ref="AI12:AI27" si="8">$F12*AH12</f>
        <v>5.56</v>
      </c>
      <c r="AJ12" s="19"/>
      <c r="AK12" s="21">
        <f>AI12-AC12</f>
        <v>0.11999999999999922</v>
      </c>
      <c r="AL12" s="22">
        <f t="shared" ref="AL12:AL34" si="9">IF((AC12)=0,"",(AK12/AC12))</f>
        <v>2.205882352941162E-2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0.3</v>
      </c>
      <c r="G19" s="16">
        <v>12.5335</v>
      </c>
      <c r="H19" s="18">
        <f t="shared" si="0"/>
        <v>3.7600499999999997</v>
      </c>
      <c r="I19" s="19"/>
      <c r="J19" s="16">
        <v>14.1974</v>
      </c>
      <c r="K19" s="18">
        <f t="shared" si="1"/>
        <v>4.25922</v>
      </c>
      <c r="L19" s="19"/>
      <c r="M19" s="21">
        <f t="shared" si="10"/>
        <v>0.49917000000000034</v>
      </c>
      <c r="N19" s="22">
        <f t="shared" si="11"/>
        <v>0.13275621334822685</v>
      </c>
      <c r="O19" s="19"/>
      <c r="P19" s="16">
        <v>14.7163</v>
      </c>
      <c r="Q19" s="18">
        <f t="shared" si="2"/>
        <v>4.4148899999999998</v>
      </c>
      <c r="R19" s="19"/>
      <c r="S19" s="21">
        <f t="shared" si="12"/>
        <v>0.15566999999999975</v>
      </c>
      <c r="T19" s="22">
        <f t="shared" si="3"/>
        <v>3.65489455815853E-2</v>
      </c>
      <c r="U19" s="19"/>
      <c r="V19" s="16">
        <v>14.898899999999999</v>
      </c>
      <c r="W19" s="18">
        <f t="shared" si="4"/>
        <v>4.4696699999999998</v>
      </c>
      <c r="X19" s="19"/>
      <c r="Y19" s="21">
        <f t="shared" si="13"/>
        <v>5.4780000000000051E-2</v>
      </c>
      <c r="Z19" s="22">
        <f t="shared" si="5"/>
        <v>1.2408010165598702E-2</v>
      </c>
      <c r="AA19" s="19"/>
      <c r="AB19" s="16">
        <v>14.889799999999999</v>
      </c>
      <c r="AC19" s="18">
        <f t="shared" si="6"/>
        <v>4.4669399999999992</v>
      </c>
      <c r="AD19" s="19"/>
      <c r="AE19" s="21">
        <f t="shared" si="14"/>
        <v>-2.7300000000005653E-3</v>
      </c>
      <c r="AF19" s="22">
        <f t="shared" si="7"/>
        <v>-6.1078334642167438E-4</v>
      </c>
      <c r="AG19" s="19"/>
      <c r="AH19" s="16">
        <v>15.223800000000001</v>
      </c>
      <c r="AI19" s="18">
        <f t="shared" si="8"/>
        <v>4.5671400000000002</v>
      </c>
      <c r="AJ19" s="19"/>
      <c r="AK19" s="21">
        <f t="shared" si="15"/>
        <v>0.10020000000000095</v>
      </c>
      <c r="AL19" s="22">
        <f t="shared" si="9"/>
        <v>2.2431463149270189E-2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0.3</v>
      </c>
      <c r="G24" s="16">
        <v>-8.6300000000000002E-2</v>
      </c>
      <c r="H24" s="18">
        <f t="shared" si="0"/>
        <v>-2.589E-2</v>
      </c>
      <c r="I24" s="19"/>
      <c r="J24" s="16">
        <v>0</v>
      </c>
      <c r="K24" s="18">
        <f t="shared" si="1"/>
        <v>0</v>
      </c>
      <c r="L24" s="19"/>
      <c r="M24" s="21">
        <f t="shared" si="10"/>
        <v>2.589E-2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8.3441599999999987</v>
      </c>
      <c r="I28" s="31"/>
      <c r="J28" s="28"/>
      <c r="K28" s="30">
        <f>SUM(K12:K27)</f>
        <v>9.4392199999999988</v>
      </c>
      <c r="L28" s="31"/>
      <c r="M28" s="32">
        <f t="shared" si="10"/>
        <v>1.0950600000000001</v>
      </c>
      <c r="N28" s="33">
        <f t="shared" si="11"/>
        <v>0.13123669728289011</v>
      </c>
      <c r="O28" s="31"/>
      <c r="P28" s="28"/>
      <c r="Q28" s="30">
        <f>SUM(Q12:Q27)</f>
        <v>9.7848900000000008</v>
      </c>
      <c r="R28" s="31"/>
      <c r="S28" s="32">
        <f t="shared" si="12"/>
        <v>0.34567000000000192</v>
      </c>
      <c r="T28" s="33">
        <f t="shared" si="3"/>
        <v>3.662061060129989E-2</v>
      </c>
      <c r="U28" s="31"/>
      <c r="V28" s="28"/>
      <c r="W28" s="30">
        <f>SUM(W12:W27)</f>
        <v>9.9096700000000002</v>
      </c>
      <c r="X28" s="31"/>
      <c r="Y28" s="32">
        <f t="shared" si="13"/>
        <v>0.12477999999999945</v>
      </c>
      <c r="Z28" s="33">
        <f t="shared" si="5"/>
        <v>1.27523150490194E-2</v>
      </c>
      <c r="AA28" s="31"/>
      <c r="AB28" s="28"/>
      <c r="AC28" s="30">
        <f>SUM(AC12:AC27)</f>
        <v>9.9069399999999987</v>
      </c>
      <c r="AD28" s="31"/>
      <c r="AE28" s="32">
        <f t="shared" si="14"/>
        <v>-2.7300000000014535E-3</v>
      </c>
      <c r="AF28" s="33">
        <f t="shared" si="7"/>
        <v>-2.7548848750780333E-4</v>
      </c>
      <c r="AG28" s="31"/>
      <c r="AH28" s="28"/>
      <c r="AI28" s="30">
        <f>SUM(AI12:AI27)</f>
        <v>10.127140000000001</v>
      </c>
      <c r="AJ28" s="31"/>
      <c r="AK28" s="32">
        <f t="shared" si="15"/>
        <v>0.22020000000000195</v>
      </c>
      <c r="AL28" s="33">
        <f t="shared" si="9"/>
        <v>2.2226843000967198E-2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0.3</v>
      </c>
      <c r="G29" s="16">
        <v>-0.56882109506816436</v>
      </c>
      <c r="H29" s="18">
        <f t="shared" ref="H29:H35" si="34">F29*G29</f>
        <v>-0.17064632852044931</v>
      </c>
      <c r="I29" s="19"/>
      <c r="J29" s="16">
        <v>-9.3799999999999994E-2</v>
      </c>
      <c r="K29" s="18">
        <f t="shared" ref="K29:K35" si="35">$F29*J29</f>
        <v>-2.8139999999999998E-2</v>
      </c>
      <c r="L29" s="19"/>
      <c r="M29" s="21">
        <f t="shared" si="10"/>
        <v>0.14250632852044931</v>
      </c>
      <c r="N29" s="22">
        <f t="shared" si="11"/>
        <v>-0.83509753626707617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2.8139999999999998E-2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0.3</v>
      </c>
      <c r="G30" s="16">
        <v>-0.46</v>
      </c>
      <c r="H30" s="18">
        <f t="shared" si="34"/>
        <v>-0.13800000000000001</v>
      </c>
      <c r="I30" s="19"/>
      <c r="J30" s="16">
        <v>0.43269999999999997</v>
      </c>
      <c r="K30" s="18">
        <f t="shared" si="35"/>
        <v>0.12980999999999998</v>
      </c>
      <c r="L30" s="19"/>
      <c r="M30" s="21">
        <f t="shared" ref="M30:M31" si="41">K30-H30</f>
        <v>0.26780999999999999</v>
      </c>
      <c r="N30" s="22">
        <f t="shared" ref="N30:N31" si="42">IF((H30)=0,"",(M30/H30))</f>
        <v>-1.9406521739130433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-0.12980999999999998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0.3</v>
      </c>
      <c r="G31" s="16">
        <v>0</v>
      </c>
      <c r="H31" s="18">
        <f t="shared" si="34"/>
        <v>0</v>
      </c>
      <c r="I31" s="19"/>
      <c r="J31" s="16">
        <v>4.4600000000000001E-2</v>
      </c>
      <c r="K31" s="18">
        <f>$F31*J31</f>
        <v>1.338E-2</v>
      </c>
      <c r="L31" s="19"/>
      <c r="M31" s="21">
        <f t="shared" si="41"/>
        <v>1.338E-2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-1.338E-2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0.3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0.3</v>
      </c>
      <c r="G33" s="141">
        <v>1.745E-2</v>
      </c>
      <c r="H33" s="18">
        <f t="shared" si="34"/>
        <v>5.2350000000000001E-3</v>
      </c>
      <c r="I33" s="19"/>
      <c r="J33" s="141">
        <v>1.745E-2</v>
      </c>
      <c r="K33" s="18">
        <f t="shared" si="35"/>
        <v>5.2350000000000001E-3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36"/>
        <v>5.2350000000000001E-3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37"/>
        <v>5.2350000000000001E-3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38"/>
        <v>5.2350000000000001E-3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39"/>
        <v>5.2350000000000001E-3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4.1427945000000079</v>
      </c>
      <c r="G34" s="38">
        <f>IF(ISBLANK(D5)=TRUE, 0, IF(D5="TOU", 0.64*$G$44+0.18*$G$45+0.18*$G$46, IF(AND(D5="non-TOU", F48&gt;0), G48,G47)))</f>
        <v>8.7999999999999995E-2</v>
      </c>
      <c r="H34" s="18">
        <f t="shared" si="34"/>
        <v>0.36456591600000066</v>
      </c>
      <c r="I34" s="19"/>
      <c r="J34" s="38">
        <f>IF(ISBLANK($D$5)=TRUE, 0, IF(G5="TOU", 0.64*$G$44+0.18*$G$45+0.18*$G$46, IF(AND(G5="non-TOU", $F$48&gt;0), $G$48,$G$47)))</f>
        <v>8.7999999999999995E-2</v>
      </c>
      <c r="K34" s="18">
        <f t="shared" si="35"/>
        <v>0.36456591600000066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IF(M5="TOU", 0.64*$G$44+0.18*$G$45+0.18*$G$46, IF(AND(M5="non-TOU", $F$48&gt;0), $G$48,$G$47)))</f>
        <v>8.7999999999999995E-2</v>
      </c>
      <c r="Q34" s="18">
        <f t="shared" si="36"/>
        <v>0.36456591600000066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IF(S5="TOU", 0.64*$G$44+0.18*$G$45+0.18*$G$46, IF(AND(S5="non-TOU", $F$48&gt;0), $G$48,$G$47)))</f>
        <v>8.7999999999999995E-2</v>
      </c>
      <c r="W34" s="18">
        <f t="shared" si="37"/>
        <v>0.36456591600000066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IF(Y5="TOU", 0.64*$G$44+0.18*$G$45+0.18*$G$46, IF(AND(Y5="non-TOU", $F$48&gt;0), $G$48,$G$47)))</f>
        <v>8.7999999999999995E-2</v>
      </c>
      <c r="AC34" s="18">
        <f t="shared" si="38"/>
        <v>0.36456591600000066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IF(AE5="TOU", 0.64*$G$44+0.18*$G$45+0.18*$G$46, IF(AND(AE5="non-TOU", $F$48&gt;0), $G$48,$G$47)))</f>
        <v>8.7999999999999995E-2</v>
      </c>
      <c r="AI34" s="18">
        <f t="shared" si="39"/>
        <v>0.36456591600000066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8.4053145874795501</v>
      </c>
      <c r="I36" s="31"/>
      <c r="J36" s="42"/>
      <c r="K36" s="44">
        <f>SUM(K29:K35)+K28</f>
        <v>9.9240709159999998</v>
      </c>
      <c r="L36" s="31"/>
      <c r="M36" s="32">
        <f t="shared" si="10"/>
        <v>1.5187563285204497</v>
      </c>
      <c r="N36" s="33">
        <f t="shared" ref="N36:N46" si="52">IF((H36)=0,"",(M36/H36))</f>
        <v>0.18069000424835613</v>
      </c>
      <c r="O36" s="31"/>
      <c r="P36" s="42"/>
      <c r="Q36" s="44">
        <f>SUM(Q29:Q35)+Q28</f>
        <v>10.154690916000002</v>
      </c>
      <c r="R36" s="31"/>
      <c r="S36" s="32">
        <f t="shared" si="12"/>
        <v>0.23062000000000182</v>
      </c>
      <c r="T36" s="33">
        <f t="shared" ref="T36:T46" si="53">IF((K36)=0,"",(S36/K36))</f>
        <v>2.3238447402485474E-2</v>
      </c>
      <c r="U36" s="31"/>
      <c r="V36" s="42"/>
      <c r="W36" s="44">
        <f>SUM(W29:W35)+W28</f>
        <v>10.279470916000001</v>
      </c>
      <c r="X36" s="31"/>
      <c r="Y36" s="32">
        <f t="shared" si="13"/>
        <v>0.12477999999999945</v>
      </c>
      <c r="Z36" s="33">
        <f t="shared" ref="Z36:Z46" si="54">IF((Q36)=0,"",(Y36/Q36))</f>
        <v>1.2287917085038281E-2</v>
      </c>
      <c r="AA36" s="31"/>
      <c r="AB36" s="42"/>
      <c r="AC36" s="44">
        <f>SUM(AC29:AC35)+AC28</f>
        <v>10.276740916</v>
      </c>
      <c r="AD36" s="31"/>
      <c r="AE36" s="32">
        <f t="shared" si="14"/>
        <v>-2.7300000000014535E-3</v>
      </c>
      <c r="AF36" s="33">
        <f t="shared" ref="AF36:AF46" si="55">IF((W36)=0,"",(AE36/W36))</f>
        <v>-2.655778709147576E-4</v>
      </c>
      <c r="AG36" s="31"/>
      <c r="AH36" s="42"/>
      <c r="AI36" s="44">
        <f>SUM(AI29:AI35)+AI28</f>
        <v>10.496940916000002</v>
      </c>
      <c r="AJ36" s="31"/>
      <c r="AK36" s="32">
        <f t="shared" si="15"/>
        <v>0.22020000000000195</v>
      </c>
      <c r="AL36" s="33">
        <f t="shared" ref="AL36:AL46" si="56">IF((AC36)=0,"",(AK36/AC36))</f>
        <v>2.1427026505764054E-2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0.3</v>
      </c>
      <c r="G37" s="20">
        <v>2.0832999999999999</v>
      </c>
      <c r="H37" s="18">
        <f>F37*G37</f>
        <v>0.62498999999999993</v>
      </c>
      <c r="I37" s="19"/>
      <c r="J37" s="20">
        <v>2.3122152159791769</v>
      </c>
      <c r="K37" s="18">
        <f>$F37*J37</f>
        <v>0.69366456479375305</v>
      </c>
      <c r="L37" s="19"/>
      <c r="M37" s="21">
        <f t="shared" si="10"/>
        <v>6.8674564793753112E-2</v>
      </c>
      <c r="N37" s="22">
        <f t="shared" si="52"/>
        <v>0.10988106176699326</v>
      </c>
      <c r="O37" s="19"/>
      <c r="P37" s="20">
        <v>2.3122152159791769</v>
      </c>
      <c r="Q37" s="18">
        <f>$F37*P37</f>
        <v>0.69366456479375305</v>
      </c>
      <c r="R37" s="19"/>
      <c r="S37" s="21">
        <f t="shared" si="12"/>
        <v>0</v>
      </c>
      <c r="T37" s="22">
        <f t="shared" si="53"/>
        <v>0</v>
      </c>
      <c r="U37" s="19"/>
      <c r="V37" s="20">
        <v>2.3122152159791769</v>
      </c>
      <c r="W37" s="18">
        <f>$F37*V37</f>
        <v>0.69366456479375305</v>
      </c>
      <c r="X37" s="19"/>
      <c r="Y37" s="21">
        <f t="shared" si="13"/>
        <v>0</v>
      </c>
      <c r="Z37" s="22">
        <f t="shared" si="54"/>
        <v>0</v>
      </c>
      <c r="AA37" s="19"/>
      <c r="AB37" s="20">
        <v>2.3122152159791769</v>
      </c>
      <c r="AC37" s="18">
        <f>$F37*AB37</f>
        <v>0.69366456479375305</v>
      </c>
      <c r="AD37" s="19"/>
      <c r="AE37" s="21">
        <f t="shared" si="14"/>
        <v>0</v>
      </c>
      <c r="AF37" s="22">
        <f t="shared" si="55"/>
        <v>0</v>
      </c>
      <c r="AG37" s="19"/>
      <c r="AH37" s="20">
        <v>2.3122152159791769</v>
      </c>
      <c r="AI37" s="18">
        <f>$F37*AH37</f>
        <v>0.69366456479375305</v>
      </c>
      <c r="AJ37" s="19"/>
      <c r="AK37" s="21">
        <f t="shared" si="15"/>
        <v>0</v>
      </c>
      <c r="AL37" s="22">
        <f t="shared" si="5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0.3</v>
      </c>
      <c r="G38" s="20">
        <v>1.5075000000000001</v>
      </c>
      <c r="H38" s="18">
        <f>F38*G38</f>
        <v>0.45224999999999999</v>
      </c>
      <c r="I38" s="19"/>
      <c r="J38" s="20">
        <v>1.7036791270448404</v>
      </c>
      <c r="K38" s="18">
        <f>$F38*J38</f>
        <v>0.51110373811345211</v>
      </c>
      <c r="L38" s="19"/>
      <c r="M38" s="21">
        <f t="shared" si="10"/>
        <v>5.8853738113452125E-2</v>
      </c>
      <c r="N38" s="22">
        <f t="shared" si="52"/>
        <v>0.13013540765826895</v>
      </c>
      <c r="O38" s="19"/>
      <c r="P38" s="20">
        <v>1.7036791270448404</v>
      </c>
      <c r="Q38" s="18">
        <f>$F38*P38</f>
        <v>0.51110373811345211</v>
      </c>
      <c r="R38" s="19"/>
      <c r="S38" s="21">
        <f t="shared" si="12"/>
        <v>0</v>
      </c>
      <c r="T38" s="22">
        <f t="shared" si="53"/>
        <v>0</v>
      </c>
      <c r="U38" s="19"/>
      <c r="V38" s="20">
        <v>1.7036791270448404</v>
      </c>
      <c r="W38" s="18">
        <f>$F38*V38</f>
        <v>0.51110373811345211</v>
      </c>
      <c r="X38" s="19"/>
      <c r="Y38" s="21">
        <f t="shared" si="13"/>
        <v>0</v>
      </c>
      <c r="Z38" s="22">
        <f t="shared" si="54"/>
        <v>0</v>
      </c>
      <c r="AA38" s="19"/>
      <c r="AB38" s="20">
        <v>1.7036791270448404</v>
      </c>
      <c r="AC38" s="18">
        <f>$F38*AB38</f>
        <v>0.51110373811345211</v>
      </c>
      <c r="AD38" s="19"/>
      <c r="AE38" s="21">
        <f t="shared" si="14"/>
        <v>0</v>
      </c>
      <c r="AF38" s="22">
        <f t="shared" si="55"/>
        <v>0</v>
      </c>
      <c r="AG38" s="19"/>
      <c r="AH38" s="20">
        <v>1.7036791270448404</v>
      </c>
      <c r="AI38" s="18">
        <f>$F38*AH38</f>
        <v>0.51110373811345211</v>
      </c>
      <c r="AJ38" s="19"/>
      <c r="AK38" s="21">
        <f t="shared" si="15"/>
        <v>0</v>
      </c>
      <c r="AL38" s="22">
        <f t="shared" si="5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9.4825545874795498</v>
      </c>
      <c r="I39" s="49"/>
      <c r="J39" s="48"/>
      <c r="K39" s="44">
        <f>SUM(K36:K38)</f>
        <v>11.128839218907205</v>
      </c>
      <c r="L39" s="49"/>
      <c r="M39" s="32">
        <f t="shared" si="10"/>
        <v>1.6462846314276547</v>
      </c>
      <c r="N39" s="33">
        <f t="shared" si="52"/>
        <v>0.17361193297018868</v>
      </c>
      <c r="O39" s="49"/>
      <c r="P39" s="48"/>
      <c r="Q39" s="44">
        <f>SUM(Q36:Q38)</f>
        <v>11.359459218907206</v>
      </c>
      <c r="R39" s="49"/>
      <c r="S39" s="32">
        <f t="shared" si="12"/>
        <v>0.23062000000000182</v>
      </c>
      <c r="T39" s="33">
        <f t="shared" si="53"/>
        <v>2.0722736258799824E-2</v>
      </c>
      <c r="U39" s="49"/>
      <c r="V39" s="48"/>
      <c r="W39" s="44">
        <f>SUM(W36:W38)</f>
        <v>11.484239218907206</v>
      </c>
      <c r="X39" s="49"/>
      <c r="Y39" s="32">
        <f t="shared" si="13"/>
        <v>0.12477999999999945</v>
      </c>
      <c r="Z39" s="33">
        <f t="shared" si="54"/>
        <v>1.0984677843845759E-2</v>
      </c>
      <c r="AA39" s="49"/>
      <c r="AB39" s="48"/>
      <c r="AC39" s="44">
        <f>SUM(AC36:AC38)</f>
        <v>11.481509218907204</v>
      </c>
      <c r="AD39" s="49"/>
      <c r="AE39" s="32">
        <f t="shared" si="14"/>
        <v>-2.7300000000014535E-3</v>
      </c>
      <c r="AF39" s="33">
        <f t="shared" si="55"/>
        <v>-2.377170962711128E-4</v>
      </c>
      <c r="AG39" s="49"/>
      <c r="AH39" s="48"/>
      <c r="AI39" s="44">
        <f>SUM(AI36:AI38)</f>
        <v>11.701709218907206</v>
      </c>
      <c r="AJ39" s="49"/>
      <c r="AK39" s="32">
        <f t="shared" si="15"/>
        <v>0.22020000000000195</v>
      </c>
      <c r="AL39" s="33">
        <f t="shared" si="56"/>
        <v>1.9178663344831624E-2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138.69279450000002</v>
      </c>
      <c r="G40" s="51">
        <v>4.4000000000000003E-3</v>
      </c>
      <c r="H40" s="162">
        <f t="shared" ref="H40:H48" si="57">F40*G40</f>
        <v>0.61024829580000017</v>
      </c>
      <c r="I40" s="19"/>
      <c r="J40" s="51">
        <v>4.4000000000000003E-3</v>
      </c>
      <c r="K40" s="162">
        <f t="shared" ref="K40:K48" si="58">$F40*J40</f>
        <v>0.61024829580000017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0.61024829580000017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0.61024829580000017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0.61024829580000017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0.61024829580000017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138.69279450000002</v>
      </c>
      <c r="G41" s="51">
        <v>1.2999999999999999E-3</v>
      </c>
      <c r="H41" s="162">
        <f t="shared" si="57"/>
        <v>0.18030063285</v>
      </c>
      <c r="I41" s="19"/>
      <c r="J41" s="51">
        <v>1.2999999999999999E-3</v>
      </c>
      <c r="K41" s="162">
        <f t="shared" si="58"/>
        <v>0.18030063285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0.18030063285</v>
      </c>
      <c r="R41" s="19"/>
      <c r="S41" s="21">
        <f t="shared" si="12"/>
        <v>0</v>
      </c>
      <c r="T41" s="163">
        <f t="shared" si="53"/>
        <v>0</v>
      </c>
      <c r="U41" s="19"/>
      <c r="V41" s="51">
        <v>1.2999999999999999E-3</v>
      </c>
      <c r="W41" s="162">
        <f t="shared" si="60"/>
        <v>0.18030063285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0.18030063285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0.18030063285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134.55000000000001</v>
      </c>
      <c r="G43" s="51">
        <v>7.0000000000000001E-3</v>
      </c>
      <c r="H43" s="162">
        <f t="shared" si="57"/>
        <v>0.94185000000000008</v>
      </c>
      <c r="I43" s="19"/>
      <c r="J43" s="51">
        <v>7.0000000000000001E-3</v>
      </c>
      <c r="K43" s="162">
        <f t="shared" si="58"/>
        <v>0.94185000000000008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0.94185000000000008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0.94185000000000008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0.94185000000000008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0.94185000000000008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86.112000000000009</v>
      </c>
      <c r="G44" s="55">
        <v>7.6999999999999999E-2</v>
      </c>
      <c r="H44" s="162">
        <f t="shared" si="57"/>
        <v>6.630624000000001</v>
      </c>
      <c r="I44" s="19"/>
      <c r="J44" s="55">
        <v>7.6999999999999999E-2</v>
      </c>
      <c r="K44" s="162">
        <f t="shared" si="58"/>
        <v>6.630624000000001</v>
      </c>
      <c r="L44" s="19"/>
      <c r="M44" s="21">
        <f t="shared" si="10"/>
        <v>0</v>
      </c>
      <c r="N44" s="163">
        <f t="shared" si="52"/>
        <v>0</v>
      </c>
      <c r="O44" s="19"/>
      <c r="P44" s="55">
        <v>7.6999999999999999E-2</v>
      </c>
      <c r="Q44" s="162">
        <f t="shared" si="59"/>
        <v>6.630624000000001</v>
      </c>
      <c r="R44" s="19"/>
      <c r="S44" s="21">
        <f t="shared" si="12"/>
        <v>0</v>
      </c>
      <c r="T44" s="163">
        <f t="shared" si="53"/>
        <v>0</v>
      </c>
      <c r="U44" s="19"/>
      <c r="V44" s="55">
        <v>7.6999999999999999E-2</v>
      </c>
      <c r="W44" s="162">
        <f t="shared" si="60"/>
        <v>6.630624000000001</v>
      </c>
      <c r="X44" s="19"/>
      <c r="Y44" s="21">
        <f t="shared" si="13"/>
        <v>0</v>
      </c>
      <c r="Z44" s="163">
        <f t="shared" si="54"/>
        <v>0</v>
      </c>
      <c r="AA44" s="19"/>
      <c r="AB44" s="55">
        <v>7.6999999999999999E-2</v>
      </c>
      <c r="AC44" s="162">
        <f t="shared" si="61"/>
        <v>6.630624000000001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7.6999999999999999E-2</v>
      </c>
      <c r="AI44" s="162">
        <f t="shared" si="62"/>
        <v>6.630624000000001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24.219000000000001</v>
      </c>
      <c r="G45" s="55">
        <v>0.114</v>
      </c>
      <c r="H45" s="162">
        <f t="shared" si="57"/>
        <v>2.7609660000000003</v>
      </c>
      <c r="I45" s="19"/>
      <c r="J45" s="55">
        <v>0.114</v>
      </c>
      <c r="K45" s="162">
        <f t="shared" si="58"/>
        <v>2.7609660000000003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59"/>
        <v>2.7609660000000003</v>
      </c>
      <c r="R45" s="19"/>
      <c r="S45" s="21">
        <f t="shared" si="12"/>
        <v>0</v>
      </c>
      <c r="T45" s="163">
        <f t="shared" si="53"/>
        <v>0</v>
      </c>
      <c r="U45" s="19"/>
      <c r="V45" s="55">
        <v>0.114</v>
      </c>
      <c r="W45" s="162">
        <f t="shared" si="60"/>
        <v>2.7609660000000003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0.114</v>
      </c>
      <c r="AC45" s="162">
        <f t="shared" si="61"/>
        <v>2.7609660000000003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0.114</v>
      </c>
      <c r="AI45" s="162">
        <f t="shared" si="62"/>
        <v>2.7609660000000003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24.219000000000001</v>
      </c>
      <c r="G46" s="55">
        <v>0.14000000000000001</v>
      </c>
      <c r="H46" s="162">
        <f t="shared" si="57"/>
        <v>3.3906600000000005</v>
      </c>
      <c r="I46" s="19"/>
      <c r="J46" s="55">
        <v>0.14000000000000001</v>
      </c>
      <c r="K46" s="162">
        <f t="shared" si="58"/>
        <v>3.3906600000000005</v>
      </c>
      <c r="L46" s="19"/>
      <c r="M46" s="21">
        <f t="shared" si="10"/>
        <v>0</v>
      </c>
      <c r="N46" s="163">
        <f t="shared" si="52"/>
        <v>0</v>
      </c>
      <c r="O46" s="19"/>
      <c r="P46" s="55">
        <v>0.14000000000000001</v>
      </c>
      <c r="Q46" s="162">
        <f t="shared" si="59"/>
        <v>3.3906600000000005</v>
      </c>
      <c r="R46" s="19"/>
      <c r="S46" s="21">
        <f t="shared" si="12"/>
        <v>0</v>
      </c>
      <c r="T46" s="163">
        <f t="shared" si="53"/>
        <v>0</v>
      </c>
      <c r="U46" s="19"/>
      <c r="V46" s="55">
        <v>0.14000000000000001</v>
      </c>
      <c r="W46" s="162">
        <f t="shared" si="60"/>
        <v>3.3906600000000005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0.14000000000000001</v>
      </c>
      <c r="AC46" s="162">
        <f t="shared" si="61"/>
        <v>3.3906600000000005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0.14000000000000001</v>
      </c>
      <c r="AI46" s="162">
        <f t="shared" si="62"/>
        <v>3.3906600000000005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134.55000000000001</v>
      </c>
      <c r="G47" s="55">
        <v>8.7999999999999995E-2</v>
      </c>
      <c r="H47" s="162">
        <f t="shared" si="57"/>
        <v>11.840400000000001</v>
      </c>
      <c r="I47" s="60"/>
      <c r="J47" s="55">
        <v>8.7999999999999995E-2</v>
      </c>
      <c r="K47" s="162">
        <f t="shared" si="58"/>
        <v>11.840400000000001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59"/>
        <v>11.840400000000001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60"/>
        <v>11.840400000000001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61"/>
        <v>11.840400000000001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62"/>
        <v>11.840400000000001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0.10299999999999999</v>
      </c>
      <c r="H48" s="162">
        <f t="shared" si="57"/>
        <v>0</v>
      </c>
      <c r="I48" s="60"/>
      <c r="J48" s="55">
        <v>0.10299999999999999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24.247203516129552</v>
      </c>
      <c r="I50" s="76"/>
      <c r="J50" s="73"/>
      <c r="K50" s="75">
        <f>SUM(K40:K46,K39)</f>
        <v>25.893488147557207</v>
      </c>
      <c r="L50" s="76"/>
      <c r="M50" s="77">
        <f>K50-H50</f>
        <v>1.6462846314276547</v>
      </c>
      <c r="N50" s="78">
        <f>IF((H50)=0,"",(M50/H50))</f>
        <v>6.789585571517659E-2</v>
      </c>
      <c r="O50" s="76"/>
      <c r="P50" s="73"/>
      <c r="Q50" s="75">
        <f>SUM(Q40:Q46,Q39)</f>
        <v>26.124108147557209</v>
      </c>
      <c r="R50" s="76"/>
      <c r="S50" s="77">
        <f t="shared" si="12"/>
        <v>0.23062000000000182</v>
      </c>
      <c r="T50" s="78">
        <f>IF((K50)=0,"",(S50/K50))</f>
        <v>8.9064863986568973E-3</v>
      </c>
      <c r="U50" s="76"/>
      <c r="V50" s="73"/>
      <c r="W50" s="75">
        <f>SUM(W40:W46,W39)</f>
        <v>26.248888147557206</v>
      </c>
      <c r="X50" s="76"/>
      <c r="Y50" s="77">
        <f t="shared" si="13"/>
        <v>0.12477999999999767</v>
      </c>
      <c r="Z50" s="78">
        <f>IF((Q50)=0,"",(Y50/Q50))</f>
        <v>4.7764309998718744E-3</v>
      </c>
      <c r="AA50" s="76"/>
      <c r="AB50" s="73"/>
      <c r="AC50" s="75">
        <f>SUM(AC40:AC46,AC39)</f>
        <v>26.246158147557203</v>
      </c>
      <c r="AD50" s="76"/>
      <c r="AE50" s="77">
        <f t="shared" si="14"/>
        <v>-2.7300000000032298E-3</v>
      </c>
      <c r="AF50" s="78">
        <f>IF((W50)=0,"",(AE50/W50))</f>
        <v>-1.0400440524020029E-4</v>
      </c>
      <c r="AG50" s="76"/>
      <c r="AH50" s="73"/>
      <c r="AI50" s="75">
        <f>SUM(AI40:AI46,AI39)</f>
        <v>26.466358147557209</v>
      </c>
      <c r="AJ50" s="76"/>
      <c r="AK50" s="77">
        <f t="shared" si="15"/>
        <v>0.2202000000000055</v>
      </c>
      <c r="AL50" s="78">
        <f>IF((AC50)=0,"",(AK50/AC50))</f>
        <v>8.3897993284209518E-3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3.1521364570968418</v>
      </c>
      <c r="I51" s="83"/>
      <c r="J51" s="80">
        <v>0.13</v>
      </c>
      <c r="K51" s="84">
        <f>K50*J51</f>
        <v>3.3661534591824371</v>
      </c>
      <c r="L51" s="83"/>
      <c r="M51" s="85">
        <f>K51-H51</f>
        <v>0.21401700208559538</v>
      </c>
      <c r="N51" s="86">
        <f>IF((H51)=0,"",(M51/H51))</f>
        <v>6.7895855715176687E-2</v>
      </c>
      <c r="O51" s="83"/>
      <c r="P51" s="80">
        <v>0.13</v>
      </c>
      <c r="Q51" s="84">
        <f>Q50*P51</f>
        <v>3.3961340591824372</v>
      </c>
      <c r="R51" s="83"/>
      <c r="S51" s="85">
        <f t="shared" si="12"/>
        <v>2.9980600000000024E-2</v>
      </c>
      <c r="T51" s="86">
        <f>IF((K51)=0,"",(S51/K51))</f>
        <v>8.9064863986568332E-3</v>
      </c>
      <c r="U51" s="83"/>
      <c r="V51" s="80">
        <v>0.13</v>
      </c>
      <c r="W51" s="84">
        <f>W50*V51</f>
        <v>3.4123554591824368</v>
      </c>
      <c r="X51" s="83"/>
      <c r="Y51" s="85">
        <f t="shared" si="13"/>
        <v>1.6221399999999608E-2</v>
      </c>
      <c r="Z51" s="86">
        <f>IF((Q51)=0,"",(Y51/Q51))</f>
        <v>4.7764309998718484E-3</v>
      </c>
      <c r="AA51" s="83"/>
      <c r="AB51" s="80">
        <v>0.13</v>
      </c>
      <c r="AC51" s="84">
        <f>AC50*AB51</f>
        <v>3.4120005591824367</v>
      </c>
      <c r="AD51" s="83"/>
      <c r="AE51" s="85">
        <f t="shared" si="14"/>
        <v>-3.5490000000004684E-4</v>
      </c>
      <c r="AF51" s="86">
        <f>IF((W51)=0,"",(AE51/W51))</f>
        <v>-1.0400440524009097E-4</v>
      </c>
      <c r="AG51" s="83"/>
      <c r="AH51" s="80">
        <v>0.13</v>
      </c>
      <c r="AI51" s="84">
        <f>AI50*AH51</f>
        <v>3.4406265591824372</v>
      </c>
      <c r="AJ51" s="83"/>
      <c r="AK51" s="85">
        <f t="shared" si="15"/>
        <v>2.8626000000000484E-2</v>
      </c>
      <c r="AL51" s="86">
        <f>IF((AC51)=0,"",(AK51/AC51))</f>
        <v>8.3897993284208824E-3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27.399339973226393</v>
      </c>
      <c r="I52" s="83"/>
      <c r="J52" s="88"/>
      <c r="K52" s="84">
        <f>K50+K51</f>
        <v>29.259641606739645</v>
      </c>
      <c r="L52" s="83"/>
      <c r="M52" s="85">
        <f>K52-H52</f>
        <v>1.8603016335132523</v>
      </c>
      <c r="N52" s="86">
        <f>IF((H52)=0,"",(M52/H52))</f>
        <v>6.7895855715176687E-2</v>
      </c>
      <c r="O52" s="83"/>
      <c r="P52" s="88"/>
      <c r="Q52" s="84">
        <f>Q50+Q51</f>
        <v>29.520242206739645</v>
      </c>
      <c r="R52" s="83"/>
      <c r="S52" s="85">
        <f t="shared" si="12"/>
        <v>0.26060060000000007</v>
      </c>
      <c r="T52" s="86">
        <f>IF((K52)=0,"",(S52/K52))</f>
        <v>8.906486398656828E-3</v>
      </c>
      <c r="U52" s="83"/>
      <c r="V52" s="88"/>
      <c r="W52" s="84">
        <f>W50+W51</f>
        <v>29.661243606739642</v>
      </c>
      <c r="X52" s="83"/>
      <c r="Y52" s="85">
        <f t="shared" si="13"/>
        <v>0.14100139999999683</v>
      </c>
      <c r="Z52" s="86">
        <f>IF((Q52)=0,"",(Y52/Q52))</f>
        <v>4.7764309998718571E-3</v>
      </c>
      <c r="AA52" s="83"/>
      <c r="AB52" s="88"/>
      <c r="AC52" s="84">
        <f>AC50+AC51</f>
        <v>29.658158706739641</v>
      </c>
      <c r="AD52" s="83"/>
      <c r="AE52" s="85">
        <f t="shared" si="14"/>
        <v>-3.0849000000010562E-3</v>
      </c>
      <c r="AF52" s="86">
        <f>IF((W52)=0,"",(AE52/W52))</f>
        <v>-1.0400440524011284E-4</v>
      </c>
      <c r="AG52" s="83"/>
      <c r="AH52" s="88"/>
      <c r="AI52" s="84">
        <f>AI50+AI51</f>
        <v>29.906984706739646</v>
      </c>
      <c r="AJ52" s="83"/>
      <c r="AK52" s="85">
        <f t="shared" si="15"/>
        <v>0.24882600000000465</v>
      </c>
      <c r="AL52" s="86">
        <f>IF((AC52)=0,"",(AK52/AC52))</f>
        <v>8.389799328420898E-3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-2.74</v>
      </c>
      <c r="I53" s="83"/>
      <c r="J53" s="88"/>
      <c r="K53" s="90">
        <f>ROUND(-K52*10%,2)</f>
        <v>-2.93</v>
      </c>
      <c r="L53" s="83"/>
      <c r="M53" s="91">
        <f>K53-H53</f>
        <v>-0.18999999999999995</v>
      </c>
      <c r="N53" s="92">
        <f>IF((H53)=0,"",(M53/H53))</f>
        <v>6.9343065693430628E-2</v>
      </c>
      <c r="O53" s="83"/>
      <c r="P53" s="88"/>
      <c r="Q53" s="90">
        <f>ROUND(-Q52*10%,2)</f>
        <v>-2.95</v>
      </c>
      <c r="R53" s="83"/>
      <c r="S53" s="91">
        <f t="shared" si="12"/>
        <v>-2.0000000000000018E-2</v>
      </c>
      <c r="T53" s="92">
        <f>IF((K53)=0,"",(S53/K53))</f>
        <v>6.8259385665529063E-3</v>
      </c>
      <c r="U53" s="83"/>
      <c r="V53" s="88"/>
      <c r="W53" s="90">
        <f>ROUND(-W52*10%,2)</f>
        <v>-2.97</v>
      </c>
      <c r="X53" s="83"/>
      <c r="Y53" s="91">
        <f t="shared" si="13"/>
        <v>-2.0000000000000018E-2</v>
      </c>
      <c r="Z53" s="92">
        <f>IF((Q53)=0,"",(Y53/Q53))</f>
        <v>6.7796610169491584E-3</v>
      </c>
      <c r="AA53" s="83"/>
      <c r="AB53" s="88"/>
      <c r="AC53" s="90">
        <f>ROUND(-AC52*10%,2)</f>
        <v>-2.97</v>
      </c>
      <c r="AD53" s="83"/>
      <c r="AE53" s="91">
        <f t="shared" si="14"/>
        <v>0</v>
      </c>
      <c r="AF53" s="92">
        <f>IF((W53)=0,"",(AE53/W53))</f>
        <v>0</v>
      </c>
      <c r="AG53" s="83"/>
      <c r="AH53" s="88"/>
      <c r="AI53" s="90">
        <f>ROUND(-AI52*10%,2)</f>
        <v>-2.99</v>
      </c>
      <c r="AJ53" s="83"/>
      <c r="AK53" s="91">
        <f t="shared" si="15"/>
        <v>-2.0000000000000018E-2</v>
      </c>
      <c r="AL53" s="92">
        <f>IF((AC53)=0,"",(AK53/AC53))</f>
        <v>6.7340067340067398E-3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24.659339973226395</v>
      </c>
      <c r="I54" s="96"/>
      <c r="J54" s="93"/>
      <c r="K54" s="97">
        <f>K52+K53</f>
        <v>26.329641606739646</v>
      </c>
      <c r="L54" s="96"/>
      <c r="M54" s="98">
        <f>K54-H54</f>
        <v>1.670301633513251</v>
      </c>
      <c r="N54" s="99">
        <f>IF((H54)=0,"",(M54/H54))</f>
        <v>6.7735050302512659E-2</v>
      </c>
      <c r="O54" s="96"/>
      <c r="P54" s="93"/>
      <c r="Q54" s="97">
        <f>Q52+Q53</f>
        <v>26.570242206739646</v>
      </c>
      <c r="R54" s="96"/>
      <c r="S54" s="98">
        <f t="shared" si="12"/>
        <v>0.2406006000000005</v>
      </c>
      <c r="T54" s="99">
        <f>IF((K54)=0,"",(S54/K54))</f>
        <v>9.1380127232120589E-3</v>
      </c>
      <c r="U54" s="96"/>
      <c r="V54" s="93"/>
      <c r="W54" s="97">
        <f>W52+W53</f>
        <v>26.691243606739643</v>
      </c>
      <c r="X54" s="96"/>
      <c r="Y54" s="98">
        <f t="shared" si="13"/>
        <v>0.12100139999999726</v>
      </c>
      <c r="Z54" s="99">
        <f>IF((Q54)=0,"",(Y54/Q54))</f>
        <v>4.5540194575006462E-3</v>
      </c>
      <c r="AA54" s="96"/>
      <c r="AB54" s="93"/>
      <c r="AC54" s="97">
        <f>AC52+AC53</f>
        <v>26.688158706739642</v>
      </c>
      <c r="AD54" s="96"/>
      <c r="AE54" s="98">
        <f t="shared" si="14"/>
        <v>-3.0849000000010562E-3</v>
      </c>
      <c r="AF54" s="99">
        <f>IF((W54)=0,"",(AE54/W54))</f>
        <v>-1.1557722995050358E-4</v>
      </c>
      <c r="AG54" s="96"/>
      <c r="AH54" s="93"/>
      <c r="AI54" s="97">
        <f>AI52+AI53</f>
        <v>26.916984706739647</v>
      </c>
      <c r="AJ54" s="96"/>
      <c r="AK54" s="98">
        <f t="shared" si="15"/>
        <v>0.22882600000000508</v>
      </c>
      <c r="AL54" s="99">
        <f>IF((AC54)=0,"",(AK54/AC54))</f>
        <v>8.5740647196548246E-3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23.30535351612955</v>
      </c>
      <c r="I56" s="110"/>
      <c r="J56" s="107"/>
      <c r="K56" s="109">
        <f>SUM(K47:K48,K39,K40:K43)</f>
        <v>24.951638147557205</v>
      </c>
      <c r="L56" s="110"/>
      <c r="M56" s="111">
        <f>K56-H56</f>
        <v>1.6462846314276547</v>
      </c>
      <c r="N56" s="78">
        <f>IF((H56)=0,"",(M56/H56))</f>
        <v>7.0639762245540152E-2</v>
      </c>
      <c r="O56" s="110"/>
      <c r="P56" s="107"/>
      <c r="Q56" s="109">
        <f>SUM(Q47:Q48,Q39,Q40:Q43)</f>
        <v>25.182258147557206</v>
      </c>
      <c r="R56" s="110"/>
      <c r="S56" s="111">
        <f t="shared" si="12"/>
        <v>0.23062000000000182</v>
      </c>
      <c r="T56" s="78">
        <f>IF((K56)=0,"",(S56/K56))</f>
        <v>9.2426797245206034E-3</v>
      </c>
      <c r="U56" s="110"/>
      <c r="V56" s="107"/>
      <c r="W56" s="109">
        <f>SUM(W47:W48,W39,W40:W43)</f>
        <v>25.307038147557208</v>
      </c>
      <c r="X56" s="110"/>
      <c r="Y56" s="111">
        <f t="shared" si="13"/>
        <v>0.12478000000000122</v>
      </c>
      <c r="Z56" s="78">
        <f>IF((Q56)=0,"",(Y56/Q56))</f>
        <v>4.9550758819500648E-3</v>
      </c>
      <c r="AA56" s="110"/>
      <c r="AB56" s="107"/>
      <c r="AC56" s="109">
        <f>SUM(AC47:AC48,AC39,AC40:AC43)</f>
        <v>25.304308147557204</v>
      </c>
      <c r="AD56" s="110"/>
      <c r="AE56" s="111">
        <f t="shared" si="14"/>
        <v>-2.7300000000032298E-3</v>
      </c>
      <c r="AF56" s="78">
        <f>IF((W56)=0,"",(AE56/W56))</f>
        <v>-1.0787512881141906E-4</v>
      </c>
      <c r="AG56" s="110"/>
      <c r="AH56" s="107"/>
      <c r="AI56" s="109">
        <f>SUM(AI47:AI48,AI39,AI40:AI43)</f>
        <v>25.524508147557206</v>
      </c>
      <c r="AJ56" s="110"/>
      <c r="AK56" s="111">
        <f t="shared" si="15"/>
        <v>0.22020000000000195</v>
      </c>
      <c r="AL56" s="78">
        <f>IF((AC56)=0,"",(AK56/AC56))</f>
        <v>8.7020755009758824E-3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3.0296959570968416</v>
      </c>
      <c r="I57" s="115"/>
      <c r="J57" s="113">
        <v>0.13</v>
      </c>
      <c r="K57" s="116">
        <f>K56*J57</f>
        <v>3.2437129591824365</v>
      </c>
      <c r="L57" s="115"/>
      <c r="M57" s="117">
        <f>K57-H57</f>
        <v>0.21401700208559493</v>
      </c>
      <c r="N57" s="86">
        <f>IF((H57)=0,"",(M57/H57))</f>
        <v>7.0639762245540097E-2</v>
      </c>
      <c r="O57" s="115"/>
      <c r="P57" s="113">
        <v>0.13</v>
      </c>
      <c r="Q57" s="116">
        <f>Q56*P57</f>
        <v>3.273693559182437</v>
      </c>
      <c r="R57" s="115"/>
      <c r="S57" s="117">
        <f t="shared" si="12"/>
        <v>2.9980600000000468E-2</v>
      </c>
      <c r="T57" s="86">
        <f>IF((K57)=0,"",(S57/K57))</f>
        <v>9.2426797245206763E-3</v>
      </c>
      <c r="U57" s="115"/>
      <c r="V57" s="113">
        <v>0.13</v>
      </c>
      <c r="W57" s="116">
        <f>W56*V57</f>
        <v>3.289914959182437</v>
      </c>
      <c r="X57" s="115"/>
      <c r="Y57" s="117">
        <f t="shared" si="13"/>
        <v>1.6221400000000052E-2</v>
      </c>
      <c r="Z57" s="86">
        <f>IF((Q57)=0,"",(Y57/Q57))</f>
        <v>4.9550758819500319E-3</v>
      </c>
      <c r="AA57" s="115"/>
      <c r="AB57" s="113">
        <v>0.13</v>
      </c>
      <c r="AC57" s="116">
        <f>AC56*AB57</f>
        <v>3.2895600591824365</v>
      </c>
      <c r="AD57" s="115"/>
      <c r="AE57" s="117">
        <f t="shared" si="14"/>
        <v>-3.5490000000049093E-4</v>
      </c>
      <c r="AF57" s="86">
        <f>IF((W57)=0,"",(AE57/W57))</f>
        <v>-1.0787512881144066E-4</v>
      </c>
      <c r="AG57" s="115"/>
      <c r="AH57" s="113">
        <v>0.13</v>
      </c>
      <c r="AI57" s="116">
        <f>AI56*AH57</f>
        <v>3.318186059182437</v>
      </c>
      <c r="AJ57" s="115"/>
      <c r="AK57" s="117">
        <f t="shared" si="15"/>
        <v>2.8626000000000484E-2</v>
      </c>
      <c r="AL57" s="86">
        <f>IF((AC57)=0,"",(AK57/AC57))</f>
        <v>8.7020755009759518E-3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26.335049473226391</v>
      </c>
      <c r="I58" s="115"/>
      <c r="J58" s="119"/>
      <c r="K58" s="116">
        <f>K56+K57</f>
        <v>28.19535110673964</v>
      </c>
      <c r="L58" s="115"/>
      <c r="M58" s="117">
        <f>K58-H58</f>
        <v>1.8603016335132487</v>
      </c>
      <c r="N58" s="86">
        <f>IF((H58)=0,"",(M58/H58))</f>
        <v>7.0639762245540111E-2</v>
      </c>
      <c r="O58" s="115"/>
      <c r="P58" s="119"/>
      <c r="Q58" s="116">
        <f>Q56+Q57</f>
        <v>28.455951706739643</v>
      </c>
      <c r="R58" s="115"/>
      <c r="S58" s="117">
        <f t="shared" si="12"/>
        <v>0.26060060000000362</v>
      </c>
      <c r="T58" s="86">
        <f>IF((K58)=0,"",(S58/K58))</f>
        <v>9.2426797245206607E-3</v>
      </c>
      <c r="U58" s="115"/>
      <c r="V58" s="119"/>
      <c r="W58" s="116">
        <f>W56+W57</f>
        <v>28.596953106739644</v>
      </c>
      <c r="X58" s="115"/>
      <c r="Y58" s="117">
        <f t="shared" si="13"/>
        <v>0.14100140000000039</v>
      </c>
      <c r="Z58" s="86">
        <f>IF((Q58)=0,"",(Y58/Q58))</f>
        <v>4.9550758819500293E-3</v>
      </c>
      <c r="AA58" s="115"/>
      <c r="AB58" s="119"/>
      <c r="AC58" s="116">
        <f>AC56+AC57</f>
        <v>28.593868206739643</v>
      </c>
      <c r="AD58" s="115"/>
      <c r="AE58" s="117">
        <f t="shared" si="14"/>
        <v>-3.0849000000010562E-3</v>
      </c>
      <c r="AF58" s="86">
        <f>IF((W58)=0,"",(AE58/W58))</f>
        <v>-1.0787512881132838E-4</v>
      </c>
      <c r="AG58" s="115"/>
      <c r="AH58" s="119"/>
      <c r="AI58" s="116">
        <f>AI56+AI57</f>
        <v>28.842694206739644</v>
      </c>
      <c r="AJ58" s="115"/>
      <c r="AK58" s="117">
        <f t="shared" si="15"/>
        <v>0.2488260000000011</v>
      </c>
      <c r="AL58" s="86">
        <f>IF((AC58)=0,"",(AK58/AC58))</f>
        <v>8.7020755009758425E-3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-2.63</v>
      </c>
      <c r="I59" s="115"/>
      <c r="J59" s="119"/>
      <c r="K59" s="122">
        <f>ROUND(-K58*10%,2)</f>
        <v>-2.82</v>
      </c>
      <c r="L59" s="115"/>
      <c r="M59" s="123">
        <f>K59-H59</f>
        <v>-0.18999999999999995</v>
      </c>
      <c r="N59" s="92">
        <f>IF((H59)=0,"",(M59/H59))</f>
        <v>7.2243346007604542E-2</v>
      </c>
      <c r="O59" s="115"/>
      <c r="P59" s="119"/>
      <c r="Q59" s="122">
        <f>ROUND(-Q58*10%,2)</f>
        <v>-2.85</v>
      </c>
      <c r="R59" s="115"/>
      <c r="S59" s="123">
        <f t="shared" si="12"/>
        <v>-3.0000000000000249E-2</v>
      </c>
      <c r="T59" s="92">
        <f>IF((K59)=0,"",(S59/K59))</f>
        <v>1.0638297872340514E-2</v>
      </c>
      <c r="U59" s="115"/>
      <c r="V59" s="119"/>
      <c r="W59" s="122">
        <f>ROUND(-W58*10%,2)</f>
        <v>-2.86</v>
      </c>
      <c r="X59" s="115"/>
      <c r="Y59" s="123">
        <f t="shared" si="13"/>
        <v>-9.9999999999997868E-3</v>
      </c>
      <c r="Z59" s="92">
        <f>IF((Q59)=0,"",(Y59/Q59))</f>
        <v>3.5087719298244864E-3</v>
      </c>
      <c r="AA59" s="115"/>
      <c r="AB59" s="119"/>
      <c r="AC59" s="122">
        <f>ROUND(-AC58*10%,2)</f>
        <v>-2.86</v>
      </c>
      <c r="AD59" s="115"/>
      <c r="AE59" s="123">
        <f t="shared" si="14"/>
        <v>0</v>
      </c>
      <c r="AF59" s="92">
        <f>IF((W59)=0,"",(AE59/W59))</f>
        <v>0</v>
      </c>
      <c r="AG59" s="115"/>
      <c r="AH59" s="119"/>
      <c r="AI59" s="122">
        <f>ROUND(-AI58*10%,2)</f>
        <v>-2.88</v>
      </c>
      <c r="AJ59" s="115"/>
      <c r="AK59" s="123">
        <f t="shared" si="15"/>
        <v>-2.0000000000000018E-2</v>
      </c>
      <c r="AL59" s="92">
        <f>IF((AC59)=0,"",(AK59/AC59))</f>
        <v>6.9930069930069999E-3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23.705049473226392</v>
      </c>
      <c r="I60" s="127"/>
      <c r="J60" s="124"/>
      <c r="K60" s="128">
        <f>SUM(K58:K59)</f>
        <v>25.37535110673964</v>
      </c>
      <c r="L60" s="127"/>
      <c r="M60" s="129">
        <f>K60-H60</f>
        <v>1.6703016335132475</v>
      </c>
      <c r="N60" s="130">
        <f>IF((H60)=0,"",(M60/H60))</f>
        <v>7.0461849716861605E-2</v>
      </c>
      <c r="O60" s="127"/>
      <c r="P60" s="124"/>
      <c r="Q60" s="128">
        <f>SUM(Q58:Q59)</f>
        <v>25.605951706739642</v>
      </c>
      <c r="R60" s="127"/>
      <c r="S60" s="129">
        <f t="shared" si="12"/>
        <v>0.23060060000000249</v>
      </c>
      <c r="T60" s="130">
        <f>IF((K60)=0,"",(S60/K60))</f>
        <v>9.08758263205885E-3</v>
      </c>
      <c r="U60" s="127"/>
      <c r="V60" s="124"/>
      <c r="W60" s="128">
        <f>SUM(W58:W59)</f>
        <v>25.736953106739644</v>
      </c>
      <c r="X60" s="127"/>
      <c r="Y60" s="129">
        <f t="shared" si="13"/>
        <v>0.13100140000000238</v>
      </c>
      <c r="Z60" s="130">
        <f>IF((Q60)=0,"",(Y60/Q60))</f>
        <v>5.116052763839354E-3</v>
      </c>
      <c r="AA60" s="127"/>
      <c r="AB60" s="124"/>
      <c r="AC60" s="128">
        <f>SUM(AC58:AC59)</f>
        <v>25.733868206739643</v>
      </c>
      <c r="AD60" s="127"/>
      <c r="AE60" s="129">
        <f t="shared" si="14"/>
        <v>-3.0849000000010562E-3</v>
      </c>
      <c r="AF60" s="130">
        <f>IF((W60)=0,"",(AE60/W60))</f>
        <v>-1.1986267322347588E-4</v>
      </c>
      <c r="AG60" s="127"/>
      <c r="AH60" s="124"/>
      <c r="AI60" s="128">
        <f>SUM(AI58:AI59)</f>
        <v>25.962694206739645</v>
      </c>
      <c r="AJ60" s="127"/>
      <c r="AK60" s="129">
        <f t="shared" si="15"/>
        <v>0.22882600000000153</v>
      </c>
      <c r="AL60" s="130">
        <f>IF((AC60)=0,"",(AK60/AC60))</f>
        <v>8.8920172498618954E-3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7"/>
    <pageSetUpPr fitToPage="1"/>
  </sheetPr>
  <dimension ref="A1:AP79"/>
  <sheetViews>
    <sheetView showGridLines="0" topLeftCell="S37" zoomScaleNormal="100" workbookViewId="0">
      <selection activeCell="AH44" sqref="AH44:AH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721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216</v>
      </c>
      <c r="H7" s="9" t="s">
        <v>72</v>
      </c>
      <c r="J7" s="161"/>
      <c r="K7" s="161"/>
    </row>
    <row r="8" spans="2:42" x14ac:dyDescent="0.25">
      <c r="B8" s="6"/>
      <c r="G8" s="168">
        <v>97008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721</v>
      </c>
      <c r="G12" s="16">
        <v>4.57</v>
      </c>
      <c r="H12" s="18">
        <f t="shared" ref="H12:H27" si="0">F12*G12</f>
        <v>3294.9700000000003</v>
      </c>
      <c r="I12" s="19"/>
      <c r="J12" s="16">
        <v>5.18</v>
      </c>
      <c r="K12" s="18">
        <f t="shared" ref="K12:K27" si="1">$F12*J12</f>
        <v>3734.7799999999997</v>
      </c>
      <c r="L12" s="19"/>
      <c r="M12" s="21">
        <f>K12-H12</f>
        <v>439.80999999999949</v>
      </c>
      <c r="N12" s="22">
        <f>IF((H12)=0,"",(M12/H12))</f>
        <v>0.13347921225382917</v>
      </c>
      <c r="O12" s="19"/>
      <c r="P12" s="16">
        <v>5.37</v>
      </c>
      <c r="Q12" s="18">
        <f t="shared" ref="Q12:Q27" si="2">$F12*P12</f>
        <v>3871.77</v>
      </c>
      <c r="R12" s="19"/>
      <c r="S12" s="21">
        <f>Q12-K12</f>
        <v>136.99000000000024</v>
      </c>
      <c r="T12" s="22">
        <f t="shared" ref="T12:T34" si="3">IF((K12)=0,"",(S12/K12))</f>
        <v>3.6679536679536745E-2</v>
      </c>
      <c r="U12" s="19"/>
      <c r="V12" s="16">
        <v>5.44</v>
      </c>
      <c r="W12" s="18">
        <f t="shared" ref="W12:W27" si="4">$F12*V12</f>
        <v>3922.2400000000002</v>
      </c>
      <c r="X12" s="19"/>
      <c r="Y12" s="21">
        <f>W12-Q12</f>
        <v>50.470000000000255</v>
      </c>
      <c r="Z12" s="22">
        <f t="shared" ref="Z12:Z34" si="5">IF((Q12)=0,"",(Y12/Q12))</f>
        <v>1.3035381750465615E-2</v>
      </c>
      <c r="AA12" s="19"/>
      <c r="AB12" s="16">
        <v>5.44</v>
      </c>
      <c r="AC12" s="18">
        <f t="shared" ref="AC12:AC27" si="6">$F12*AB12</f>
        <v>3922.2400000000002</v>
      </c>
      <c r="AD12" s="19"/>
      <c r="AE12" s="21">
        <f>AC12-W12</f>
        <v>0</v>
      </c>
      <c r="AF12" s="22">
        <f t="shared" ref="AF12:AF34" si="7">IF((W12)=0,"",(AE12/W12))</f>
        <v>0</v>
      </c>
      <c r="AG12" s="19"/>
      <c r="AH12" s="16">
        <v>5.56</v>
      </c>
      <c r="AI12" s="18">
        <f t="shared" ref="AI12:AI27" si="8">$F12*AH12</f>
        <v>4008.7599999999998</v>
      </c>
      <c r="AJ12" s="19"/>
      <c r="AK12" s="21">
        <f>AI12-AC12</f>
        <v>86.519999999999527</v>
      </c>
      <c r="AL12" s="22">
        <f t="shared" ref="AL12:AL34" si="9">IF((AC12)=0,"",(AK12/AC12))</f>
        <v>2.2058823529411641E-2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721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721</v>
      </c>
      <c r="G15" s="16">
        <v>0.04</v>
      </c>
      <c r="H15" s="18">
        <f t="shared" si="0"/>
        <v>28.84</v>
      </c>
      <c r="I15" s="19"/>
      <c r="J15" s="16">
        <v>0</v>
      </c>
      <c r="K15" s="18">
        <f t="shared" si="1"/>
        <v>0</v>
      </c>
      <c r="L15" s="19"/>
      <c r="M15" s="21">
        <f t="shared" si="10"/>
        <v>-28.84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216</v>
      </c>
      <c r="G19" s="16">
        <v>12.5335</v>
      </c>
      <c r="H19" s="18">
        <f t="shared" si="0"/>
        <v>2707.2359999999999</v>
      </c>
      <c r="I19" s="19"/>
      <c r="J19" s="16">
        <v>14.1974</v>
      </c>
      <c r="K19" s="18">
        <f t="shared" si="1"/>
        <v>3066.6383999999998</v>
      </c>
      <c r="L19" s="19"/>
      <c r="M19" s="21">
        <f t="shared" si="10"/>
        <v>359.40239999999994</v>
      </c>
      <c r="N19" s="22">
        <f t="shared" si="11"/>
        <v>0.13275621334822674</v>
      </c>
      <c r="O19" s="19"/>
      <c r="P19" s="16">
        <v>14.7163</v>
      </c>
      <c r="Q19" s="18">
        <f t="shared" si="2"/>
        <v>3178.7208000000001</v>
      </c>
      <c r="R19" s="19"/>
      <c r="S19" s="21">
        <f t="shared" si="12"/>
        <v>112.08240000000023</v>
      </c>
      <c r="T19" s="22">
        <f t="shared" si="3"/>
        <v>3.6548945581585439E-2</v>
      </c>
      <c r="U19" s="19"/>
      <c r="V19" s="16">
        <v>14.898899999999999</v>
      </c>
      <c r="W19" s="18">
        <f t="shared" si="4"/>
        <v>3218.1623999999997</v>
      </c>
      <c r="X19" s="19"/>
      <c r="Y19" s="21">
        <f t="shared" si="13"/>
        <v>39.441599999999653</v>
      </c>
      <c r="Z19" s="22">
        <f t="shared" si="5"/>
        <v>1.2408010165598581E-2</v>
      </c>
      <c r="AA19" s="19"/>
      <c r="AB19" s="16">
        <v>14.889799999999999</v>
      </c>
      <c r="AC19" s="18">
        <f t="shared" si="6"/>
        <v>3216.1967999999997</v>
      </c>
      <c r="AD19" s="19"/>
      <c r="AE19" s="21">
        <f t="shared" si="14"/>
        <v>-1.9655999999999949</v>
      </c>
      <c r="AF19" s="22">
        <f t="shared" si="7"/>
        <v>-6.1078334642154634E-4</v>
      </c>
      <c r="AG19" s="19"/>
      <c r="AH19" s="16">
        <v>15.223800000000001</v>
      </c>
      <c r="AI19" s="18">
        <f t="shared" si="8"/>
        <v>3288.3407999999999</v>
      </c>
      <c r="AJ19" s="19"/>
      <c r="AK19" s="21">
        <f t="shared" si="15"/>
        <v>72.144000000000233</v>
      </c>
      <c r="AL19" s="22">
        <f t="shared" si="9"/>
        <v>2.2431463149270043E-2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216</v>
      </c>
      <c r="G24" s="16">
        <v>-8.6300000000000002E-2</v>
      </c>
      <c r="H24" s="18">
        <f t="shared" si="0"/>
        <v>-18.640799999999999</v>
      </c>
      <c r="I24" s="19"/>
      <c r="J24" s="16">
        <v>0</v>
      </c>
      <c r="K24" s="18">
        <f t="shared" si="1"/>
        <v>0</v>
      </c>
      <c r="L24" s="19"/>
      <c r="M24" s="21">
        <f t="shared" si="10"/>
        <v>18.640799999999999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6012.4052000000001</v>
      </c>
      <c r="I28" s="31"/>
      <c r="J28" s="28"/>
      <c r="K28" s="30">
        <f>SUM(K12:K27)</f>
        <v>6801.4183999999996</v>
      </c>
      <c r="L28" s="31"/>
      <c r="M28" s="32">
        <f t="shared" si="10"/>
        <v>789.01319999999942</v>
      </c>
      <c r="N28" s="33">
        <f t="shared" si="11"/>
        <v>0.13123087578994166</v>
      </c>
      <c r="O28" s="31"/>
      <c r="P28" s="28"/>
      <c r="Q28" s="30">
        <f>SUM(Q12:Q27)</f>
        <v>7050.4907999999996</v>
      </c>
      <c r="R28" s="31"/>
      <c r="S28" s="32">
        <f t="shared" si="12"/>
        <v>249.07240000000002</v>
      </c>
      <c r="T28" s="33">
        <f t="shared" si="3"/>
        <v>3.6620655479745232E-2</v>
      </c>
      <c r="U28" s="31"/>
      <c r="V28" s="28"/>
      <c r="W28" s="30">
        <f>SUM(W12:W27)</f>
        <v>7140.4023999999999</v>
      </c>
      <c r="X28" s="31"/>
      <c r="Y28" s="32">
        <f t="shared" si="13"/>
        <v>89.911600000000362</v>
      </c>
      <c r="Z28" s="33">
        <f t="shared" si="5"/>
        <v>1.2752530646519015E-2</v>
      </c>
      <c r="AA28" s="31"/>
      <c r="AB28" s="28"/>
      <c r="AC28" s="30">
        <f>SUM(AC12:AC27)</f>
        <v>7138.4367999999995</v>
      </c>
      <c r="AD28" s="31"/>
      <c r="AE28" s="32">
        <f t="shared" si="14"/>
        <v>-1.9656000000004497</v>
      </c>
      <c r="AF28" s="33">
        <f t="shared" si="7"/>
        <v>-2.7527860334600326E-4</v>
      </c>
      <c r="AG28" s="31"/>
      <c r="AH28" s="28"/>
      <c r="AI28" s="30">
        <f>SUM(AI12:AI27)</f>
        <v>7297.1008000000002</v>
      </c>
      <c r="AJ28" s="31"/>
      <c r="AK28" s="32">
        <f t="shared" si="15"/>
        <v>158.66400000000067</v>
      </c>
      <c r="AL28" s="33">
        <f t="shared" si="9"/>
        <v>2.2226714958098484E-2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216</v>
      </c>
      <c r="G29" s="16">
        <v>-0.56882109506816436</v>
      </c>
      <c r="H29" s="18">
        <f t="shared" ref="H29:H35" si="18">F29*G29</f>
        <v>-122.8653565347235</v>
      </c>
      <c r="I29" s="19"/>
      <c r="J29" s="16">
        <v>-9.3799999999999994E-2</v>
      </c>
      <c r="K29" s="18">
        <f t="shared" ref="K29:K35" si="19">$F29*J29</f>
        <v>-20.2608</v>
      </c>
      <c r="L29" s="19"/>
      <c r="M29" s="21">
        <f t="shared" si="10"/>
        <v>102.6045565347235</v>
      </c>
      <c r="N29" s="22">
        <f t="shared" si="11"/>
        <v>-0.83509753626707617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20.2608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216</v>
      </c>
      <c r="G30" s="16">
        <v>-0.46</v>
      </c>
      <c r="H30" s="18">
        <f t="shared" si="18"/>
        <v>-99.36</v>
      </c>
      <c r="I30" s="19"/>
      <c r="J30" s="16">
        <v>0.43269999999999997</v>
      </c>
      <c r="K30" s="18">
        <f t="shared" si="19"/>
        <v>93.463200000000001</v>
      </c>
      <c r="L30" s="19"/>
      <c r="M30" s="21">
        <f t="shared" si="10"/>
        <v>192.82319999999999</v>
      </c>
      <c r="N30" s="22">
        <f t="shared" si="11"/>
        <v>-1.9406521739130433</v>
      </c>
      <c r="O30" s="19"/>
      <c r="P30" s="16">
        <v>0</v>
      </c>
      <c r="Q30" s="18">
        <f t="shared" si="20"/>
        <v>0</v>
      </c>
      <c r="R30" s="19"/>
      <c r="S30" s="21">
        <f t="shared" si="12"/>
        <v>-93.463200000000001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216</v>
      </c>
      <c r="G31" s="16">
        <v>0</v>
      </c>
      <c r="H31" s="18">
        <f t="shared" si="18"/>
        <v>0</v>
      </c>
      <c r="I31" s="19"/>
      <c r="J31" s="16">
        <v>4.4600000000000001E-2</v>
      </c>
      <c r="K31" s="18">
        <f>$F31*J31</f>
        <v>9.6335999999999995</v>
      </c>
      <c r="L31" s="19"/>
      <c r="M31" s="21">
        <f t="shared" si="10"/>
        <v>9.6335999999999995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-9.6335999999999995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216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216</v>
      </c>
      <c r="G33" s="141">
        <v>1.745E-2</v>
      </c>
      <c r="H33" s="18">
        <f t="shared" si="18"/>
        <v>3.7692000000000001</v>
      </c>
      <c r="I33" s="19"/>
      <c r="J33" s="141">
        <v>1.745E-2</v>
      </c>
      <c r="K33" s="18">
        <f t="shared" si="19"/>
        <v>3.7692000000000001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20"/>
        <v>3.7692000000000001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21"/>
        <v>3.7692000000000001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22"/>
        <v>3.7692000000000001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23"/>
        <v>3.7692000000000001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2986.8763200000103</v>
      </c>
      <c r="G34" s="38">
        <f>IF(ISBLANK($D$5)=TRUE, 0, IF($D$5="TOU", 0.64*$G$44+0.18*$G$45+0.18*$G$46, IF(AND($D$5="non-TOU", $F$48&gt;0), $G$48,$G$47)))</f>
        <v>0.10299999999999999</v>
      </c>
      <c r="H34" s="18">
        <f t="shared" si="18"/>
        <v>307.64826096000104</v>
      </c>
      <c r="I34" s="19"/>
      <c r="J34" s="38">
        <f>IF(ISBLANK($D$5)=TRUE, 0, IF($D$5="TOU", 0.64*$G$44+0.18*$G$45+0.18*$G$46, IF(AND($D$5="non-TOU", $F$48&gt;0), $G$48,$G$47)))</f>
        <v>0.10299999999999999</v>
      </c>
      <c r="K34" s="18">
        <f t="shared" si="19"/>
        <v>307.64826096000104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$G$48,$G$47)))</f>
        <v>0.10299999999999999</v>
      </c>
      <c r="Q34" s="18">
        <f t="shared" si="20"/>
        <v>307.64826096000104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$G$48,$G$47)))</f>
        <v>0.10299999999999999</v>
      </c>
      <c r="W34" s="18">
        <f t="shared" si="21"/>
        <v>307.64826096000104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$G$48,$G$47)))</f>
        <v>0.10299999999999999</v>
      </c>
      <c r="AC34" s="18">
        <f t="shared" si="22"/>
        <v>307.64826096000104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$G$48,$G$47)))</f>
        <v>0.10299999999999999</v>
      </c>
      <c r="AI34" s="18">
        <f t="shared" si="23"/>
        <v>307.64826096000104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721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6101.5973044252778</v>
      </c>
      <c r="I36" s="31"/>
      <c r="J36" s="42"/>
      <c r="K36" s="44">
        <f>SUM(K29:K35)+K28</f>
        <v>7195.6718609600002</v>
      </c>
      <c r="L36" s="31"/>
      <c r="M36" s="32">
        <f t="shared" si="10"/>
        <v>1094.0745565347224</v>
      </c>
      <c r="N36" s="33">
        <f t="shared" ref="N36:N46" si="25">IF((H36)=0,"",(M36/H36))</f>
        <v>0.17930953190588764</v>
      </c>
      <c r="O36" s="31"/>
      <c r="P36" s="42"/>
      <c r="Q36" s="44">
        <f>SUM(Q29:Q35)+Q28</f>
        <v>7361.9082609600009</v>
      </c>
      <c r="R36" s="31"/>
      <c r="S36" s="32">
        <f t="shared" si="12"/>
        <v>166.23640000000069</v>
      </c>
      <c r="T36" s="33">
        <f t="shared" ref="T36:T46" si="26">IF((K36)=0,"",(S36/K36))</f>
        <v>2.3102276370037599E-2</v>
      </c>
      <c r="U36" s="31"/>
      <c r="V36" s="42"/>
      <c r="W36" s="44">
        <f>SUM(W29:W35)+W28</f>
        <v>7451.8198609600013</v>
      </c>
      <c r="X36" s="31"/>
      <c r="Y36" s="32">
        <f t="shared" si="13"/>
        <v>89.911600000000362</v>
      </c>
      <c r="Z36" s="33">
        <f t="shared" ref="Z36:Z46" si="27">IF((Q36)=0,"",(Y36/Q36))</f>
        <v>1.2213083457831054E-2</v>
      </c>
      <c r="AA36" s="31"/>
      <c r="AB36" s="42"/>
      <c r="AC36" s="44">
        <f>SUM(AC29:AC35)+AC28</f>
        <v>7449.8542609600008</v>
      </c>
      <c r="AD36" s="31"/>
      <c r="AE36" s="32">
        <f t="shared" si="14"/>
        <v>-1.9656000000004497</v>
      </c>
      <c r="AF36" s="33">
        <f t="shared" ref="AF36:AF46" si="28">IF((W36)=0,"",(AE36/W36))</f>
        <v>-2.6377449222816099E-4</v>
      </c>
      <c r="AG36" s="31"/>
      <c r="AH36" s="42"/>
      <c r="AI36" s="44">
        <f>SUM(AI29:AI35)+AI28</f>
        <v>7608.5182609600015</v>
      </c>
      <c r="AJ36" s="31"/>
      <c r="AK36" s="32">
        <f t="shared" si="15"/>
        <v>158.66400000000067</v>
      </c>
      <c r="AL36" s="33">
        <f t="shared" ref="AL36:AL46" si="29">IF((AC36)=0,"",(AK36/AC36))</f>
        <v>2.1297597837780381E-2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216</v>
      </c>
      <c r="G37" s="20">
        <v>2.0832999999999999</v>
      </c>
      <c r="H37" s="18">
        <f>F37*G37</f>
        <v>449.99279999999999</v>
      </c>
      <c r="I37" s="19"/>
      <c r="J37" s="20">
        <v>2.3122152159791769</v>
      </c>
      <c r="K37" s="18">
        <f>$F37*J37</f>
        <v>499.43848665150222</v>
      </c>
      <c r="L37" s="19"/>
      <c r="M37" s="21">
        <f t="shared" si="10"/>
        <v>49.445686651502228</v>
      </c>
      <c r="N37" s="22">
        <f t="shared" si="25"/>
        <v>0.10988106176699322</v>
      </c>
      <c r="O37" s="19"/>
      <c r="P37" s="20">
        <v>2.3122152159791769</v>
      </c>
      <c r="Q37" s="18">
        <f>$F37*P37</f>
        <v>499.43848665150222</v>
      </c>
      <c r="R37" s="19"/>
      <c r="S37" s="21">
        <f t="shared" si="12"/>
        <v>0</v>
      </c>
      <c r="T37" s="22">
        <f t="shared" si="26"/>
        <v>0</v>
      </c>
      <c r="U37" s="19"/>
      <c r="V37" s="20">
        <v>2.3122152159791769</v>
      </c>
      <c r="W37" s="18">
        <f>$F37*V37</f>
        <v>499.43848665150222</v>
      </c>
      <c r="X37" s="19"/>
      <c r="Y37" s="21">
        <f t="shared" si="13"/>
        <v>0</v>
      </c>
      <c r="Z37" s="22">
        <f t="shared" si="27"/>
        <v>0</v>
      </c>
      <c r="AA37" s="19"/>
      <c r="AB37" s="20">
        <v>2.3122152159791769</v>
      </c>
      <c r="AC37" s="18">
        <f>$F37*AB37</f>
        <v>499.43848665150222</v>
      </c>
      <c r="AD37" s="19"/>
      <c r="AE37" s="21">
        <f t="shared" si="14"/>
        <v>0</v>
      </c>
      <c r="AF37" s="22">
        <f t="shared" si="28"/>
        <v>0</v>
      </c>
      <c r="AG37" s="19"/>
      <c r="AH37" s="20">
        <v>2.3122152159791769</v>
      </c>
      <c r="AI37" s="18">
        <f>$F37*AH37</f>
        <v>499.43848665150222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216</v>
      </c>
      <c r="G38" s="20">
        <v>1.5075000000000001</v>
      </c>
      <c r="H38" s="18">
        <f>F38*G38</f>
        <v>325.62</v>
      </c>
      <c r="I38" s="19"/>
      <c r="J38" s="20">
        <v>1.7036791270448404</v>
      </c>
      <c r="K38" s="18">
        <f>$F38*J38</f>
        <v>367.99469144168552</v>
      </c>
      <c r="L38" s="19"/>
      <c r="M38" s="21">
        <f t="shared" si="10"/>
        <v>42.374691441685513</v>
      </c>
      <c r="N38" s="22">
        <f t="shared" si="25"/>
        <v>0.13013540765826889</v>
      </c>
      <c r="O38" s="19"/>
      <c r="P38" s="20">
        <v>1.7036791270448404</v>
      </c>
      <c r="Q38" s="18">
        <f>$F38*P38</f>
        <v>367.99469144168552</v>
      </c>
      <c r="R38" s="19"/>
      <c r="S38" s="21">
        <f t="shared" si="12"/>
        <v>0</v>
      </c>
      <c r="T38" s="22">
        <f t="shared" si="26"/>
        <v>0</v>
      </c>
      <c r="U38" s="19"/>
      <c r="V38" s="20">
        <v>1.7036791270448404</v>
      </c>
      <c r="W38" s="18">
        <f>$F38*V38</f>
        <v>367.99469144168552</v>
      </c>
      <c r="X38" s="19"/>
      <c r="Y38" s="21">
        <f t="shared" si="13"/>
        <v>0</v>
      </c>
      <c r="Z38" s="22">
        <f t="shared" si="27"/>
        <v>0</v>
      </c>
      <c r="AA38" s="19"/>
      <c r="AB38" s="20">
        <v>1.7036791270448404</v>
      </c>
      <c r="AC38" s="18">
        <f>$F38*AB38</f>
        <v>367.99469144168552</v>
      </c>
      <c r="AD38" s="19"/>
      <c r="AE38" s="21">
        <f t="shared" si="14"/>
        <v>0</v>
      </c>
      <c r="AF38" s="22">
        <f t="shared" si="28"/>
        <v>0</v>
      </c>
      <c r="AG38" s="19"/>
      <c r="AH38" s="20">
        <v>1.7036791270448404</v>
      </c>
      <c r="AI38" s="18">
        <f>$F38*AH38</f>
        <v>367.99469144168552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6877.2101044252777</v>
      </c>
      <c r="I39" s="49"/>
      <c r="J39" s="48"/>
      <c r="K39" s="44">
        <f>SUM(K36:K38)</f>
        <v>8063.1050390531873</v>
      </c>
      <c r="L39" s="49"/>
      <c r="M39" s="32">
        <f t="shared" si="10"/>
        <v>1185.8949346279096</v>
      </c>
      <c r="N39" s="33">
        <f t="shared" si="25"/>
        <v>0.17243837495452144</v>
      </c>
      <c r="O39" s="49"/>
      <c r="P39" s="48"/>
      <c r="Q39" s="44">
        <f>SUM(Q36:Q38)</f>
        <v>8229.3414390531889</v>
      </c>
      <c r="R39" s="49"/>
      <c r="S39" s="32">
        <f t="shared" si="12"/>
        <v>166.23640000000159</v>
      </c>
      <c r="T39" s="33">
        <f t="shared" si="26"/>
        <v>2.0616921049005948E-2</v>
      </c>
      <c r="U39" s="49"/>
      <c r="V39" s="48"/>
      <c r="W39" s="44">
        <f>SUM(W36:W38)</f>
        <v>8319.2530390531883</v>
      </c>
      <c r="X39" s="49"/>
      <c r="Y39" s="32">
        <f t="shared" si="13"/>
        <v>89.911599999999453</v>
      </c>
      <c r="Z39" s="33">
        <f t="shared" si="27"/>
        <v>1.0925734539742715E-2</v>
      </c>
      <c r="AA39" s="49"/>
      <c r="AB39" s="48"/>
      <c r="AC39" s="44">
        <f>SUM(AC36:AC38)</f>
        <v>8317.2874390531888</v>
      </c>
      <c r="AD39" s="49"/>
      <c r="AE39" s="32">
        <f t="shared" si="14"/>
        <v>-1.9655999999995402</v>
      </c>
      <c r="AF39" s="33">
        <f t="shared" si="28"/>
        <v>-2.3627121218364148E-4</v>
      </c>
      <c r="AG39" s="49"/>
      <c r="AH39" s="48"/>
      <c r="AI39" s="44">
        <f>SUM(AI36:AI38)</f>
        <v>8475.9514390531895</v>
      </c>
      <c r="AJ39" s="49"/>
      <c r="AK39" s="32">
        <f t="shared" si="15"/>
        <v>158.66400000000067</v>
      </c>
      <c r="AL39" s="33">
        <f t="shared" si="29"/>
        <v>1.9076411770381527E-2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99994.87632000001</v>
      </c>
      <c r="G40" s="51">
        <v>4.4000000000000003E-3</v>
      </c>
      <c r="H40" s="162">
        <f t="shared" ref="H40:H48" si="30">F40*G40</f>
        <v>439.97745580800006</v>
      </c>
      <c r="I40" s="19"/>
      <c r="J40" s="51">
        <v>4.4000000000000003E-3</v>
      </c>
      <c r="K40" s="162">
        <f t="shared" ref="K40:K48" si="31">$F40*J40</f>
        <v>439.97745580800006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439.97745580800006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439.97745580800006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439.97745580800006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439.97745580800006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99994.87632000001</v>
      </c>
      <c r="G41" s="51">
        <v>1.2999999999999999E-3</v>
      </c>
      <c r="H41" s="162">
        <f t="shared" si="30"/>
        <v>129.99333921600001</v>
      </c>
      <c r="I41" s="19"/>
      <c r="J41" s="51">
        <v>1.2999999999999999E-3</v>
      </c>
      <c r="K41" s="162">
        <f t="shared" si="31"/>
        <v>129.99333921600001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129.99333921600001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129.99333921600001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129.99333921600001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129.99333921600001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721</v>
      </c>
      <c r="G42" s="51">
        <v>0.25</v>
      </c>
      <c r="H42" s="162">
        <f t="shared" si="30"/>
        <v>180.25</v>
      </c>
      <c r="I42" s="19"/>
      <c r="J42" s="51">
        <v>0.25</v>
      </c>
      <c r="K42" s="162">
        <f t="shared" si="31"/>
        <v>180.25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180.25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180.25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180.25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180.25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97008</v>
      </c>
      <c r="G43" s="51">
        <v>7.0000000000000001E-3</v>
      </c>
      <c r="H43" s="162">
        <f t="shared" si="30"/>
        <v>679.05600000000004</v>
      </c>
      <c r="I43" s="19"/>
      <c r="J43" s="51">
        <v>7.0000000000000001E-3</v>
      </c>
      <c r="K43" s="162">
        <f t="shared" si="31"/>
        <v>679.05600000000004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679.05600000000004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679.05600000000004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679.05600000000004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679.05600000000004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62085.120000000003</v>
      </c>
      <c r="G44" s="55">
        <v>7.6999999999999999E-2</v>
      </c>
      <c r="H44" s="162">
        <f t="shared" si="30"/>
        <v>4780.5542400000004</v>
      </c>
      <c r="I44" s="19"/>
      <c r="J44" s="55">
        <v>7.6999999999999999E-2</v>
      </c>
      <c r="K44" s="162">
        <f t="shared" si="31"/>
        <v>4780.5542400000004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4780.5542400000004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4780.5542400000004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4780.5542400000004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4780.5542400000004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17461.439999999999</v>
      </c>
      <c r="G45" s="55">
        <v>0.114</v>
      </c>
      <c r="H45" s="162">
        <f t="shared" si="30"/>
        <v>1990.6041599999999</v>
      </c>
      <c r="I45" s="19"/>
      <c r="J45" s="55">
        <v>0.114</v>
      </c>
      <c r="K45" s="162">
        <f t="shared" si="31"/>
        <v>1990.6041599999999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1990.6041599999999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1990.6041599999999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1990.6041599999999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1990.6041599999999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17461.439999999999</v>
      </c>
      <c r="G46" s="55">
        <v>0.14000000000000001</v>
      </c>
      <c r="H46" s="162">
        <f t="shared" si="30"/>
        <v>2444.6016</v>
      </c>
      <c r="I46" s="19"/>
      <c r="J46" s="55">
        <v>0.14000000000000001</v>
      </c>
      <c r="K46" s="162">
        <f t="shared" si="31"/>
        <v>2444.6016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2444.6016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2444.6016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2444.6016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2444.6016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96258</v>
      </c>
      <c r="G48" s="55">
        <v>0.10299999999999999</v>
      </c>
      <c r="H48" s="162">
        <f t="shared" si="30"/>
        <v>9914.5739999999987</v>
      </c>
      <c r="I48" s="60"/>
      <c r="J48" s="55">
        <v>0.10299999999999999</v>
      </c>
      <c r="K48" s="162">
        <f t="shared" si="31"/>
        <v>9914.5739999999987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9914.5739999999987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9914.5739999999987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9914.5739999999987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9914.5739999999987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17522.246899449281</v>
      </c>
      <c r="I50" s="76"/>
      <c r="J50" s="73"/>
      <c r="K50" s="75">
        <f>SUM(K40:K46,K39)</f>
        <v>18708.141834077189</v>
      </c>
      <c r="L50" s="76"/>
      <c r="M50" s="77">
        <f>K50-H50</f>
        <v>1185.8949346279078</v>
      </c>
      <c r="N50" s="78">
        <f>IF((H50)=0,"",(M50/H50))</f>
        <v>6.7679387320194656E-2</v>
      </c>
      <c r="O50" s="76"/>
      <c r="P50" s="73"/>
      <c r="Q50" s="75">
        <f>SUM(Q40:Q46,Q39)</f>
        <v>18874.37823407719</v>
      </c>
      <c r="R50" s="76"/>
      <c r="S50" s="77">
        <f t="shared" si="12"/>
        <v>166.23640000000159</v>
      </c>
      <c r="T50" s="78">
        <f>IF((K50)=0,"",(S50/K50))</f>
        <v>8.8857782603079926E-3</v>
      </c>
      <c r="U50" s="76"/>
      <c r="V50" s="73"/>
      <c r="W50" s="75">
        <f>SUM(W40:W46,W39)</f>
        <v>18964.28983407719</v>
      </c>
      <c r="X50" s="76"/>
      <c r="Y50" s="77">
        <f t="shared" si="13"/>
        <v>89.911599999999453</v>
      </c>
      <c r="Z50" s="78">
        <f>IF((Q50)=0,"",(Y50/Q50))</f>
        <v>4.7636853985296556E-3</v>
      </c>
      <c r="AA50" s="76"/>
      <c r="AB50" s="73"/>
      <c r="AC50" s="75">
        <f>SUM(AC40:AC46,AC39)</f>
        <v>18962.32423407719</v>
      </c>
      <c r="AD50" s="76"/>
      <c r="AE50" s="77">
        <f t="shared" si="14"/>
        <v>-1.9655999999995402</v>
      </c>
      <c r="AF50" s="78">
        <f>IF((W50)=0,"",(AE50/W50))</f>
        <v>-1.0364743511077999E-4</v>
      </c>
      <c r="AG50" s="76"/>
      <c r="AH50" s="73"/>
      <c r="AI50" s="75">
        <f>SUM(AI40:AI46,AI39)</f>
        <v>19120.988234077191</v>
      </c>
      <c r="AJ50" s="76"/>
      <c r="AK50" s="77">
        <f t="shared" si="15"/>
        <v>158.66400000000067</v>
      </c>
      <c r="AL50" s="78">
        <f>IF((AC50)=0,"",(AK50/AC50))</f>
        <v>8.3673287114701695E-3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2277.8920969284068</v>
      </c>
      <c r="I51" s="83"/>
      <c r="J51" s="80">
        <v>0.13</v>
      </c>
      <c r="K51" s="84">
        <f>K50*J51</f>
        <v>2432.0584384300346</v>
      </c>
      <c r="L51" s="83"/>
      <c r="M51" s="85">
        <f>K51-H51</f>
        <v>154.16634150162781</v>
      </c>
      <c r="N51" s="86">
        <f>IF((H51)=0,"",(M51/H51))</f>
        <v>6.7679387320194559E-2</v>
      </c>
      <c r="O51" s="83"/>
      <c r="P51" s="80">
        <v>0.13</v>
      </c>
      <c r="Q51" s="84">
        <f>Q50*P51</f>
        <v>2453.6691704300347</v>
      </c>
      <c r="R51" s="83"/>
      <c r="S51" s="85">
        <f t="shared" si="12"/>
        <v>21.610732000000098</v>
      </c>
      <c r="T51" s="86">
        <f>IF((K51)=0,"",(S51/K51))</f>
        <v>8.8857782603079475E-3</v>
      </c>
      <c r="U51" s="83"/>
      <c r="V51" s="80">
        <v>0.13</v>
      </c>
      <c r="W51" s="84">
        <f>W50*V51</f>
        <v>2465.3576784300349</v>
      </c>
      <c r="X51" s="83"/>
      <c r="Y51" s="85">
        <f t="shared" si="13"/>
        <v>11.688508000000184</v>
      </c>
      <c r="Z51" s="86">
        <f>IF((Q51)=0,"",(Y51/Q51))</f>
        <v>4.7636853985297588E-3</v>
      </c>
      <c r="AA51" s="83"/>
      <c r="AB51" s="80">
        <v>0.13</v>
      </c>
      <c r="AC51" s="84">
        <f>AC50*AB51</f>
        <v>2465.1021504300347</v>
      </c>
      <c r="AD51" s="83"/>
      <c r="AE51" s="85">
        <f t="shared" si="14"/>
        <v>-0.25552800000014031</v>
      </c>
      <c r="AF51" s="86">
        <f>IF((W51)=0,"",(AE51/W51))</f>
        <v>-1.0364743511086114E-4</v>
      </c>
      <c r="AG51" s="83"/>
      <c r="AH51" s="80">
        <v>0.13</v>
      </c>
      <c r="AI51" s="84">
        <f>AI50*AH51</f>
        <v>2485.728470430035</v>
      </c>
      <c r="AJ51" s="83"/>
      <c r="AK51" s="85">
        <f t="shared" si="15"/>
        <v>20.626320000000305</v>
      </c>
      <c r="AL51" s="86">
        <f>IF((AC51)=0,"",(AK51/AC51))</f>
        <v>8.367328711470258E-3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19800.138996377689</v>
      </c>
      <c r="I52" s="83"/>
      <c r="J52" s="88"/>
      <c r="K52" s="84">
        <f>K50+K51</f>
        <v>21140.200272507223</v>
      </c>
      <c r="L52" s="83"/>
      <c r="M52" s="85">
        <f>K52-H52</f>
        <v>1340.0612761295342</v>
      </c>
      <c r="N52" s="86">
        <f>IF((H52)=0,"",(M52/H52))</f>
        <v>6.7679387320194573E-2</v>
      </c>
      <c r="O52" s="83"/>
      <c r="P52" s="88"/>
      <c r="Q52" s="84">
        <f>Q50+Q51</f>
        <v>21328.047404507226</v>
      </c>
      <c r="R52" s="83"/>
      <c r="S52" s="85">
        <f t="shared" si="12"/>
        <v>187.8471320000026</v>
      </c>
      <c r="T52" s="86">
        <f>IF((K52)=0,"",(S52/K52))</f>
        <v>8.8857782603080308E-3</v>
      </c>
      <c r="U52" s="83"/>
      <c r="V52" s="88"/>
      <c r="W52" s="84">
        <f>W50+W51</f>
        <v>21429.647512507225</v>
      </c>
      <c r="X52" s="83"/>
      <c r="Y52" s="85">
        <f t="shared" si="13"/>
        <v>101.60010799999873</v>
      </c>
      <c r="Z52" s="86">
        <f>IF((Q52)=0,"",(Y52/Q52))</f>
        <v>4.7636853985296244E-3</v>
      </c>
      <c r="AA52" s="83"/>
      <c r="AB52" s="88"/>
      <c r="AC52" s="84">
        <f>AC50+AC51</f>
        <v>21427.426384507224</v>
      </c>
      <c r="AD52" s="83"/>
      <c r="AE52" s="85">
        <f t="shared" si="14"/>
        <v>-2.2211280000010447</v>
      </c>
      <c r="AF52" s="86">
        <f>IF((W52)=0,"",(AE52/W52))</f>
        <v>-1.0364743511085299E-4</v>
      </c>
      <c r="AG52" s="83"/>
      <c r="AH52" s="88"/>
      <c r="AI52" s="84">
        <f>AI50+AI51</f>
        <v>21606.716704507227</v>
      </c>
      <c r="AJ52" s="83"/>
      <c r="AK52" s="85">
        <f t="shared" si="15"/>
        <v>179.2903200000037</v>
      </c>
      <c r="AL52" s="86">
        <f>IF((AC52)=0,"",(AK52/AC52))</f>
        <v>8.3673287114703083E-3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-1980.01</v>
      </c>
      <c r="I53" s="83"/>
      <c r="J53" s="88"/>
      <c r="K53" s="90">
        <f>ROUND(-K52*10%,2)</f>
        <v>-2114.02</v>
      </c>
      <c r="L53" s="83"/>
      <c r="M53" s="91">
        <f>K53-H53</f>
        <v>-134.01</v>
      </c>
      <c r="N53" s="92">
        <f>IF((H53)=0,"",(M53/H53))</f>
        <v>6.768147635618002E-2</v>
      </c>
      <c r="O53" s="83"/>
      <c r="P53" s="88"/>
      <c r="Q53" s="90">
        <f>ROUND(-Q52*10%,2)</f>
        <v>-2132.8000000000002</v>
      </c>
      <c r="R53" s="83"/>
      <c r="S53" s="91">
        <f t="shared" si="12"/>
        <v>-18.7800000000002</v>
      </c>
      <c r="T53" s="92">
        <f>IF((K53)=0,"",(S53/K53))</f>
        <v>8.8835488784402231E-3</v>
      </c>
      <c r="U53" s="83"/>
      <c r="V53" s="88"/>
      <c r="W53" s="90">
        <f>ROUND(-W52*10%,2)</f>
        <v>-2142.96</v>
      </c>
      <c r="X53" s="83"/>
      <c r="Y53" s="91">
        <f t="shared" si="13"/>
        <v>-10.159999999999854</v>
      </c>
      <c r="Z53" s="92">
        <f>IF((Q53)=0,"",(Y53/Q53))</f>
        <v>4.7636909227306143E-3</v>
      </c>
      <c r="AA53" s="83"/>
      <c r="AB53" s="88"/>
      <c r="AC53" s="90">
        <f>ROUND(-AC52*10%,2)</f>
        <v>-2142.7399999999998</v>
      </c>
      <c r="AD53" s="83"/>
      <c r="AE53" s="91">
        <f t="shared" si="14"/>
        <v>0.22000000000025466</v>
      </c>
      <c r="AF53" s="92">
        <f>IF((W53)=0,"",(AE53/W53))</f>
        <v>-1.0266173890331814E-4</v>
      </c>
      <c r="AG53" s="83"/>
      <c r="AH53" s="88"/>
      <c r="AI53" s="90">
        <f>ROUND(-AI52*10%,2)</f>
        <v>-2160.67</v>
      </c>
      <c r="AJ53" s="83"/>
      <c r="AK53" s="91">
        <f t="shared" si="15"/>
        <v>-17.930000000000291</v>
      </c>
      <c r="AL53" s="92">
        <f>IF((AC53)=0,"",(AK53/AC53))</f>
        <v>8.3677907725623699E-3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17820.128996377691</v>
      </c>
      <c r="I54" s="96"/>
      <c r="J54" s="93"/>
      <c r="K54" s="97">
        <f>K52+K53</f>
        <v>19026.180272507223</v>
      </c>
      <c r="L54" s="96"/>
      <c r="M54" s="98">
        <f>K54-H54</f>
        <v>1206.0512761295322</v>
      </c>
      <c r="N54" s="99">
        <f>IF((H54)=0,"",(M54/H54))</f>
        <v>6.7679155205592895E-2</v>
      </c>
      <c r="O54" s="96"/>
      <c r="P54" s="93"/>
      <c r="Q54" s="97">
        <f>Q52+Q53</f>
        <v>19195.247404507227</v>
      </c>
      <c r="R54" s="96"/>
      <c r="S54" s="98">
        <f t="shared" si="12"/>
        <v>169.06713200000377</v>
      </c>
      <c r="T54" s="99">
        <f>IF((K54)=0,"",(S54/K54))</f>
        <v>8.8860259694009784E-3</v>
      </c>
      <c r="U54" s="96"/>
      <c r="V54" s="93"/>
      <c r="W54" s="97">
        <f>W52+W53</f>
        <v>19286.687512507226</v>
      </c>
      <c r="X54" s="96"/>
      <c r="Y54" s="98">
        <f t="shared" si="13"/>
        <v>91.440107999998872</v>
      </c>
      <c r="Z54" s="99">
        <f>IF((Q54)=0,"",(Y54/Q54))</f>
        <v>4.76368478473103E-3</v>
      </c>
      <c r="AA54" s="96"/>
      <c r="AB54" s="93"/>
      <c r="AC54" s="97">
        <f>AC52+AC53</f>
        <v>19284.686384507222</v>
      </c>
      <c r="AD54" s="96"/>
      <c r="AE54" s="98">
        <f t="shared" si="14"/>
        <v>-2.0011280000035185</v>
      </c>
      <c r="AF54" s="99">
        <f>IF((W54)=0,"",(AE54/W54))</f>
        <v>-1.0375695664202611E-4</v>
      </c>
      <c r="AG54" s="96"/>
      <c r="AH54" s="93"/>
      <c r="AI54" s="97">
        <f>AI52+AI53</f>
        <v>19446.046704507229</v>
      </c>
      <c r="AJ54" s="96"/>
      <c r="AK54" s="98">
        <f t="shared" si="15"/>
        <v>161.36032000000705</v>
      </c>
      <c r="AL54" s="99">
        <f>IF((AC54)=0,"",(AK54/AC54))</f>
        <v>8.3672773714193981E-3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18287.060899449276</v>
      </c>
      <c r="I56" s="110"/>
      <c r="J56" s="107"/>
      <c r="K56" s="109">
        <f>SUM(K47:K48,K39,K40:K43)</f>
        <v>19472.955834077184</v>
      </c>
      <c r="L56" s="110"/>
      <c r="M56" s="111">
        <f>K56-H56</f>
        <v>1185.8949346279078</v>
      </c>
      <c r="N56" s="78">
        <f>IF((H56)=0,"",(M56/H56))</f>
        <v>6.4848853577319343E-2</v>
      </c>
      <c r="O56" s="110"/>
      <c r="P56" s="107"/>
      <c r="Q56" s="109">
        <f>SUM(Q47:Q48,Q39,Q40:Q43)</f>
        <v>19639.192234077185</v>
      </c>
      <c r="R56" s="110"/>
      <c r="S56" s="111">
        <f t="shared" si="12"/>
        <v>166.23640000000159</v>
      </c>
      <c r="T56" s="78">
        <f>IF((K56)=0,"",(S56/K56))</f>
        <v>8.536783086062984E-3</v>
      </c>
      <c r="U56" s="110"/>
      <c r="V56" s="107"/>
      <c r="W56" s="109">
        <f>SUM(W47:W48,W39,W40:W43)</f>
        <v>19729.103834077185</v>
      </c>
      <c r="X56" s="110"/>
      <c r="Y56" s="111">
        <f t="shared" si="13"/>
        <v>89.911599999999453</v>
      </c>
      <c r="Z56" s="78">
        <f>IF((Q56)=0,"",(Y56/Q56))</f>
        <v>4.5781720005768998E-3</v>
      </c>
      <c r="AA56" s="110"/>
      <c r="AB56" s="107"/>
      <c r="AC56" s="109">
        <f>SUM(AC47:AC48,AC39,AC40:AC43)</f>
        <v>19727.138234077185</v>
      </c>
      <c r="AD56" s="110"/>
      <c r="AE56" s="111">
        <f t="shared" si="14"/>
        <v>-1.9655999999995402</v>
      </c>
      <c r="AF56" s="78">
        <f>IF((W56)=0,"",(AE56/W56))</f>
        <v>-9.9629461962912305E-5</v>
      </c>
      <c r="AG56" s="110"/>
      <c r="AH56" s="107"/>
      <c r="AI56" s="109">
        <f>SUM(AI47:AI48,AI39,AI40:AI43)</f>
        <v>19885.802234077186</v>
      </c>
      <c r="AJ56" s="110"/>
      <c r="AK56" s="111">
        <f t="shared" si="15"/>
        <v>158.66400000000067</v>
      </c>
      <c r="AL56" s="78">
        <f>IF((AC56)=0,"",(AK56/AC56))</f>
        <v>8.0429304097398291E-3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2377.3179169284058</v>
      </c>
      <c r="I57" s="115"/>
      <c r="J57" s="113">
        <v>0.13</v>
      </c>
      <c r="K57" s="116">
        <f>K56*J57</f>
        <v>2531.4842584300341</v>
      </c>
      <c r="L57" s="115"/>
      <c r="M57" s="117">
        <f>K57-H57</f>
        <v>154.16634150162827</v>
      </c>
      <c r="N57" s="86">
        <f>IF((H57)=0,"",(M57/H57))</f>
        <v>6.4848853577319454E-2</v>
      </c>
      <c r="O57" s="115"/>
      <c r="P57" s="113">
        <v>0.13</v>
      </c>
      <c r="Q57" s="116">
        <f>Q56*P57</f>
        <v>2553.0949904300342</v>
      </c>
      <c r="R57" s="115"/>
      <c r="S57" s="117">
        <f t="shared" si="12"/>
        <v>21.610732000000098</v>
      </c>
      <c r="T57" s="86">
        <f>IF((K57)=0,"",(S57/K57))</f>
        <v>8.5367830860629389E-3</v>
      </c>
      <c r="U57" s="115"/>
      <c r="V57" s="113">
        <v>0.13</v>
      </c>
      <c r="W57" s="116">
        <f>W56*V57</f>
        <v>2564.7834984300339</v>
      </c>
      <c r="X57" s="115"/>
      <c r="Y57" s="117">
        <f t="shared" si="13"/>
        <v>11.688507999999729</v>
      </c>
      <c r="Z57" s="86">
        <f>IF((Q57)=0,"",(Y57/Q57))</f>
        <v>4.5781720005768209E-3</v>
      </c>
      <c r="AA57" s="115"/>
      <c r="AB57" s="113">
        <v>0.13</v>
      </c>
      <c r="AC57" s="116">
        <f>AC56*AB57</f>
        <v>2564.5279704300342</v>
      </c>
      <c r="AD57" s="115"/>
      <c r="AE57" s="117">
        <f t="shared" si="14"/>
        <v>-0.25552799999968556</v>
      </c>
      <c r="AF57" s="86">
        <f>IF((W57)=0,"",(AE57/W57))</f>
        <v>-9.9629461962813019E-5</v>
      </c>
      <c r="AG57" s="115"/>
      <c r="AH57" s="113">
        <v>0.13</v>
      </c>
      <c r="AI57" s="116">
        <f>AI56*AH57</f>
        <v>2585.1542904300341</v>
      </c>
      <c r="AJ57" s="115"/>
      <c r="AK57" s="117">
        <f t="shared" si="15"/>
        <v>20.626319999999851</v>
      </c>
      <c r="AL57" s="86">
        <f>IF((AC57)=0,"",(AK57/AC57))</f>
        <v>8.0429304097397371E-3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20664.378816377681</v>
      </c>
      <c r="I58" s="115"/>
      <c r="J58" s="119"/>
      <c r="K58" s="116">
        <f>K56+K57</f>
        <v>22004.440092507219</v>
      </c>
      <c r="L58" s="115"/>
      <c r="M58" s="117">
        <f>K58-H58</f>
        <v>1340.0612761295379</v>
      </c>
      <c r="N58" s="86">
        <f>IF((H58)=0,"",(M58/H58))</f>
        <v>6.484885357731944E-2</v>
      </c>
      <c r="O58" s="115"/>
      <c r="P58" s="119"/>
      <c r="Q58" s="116">
        <f>Q56+Q57</f>
        <v>22192.287224507221</v>
      </c>
      <c r="R58" s="115"/>
      <c r="S58" s="117">
        <f t="shared" si="12"/>
        <v>187.8471320000026</v>
      </c>
      <c r="T58" s="86">
        <f>IF((K58)=0,"",(S58/K58))</f>
        <v>8.5367830860630187E-3</v>
      </c>
      <c r="U58" s="115"/>
      <c r="V58" s="119"/>
      <c r="W58" s="116">
        <f>W56+W57</f>
        <v>22293.88733250722</v>
      </c>
      <c r="X58" s="115"/>
      <c r="Y58" s="117">
        <f t="shared" si="13"/>
        <v>101.60010799999873</v>
      </c>
      <c r="Z58" s="86">
        <f>IF((Q58)=0,"",(Y58/Q58))</f>
        <v>4.5781720005768694E-3</v>
      </c>
      <c r="AA58" s="115"/>
      <c r="AB58" s="119"/>
      <c r="AC58" s="116">
        <f>AC56+AC57</f>
        <v>22291.666204507219</v>
      </c>
      <c r="AD58" s="115"/>
      <c r="AE58" s="117">
        <f t="shared" si="14"/>
        <v>-2.2211280000010447</v>
      </c>
      <c r="AF58" s="86">
        <f>IF((W58)=0,"",(AE58/W58))</f>
        <v>-9.9629461962982466E-5</v>
      </c>
      <c r="AG58" s="115"/>
      <c r="AH58" s="119"/>
      <c r="AI58" s="116">
        <f>AI56+AI57</f>
        <v>22470.956524507219</v>
      </c>
      <c r="AJ58" s="115"/>
      <c r="AK58" s="117">
        <f t="shared" si="15"/>
        <v>179.29032000000007</v>
      </c>
      <c r="AL58" s="86">
        <f>IF((AC58)=0,"",(AK58/AC58))</f>
        <v>8.0429304097397979E-3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-2066.44</v>
      </c>
      <c r="I59" s="115"/>
      <c r="J59" s="119"/>
      <c r="K59" s="122">
        <f>ROUND(-K58*10%,2)</f>
        <v>-2200.44</v>
      </c>
      <c r="L59" s="115"/>
      <c r="M59" s="123">
        <f>K59-H59</f>
        <v>-134</v>
      </c>
      <c r="N59" s="92">
        <f>IF((H59)=0,"",(M59/H59))</f>
        <v>6.4845821799810299E-2</v>
      </c>
      <c r="O59" s="115"/>
      <c r="P59" s="119"/>
      <c r="Q59" s="122">
        <f>ROUND(-Q58*10%,2)</f>
        <v>-2219.23</v>
      </c>
      <c r="R59" s="115"/>
      <c r="S59" s="123">
        <f t="shared" si="12"/>
        <v>-18.789999999999964</v>
      </c>
      <c r="T59" s="92">
        <f>IF((K59)=0,"",(S59/K59))</f>
        <v>8.539201250658943E-3</v>
      </c>
      <c r="U59" s="115"/>
      <c r="V59" s="119"/>
      <c r="W59" s="122">
        <f>ROUND(-W58*10%,2)</f>
        <v>-2229.39</v>
      </c>
      <c r="X59" s="115"/>
      <c r="Y59" s="123">
        <f t="shared" si="13"/>
        <v>-10.159999999999854</v>
      </c>
      <c r="Z59" s="92">
        <f>IF((Q59)=0,"",(Y59/Q59))</f>
        <v>4.5781644984971611E-3</v>
      </c>
      <c r="AA59" s="115"/>
      <c r="AB59" s="119"/>
      <c r="AC59" s="122">
        <f>ROUND(-AC58*10%,2)</f>
        <v>-2229.17</v>
      </c>
      <c r="AD59" s="115"/>
      <c r="AE59" s="123">
        <f t="shared" si="14"/>
        <v>0.21999999999979991</v>
      </c>
      <c r="AF59" s="92">
        <f>IF((W59)=0,"",(AE59/W59))</f>
        <v>-9.8681702169562037E-5</v>
      </c>
      <c r="AG59" s="115"/>
      <c r="AH59" s="119"/>
      <c r="AI59" s="122">
        <f>ROUND(-AI58*10%,2)</f>
        <v>-2247.1</v>
      </c>
      <c r="AJ59" s="115"/>
      <c r="AK59" s="123">
        <f t="shared" si="15"/>
        <v>-17.929999999999836</v>
      </c>
      <c r="AL59" s="92">
        <f>IF((AC59)=0,"",(AK59/AC59))</f>
        <v>8.0433524585383064E-3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18597.938816377682</v>
      </c>
      <c r="I60" s="127"/>
      <c r="J60" s="124"/>
      <c r="K60" s="128">
        <f>SUM(K58:K59)</f>
        <v>19804.00009250722</v>
      </c>
      <c r="L60" s="127"/>
      <c r="M60" s="129">
        <f>K60-H60</f>
        <v>1206.0612761295379</v>
      </c>
      <c r="N60" s="130">
        <f>IF((H60)=0,"",(M60/H60))</f>
        <v>6.4849190441870819E-2</v>
      </c>
      <c r="O60" s="127"/>
      <c r="P60" s="124"/>
      <c r="Q60" s="128">
        <f>SUM(Q58:Q59)</f>
        <v>19973.057224507222</v>
      </c>
      <c r="R60" s="127"/>
      <c r="S60" s="129">
        <f t="shared" si="12"/>
        <v>169.05713200000173</v>
      </c>
      <c r="T60" s="130">
        <f>IF((K60)=0,"",(S60/K60))</f>
        <v>8.5365144016518128E-3</v>
      </c>
      <c r="U60" s="127"/>
      <c r="V60" s="124"/>
      <c r="W60" s="128">
        <f>SUM(W58:W59)</f>
        <v>20064.497332507221</v>
      </c>
      <c r="X60" s="127"/>
      <c r="Y60" s="129">
        <f t="shared" si="13"/>
        <v>91.440107999998872</v>
      </c>
      <c r="Z60" s="130">
        <f>IF((Q60)=0,"",(Y60/Q60))</f>
        <v>4.5781728341418148E-3</v>
      </c>
      <c r="AA60" s="127"/>
      <c r="AB60" s="124"/>
      <c r="AC60" s="128">
        <f>SUM(AC58:AC59)</f>
        <v>20062.496204507217</v>
      </c>
      <c r="AD60" s="127"/>
      <c r="AE60" s="129">
        <f t="shared" si="14"/>
        <v>-2.0011280000035185</v>
      </c>
      <c r="AF60" s="130">
        <f>IF((W60)=0,"",(AE60/W60))</f>
        <v>-9.9734768673293315E-5</v>
      </c>
      <c r="AG60" s="127"/>
      <c r="AH60" s="124"/>
      <c r="AI60" s="128">
        <f>SUM(AI58:AI59)</f>
        <v>20223.85652450722</v>
      </c>
      <c r="AJ60" s="127"/>
      <c r="AK60" s="129">
        <f t="shared" si="15"/>
        <v>161.36032000000341</v>
      </c>
      <c r="AL60" s="130">
        <f>IF((AC60)=0,"",(AK60/AC60))</f>
        <v>8.0428835153500185E-3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AP79"/>
  <sheetViews>
    <sheetView showGridLines="0" topLeftCell="T31" zoomScaleNormal="100" workbookViewId="0">
      <selection activeCell="AH44" sqref="AH44:AH4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f>'Bill Impacts - Street Light (2'!G7/'Bill Impacts - Street Light (2'!G6</f>
        <v>0.18888888888888888</v>
      </c>
      <c r="H7" s="9" t="s">
        <v>72</v>
      </c>
      <c r="J7" s="161"/>
      <c r="K7" s="161"/>
    </row>
    <row r="8" spans="2:42" x14ac:dyDescent="0.25">
      <c r="B8" s="6"/>
      <c r="G8" s="168">
        <f>'Bill Impacts - Street Light (2'!G8/'Bill Impacts - Street Light (2'!G6</f>
        <v>66.666666666666671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2.39</v>
      </c>
      <c r="H12" s="18">
        <f t="shared" ref="H12:H27" si="0">F12*G12</f>
        <v>2.39</v>
      </c>
      <c r="I12" s="19"/>
      <c r="J12" s="16">
        <v>2.82</v>
      </c>
      <c r="K12" s="18">
        <f t="shared" ref="K12:K27" si="1">$F12*J12</f>
        <v>2.82</v>
      </c>
      <c r="L12" s="19"/>
      <c r="M12" s="21">
        <f>K12-H12</f>
        <v>0.42999999999999972</v>
      </c>
      <c r="N12" s="22">
        <f>IF((H12)=0,"",(M12/H12))</f>
        <v>0.17991631799163166</v>
      </c>
      <c r="O12" s="19"/>
      <c r="P12" s="16">
        <v>2.93</v>
      </c>
      <c r="Q12" s="18">
        <f t="shared" ref="Q12:Q27" si="2">$F12*P12</f>
        <v>2.93</v>
      </c>
      <c r="R12" s="19"/>
      <c r="S12" s="21">
        <f>Q12-K12</f>
        <v>0.11000000000000032</v>
      </c>
      <c r="T12" s="22">
        <f t="shared" ref="T12:T34" si="3">IF((K12)=0,"",(S12/K12))</f>
        <v>3.9007092198581679E-2</v>
      </c>
      <c r="U12" s="19"/>
      <c r="V12" s="16">
        <v>2.97</v>
      </c>
      <c r="W12" s="18">
        <f t="shared" ref="W12:W27" si="4">$F12*V12</f>
        <v>2.97</v>
      </c>
      <c r="X12" s="19"/>
      <c r="Y12" s="21">
        <f>W12-Q12</f>
        <v>4.0000000000000036E-2</v>
      </c>
      <c r="Z12" s="22">
        <f t="shared" ref="Z12:Z34" si="5">IF((Q12)=0,"",(Y12/Q12))</f>
        <v>1.3651877133105813E-2</v>
      </c>
      <c r="AA12" s="19"/>
      <c r="AB12" s="16">
        <v>2.97</v>
      </c>
      <c r="AC12" s="18">
        <f t="shared" ref="AC12:AC27" si="6">$F12*AB12</f>
        <v>2.97</v>
      </c>
      <c r="AD12" s="19"/>
      <c r="AE12" s="21">
        <f>AC12-W12</f>
        <v>0</v>
      </c>
      <c r="AF12" s="22">
        <f t="shared" ref="AF12:AF34" si="7">IF((W12)=0,"",(AE12/W12))</f>
        <v>0</v>
      </c>
      <c r="AG12" s="19"/>
      <c r="AH12" s="16">
        <v>3.04</v>
      </c>
      <c r="AI12" s="18">
        <f t="shared" ref="AI12:AI27" si="8">$F12*AH12</f>
        <v>3.04</v>
      </c>
      <c r="AJ12" s="19"/>
      <c r="AK12" s="21">
        <f>AI12-AC12</f>
        <v>6.999999999999984E-2</v>
      </c>
      <c r="AL12" s="22">
        <f t="shared" ref="AL12:AL34" si="9">IF((AC12)=0,"",(AK12/AC12))</f>
        <v>2.3569023569023514E-2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0.18888888888888888</v>
      </c>
      <c r="G19" s="16">
        <v>6.3601000000000001</v>
      </c>
      <c r="H19" s="18">
        <f t="shared" si="0"/>
        <v>1.2013522222222222</v>
      </c>
      <c r="I19" s="19"/>
      <c r="J19" s="16">
        <v>7.4960000000000004</v>
      </c>
      <c r="K19" s="18">
        <f t="shared" si="1"/>
        <v>1.4159111111111111</v>
      </c>
      <c r="L19" s="19"/>
      <c r="M19" s="21">
        <f t="shared" si="10"/>
        <v>0.21455888888888897</v>
      </c>
      <c r="N19" s="22">
        <f t="shared" si="11"/>
        <v>0.17859782078898137</v>
      </c>
      <c r="O19" s="19"/>
      <c r="P19" s="16">
        <v>7.7770000000000001</v>
      </c>
      <c r="Q19" s="18">
        <f t="shared" si="2"/>
        <v>1.4689888888888889</v>
      </c>
      <c r="R19" s="19"/>
      <c r="S19" s="21">
        <f t="shared" si="12"/>
        <v>5.3077777777777779E-2</v>
      </c>
      <c r="T19" s="22">
        <f t="shared" si="3"/>
        <v>3.7486659551760941E-2</v>
      </c>
      <c r="U19" s="19"/>
      <c r="V19" s="16">
        <v>7.8734999999999999</v>
      </c>
      <c r="W19" s="18">
        <f t="shared" si="4"/>
        <v>1.4872166666666666</v>
      </c>
      <c r="X19" s="19"/>
      <c r="Y19" s="21">
        <f t="shared" si="13"/>
        <v>1.8227777777777732E-2</v>
      </c>
      <c r="Z19" s="22">
        <f t="shared" si="5"/>
        <v>1.2408383695512377E-2</v>
      </c>
      <c r="AA19" s="19"/>
      <c r="AB19" s="16">
        <v>7.8686999999999996</v>
      </c>
      <c r="AC19" s="18">
        <f t="shared" si="6"/>
        <v>1.4863099999999998</v>
      </c>
      <c r="AD19" s="19"/>
      <c r="AE19" s="21">
        <f t="shared" si="14"/>
        <v>-9.0666666666683327E-4</v>
      </c>
      <c r="AF19" s="22">
        <f t="shared" si="7"/>
        <v>-6.096399314156198E-4</v>
      </c>
      <c r="AG19" s="19"/>
      <c r="AH19" s="16">
        <v>8.0451999999999995</v>
      </c>
      <c r="AI19" s="18">
        <f t="shared" si="8"/>
        <v>1.5196488888888888</v>
      </c>
      <c r="AJ19" s="19"/>
      <c r="AK19" s="21">
        <f t="shared" si="15"/>
        <v>3.3338888888889029E-2</v>
      </c>
      <c r="AL19" s="22">
        <f t="shared" si="9"/>
        <v>2.2430642927040143E-2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0.18888888888888888</v>
      </c>
      <c r="G24" s="16">
        <v>-5.3699999999999998E-2</v>
      </c>
      <c r="H24" s="18">
        <f t="shared" si="0"/>
        <v>-1.0143333333333332E-2</v>
      </c>
      <c r="I24" s="19"/>
      <c r="J24" s="16">
        <v>0</v>
      </c>
      <c r="K24" s="18">
        <f t="shared" si="1"/>
        <v>0</v>
      </c>
      <c r="L24" s="19"/>
      <c r="M24" s="21">
        <f t="shared" si="10"/>
        <v>1.0143333333333332E-2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3.6212088888888894</v>
      </c>
      <c r="I28" s="31"/>
      <c r="J28" s="28"/>
      <c r="K28" s="30">
        <f>SUM(K12:K27)</f>
        <v>4.2359111111111112</v>
      </c>
      <c r="L28" s="31"/>
      <c r="M28" s="32">
        <f t="shared" si="10"/>
        <v>0.61470222222222182</v>
      </c>
      <c r="N28" s="33">
        <f t="shared" si="11"/>
        <v>0.16975055598375974</v>
      </c>
      <c r="O28" s="31"/>
      <c r="P28" s="28"/>
      <c r="Q28" s="30">
        <f>SUM(Q12:Q27)</f>
        <v>4.3989888888888888</v>
      </c>
      <c r="R28" s="31"/>
      <c r="S28" s="32">
        <f t="shared" si="12"/>
        <v>0.16307777777777765</v>
      </c>
      <c r="T28" s="33">
        <f t="shared" si="3"/>
        <v>3.8498866831745471E-2</v>
      </c>
      <c r="U28" s="31"/>
      <c r="V28" s="28"/>
      <c r="W28" s="30">
        <f>SUM(W12:W27)</f>
        <v>4.4572166666666666</v>
      </c>
      <c r="X28" s="31"/>
      <c r="Y28" s="32">
        <f t="shared" si="13"/>
        <v>5.8227777777777767E-2</v>
      </c>
      <c r="Z28" s="33">
        <f t="shared" si="5"/>
        <v>1.3236627608869712E-2</v>
      </c>
      <c r="AA28" s="31"/>
      <c r="AB28" s="28"/>
      <c r="AC28" s="30">
        <f>SUM(AC12:AC27)</f>
        <v>4.4563100000000002</v>
      </c>
      <c r="AD28" s="31"/>
      <c r="AE28" s="32">
        <f t="shared" si="14"/>
        <v>-9.0666666666638918E-4</v>
      </c>
      <c r="AF28" s="33">
        <f t="shared" si="7"/>
        <v>-2.034154348939112E-4</v>
      </c>
      <c r="AG28" s="31"/>
      <c r="AH28" s="28"/>
      <c r="AI28" s="30">
        <f>SUM(AI12:AI27)</f>
        <v>4.5596488888888889</v>
      </c>
      <c r="AJ28" s="31"/>
      <c r="AK28" s="32">
        <f t="shared" si="15"/>
        <v>0.10333888888888865</v>
      </c>
      <c r="AL28" s="33">
        <f t="shared" si="9"/>
        <v>2.3189340258843897E-2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0.18888888888888888</v>
      </c>
      <c r="G29" s="16">
        <v>-0.57825827208097746</v>
      </c>
      <c r="H29" s="18">
        <f t="shared" ref="H29:H35" si="34">F29*G29</f>
        <v>-0.10922656250418462</v>
      </c>
      <c r="I29" s="19"/>
      <c r="J29" s="16">
        <v>-0.76480000000000004</v>
      </c>
      <c r="K29" s="18">
        <f t="shared" ref="K29:K35" si="35">$F29*J29</f>
        <v>-0.14446222222222221</v>
      </c>
      <c r="L29" s="19"/>
      <c r="M29" s="21">
        <f t="shared" si="10"/>
        <v>-3.523565971803759E-2</v>
      </c>
      <c r="N29" s="22">
        <f t="shared" si="11"/>
        <v>0.32259240710507264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0.14446222222222221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0.18888888888888888</v>
      </c>
      <c r="G30" s="16">
        <v>-0.46759908289152036</v>
      </c>
      <c r="H30" s="18">
        <f t="shared" si="34"/>
        <v>-8.8324271212842725E-2</v>
      </c>
      <c r="I30" s="19"/>
      <c r="J30" s="16">
        <v>0.44290000000000002</v>
      </c>
      <c r="K30" s="18">
        <f t="shared" si="35"/>
        <v>8.3658888888888894E-2</v>
      </c>
      <c r="L30" s="19"/>
      <c r="M30" s="21">
        <f t="shared" ref="M30:M31" si="41">K30-H30</f>
        <v>0.17198316010173162</v>
      </c>
      <c r="N30" s="22">
        <f t="shared" ref="N30:N31" si="42">IF((H30)=0,"",(M30/H30))</f>
        <v>-1.9471789321339403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-8.3658888888888894E-2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0.18888888888888888</v>
      </c>
      <c r="G31" s="16">
        <v>0</v>
      </c>
      <c r="H31" s="18">
        <f t="shared" si="34"/>
        <v>0</v>
      </c>
      <c r="I31" s="19"/>
      <c r="J31" s="16">
        <v>4.5600000000000002E-2</v>
      </c>
      <c r="K31" s="18">
        <f>$F31*J31</f>
        <v>8.613333333333334E-3</v>
      </c>
      <c r="L31" s="19"/>
      <c r="M31" s="21">
        <f t="shared" si="41"/>
        <v>8.613333333333334E-3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-8.613333333333334E-3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0.18888888888888888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0.18888888888888888</v>
      </c>
      <c r="G33" s="141">
        <v>1.702E-2</v>
      </c>
      <c r="H33" s="18">
        <f t="shared" si="34"/>
        <v>3.2148888888888891E-3</v>
      </c>
      <c r="I33" s="19"/>
      <c r="J33" s="141">
        <v>1.702E-2</v>
      </c>
      <c r="K33" s="18">
        <f t="shared" si="35"/>
        <v>3.2148888888888891E-3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36"/>
        <v>3.2148888888888891E-3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37"/>
        <v>3.2148888888888891E-3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38"/>
        <v>3.2148888888888891E-3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39"/>
        <v>3.2148888888888891E-3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2.0526666666666671</v>
      </c>
      <c r="G34" s="38">
        <f>IF(ISBLANK($D$5)=TRUE, 0, IF($D$5="TOU", 0.64*$G$44+0.18*$G$45+0.18*$G$46, IF(AND($D$5="non-TOU", $F$48&gt;0), G48,G47)))</f>
        <v>8.7999999999999995E-2</v>
      </c>
      <c r="H34" s="18">
        <f t="shared" si="34"/>
        <v>0.18063466666666669</v>
      </c>
      <c r="I34" s="19"/>
      <c r="J34" s="38">
        <f>IF(ISBLANK($D$5)=TRUE, 0, IF($D$5="TOU", 0.64*$G$44+0.18*$G$45+0.18*$G$46, IF(AND($D$5="non-TOU", $F$48&gt;0), J48,J47)))</f>
        <v>8.7999999999999995E-2</v>
      </c>
      <c r="K34" s="18">
        <f t="shared" si="35"/>
        <v>0.18063466666666669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8.7999999999999995E-2</v>
      </c>
      <c r="Q34" s="18">
        <f t="shared" si="36"/>
        <v>0.18063466666666669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8.7999999999999995E-2</v>
      </c>
      <c r="W34" s="18">
        <f t="shared" si="37"/>
        <v>0.18063466666666669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8.7999999999999995E-2</v>
      </c>
      <c r="AC34" s="18">
        <f t="shared" si="38"/>
        <v>0.18063466666666669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8.7999999999999995E-2</v>
      </c>
      <c r="AI34" s="18">
        <f t="shared" si="39"/>
        <v>0.18063466666666669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3.6075076107274175</v>
      </c>
      <c r="I36" s="31"/>
      <c r="J36" s="42"/>
      <c r="K36" s="44">
        <f>SUM(K29:K35)+K28</f>
        <v>4.3675706666666665</v>
      </c>
      <c r="L36" s="31"/>
      <c r="M36" s="32">
        <f t="shared" si="10"/>
        <v>0.76006305593924894</v>
      </c>
      <c r="N36" s="33">
        <f t="shared" ref="N36:N46" si="52">IF((H36)=0,"",(M36/H36))</f>
        <v>0.21068924530584424</v>
      </c>
      <c r="O36" s="31"/>
      <c r="P36" s="42"/>
      <c r="Q36" s="44">
        <f>SUM(Q29:Q35)+Q28</f>
        <v>4.5828384444444445</v>
      </c>
      <c r="R36" s="31"/>
      <c r="S36" s="32">
        <f t="shared" si="12"/>
        <v>0.21526777777777806</v>
      </c>
      <c r="T36" s="33">
        <f t="shared" ref="T36:T46" si="53">IF((K36)=0,"",(S36/K36))</f>
        <v>4.9287760681402004E-2</v>
      </c>
      <c r="U36" s="31"/>
      <c r="V36" s="42"/>
      <c r="W36" s="44">
        <f>SUM(W29:W35)+W28</f>
        <v>4.6410662222222223</v>
      </c>
      <c r="X36" s="31"/>
      <c r="Y36" s="32">
        <f t="shared" si="13"/>
        <v>5.8227777777777767E-2</v>
      </c>
      <c r="Z36" s="33">
        <f t="shared" ref="Z36:Z46" si="54">IF((Q36)=0,"",(Y36/Q36))</f>
        <v>1.2705614322574367E-2</v>
      </c>
      <c r="AA36" s="31"/>
      <c r="AB36" s="42"/>
      <c r="AC36" s="44">
        <f>SUM(AC29:AC35)+AC28</f>
        <v>4.6401595555555559</v>
      </c>
      <c r="AD36" s="31"/>
      <c r="AE36" s="32">
        <f t="shared" si="14"/>
        <v>-9.0666666666638918E-4</v>
      </c>
      <c r="AF36" s="33">
        <f t="shared" ref="AF36:AF46" si="55">IF((W36)=0,"",(AE36/W36))</f>
        <v>-1.9535740781398753E-4</v>
      </c>
      <c r="AG36" s="31"/>
      <c r="AH36" s="42"/>
      <c r="AI36" s="44">
        <f>SUM(AI29:AI35)+AI28</f>
        <v>4.7434984444444446</v>
      </c>
      <c r="AJ36" s="31"/>
      <c r="AK36" s="32">
        <f t="shared" si="15"/>
        <v>0.10333888888888865</v>
      </c>
      <c r="AL36" s="33">
        <f t="shared" ref="AL36:AL46" si="56">IF((AC36)=0,"",(AK36/AC36))</f>
        <v>2.2270546443853075E-2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0.18888888888888888</v>
      </c>
      <c r="G37" s="20">
        <v>1.9737</v>
      </c>
      <c r="H37" s="18">
        <f>F37*G37</f>
        <v>0.37280999999999997</v>
      </c>
      <c r="I37" s="19"/>
      <c r="J37" s="20">
        <v>2.1905722516095145</v>
      </c>
      <c r="K37" s="18">
        <f>$F37*J37</f>
        <v>0.41377475863735275</v>
      </c>
      <c r="L37" s="19"/>
      <c r="M37" s="21">
        <f t="shared" si="10"/>
        <v>4.0964758637352772E-2</v>
      </c>
      <c r="N37" s="22">
        <f t="shared" si="52"/>
        <v>0.1098810617669933</v>
      </c>
      <c r="O37" s="19"/>
      <c r="P37" s="20">
        <v>2.1905722516095145</v>
      </c>
      <c r="Q37" s="18">
        <f>$F37*P37</f>
        <v>0.41377475863735275</v>
      </c>
      <c r="R37" s="19"/>
      <c r="S37" s="21">
        <f t="shared" si="12"/>
        <v>0</v>
      </c>
      <c r="T37" s="22">
        <f t="shared" si="53"/>
        <v>0</v>
      </c>
      <c r="U37" s="19"/>
      <c r="V37" s="20">
        <v>2.1905722516095145</v>
      </c>
      <c r="W37" s="18">
        <f>$F37*V37</f>
        <v>0.41377475863735275</v>
      </c>
      <c r="X37" s="19"/>
      <c r="Y37" s="21">
        <f t="shared" si="13"/>
        <v>0</v>
      </c>
      <c r="Z37" s="22">
        <f t="shared" si="54"/>
        <v>0</v>
      </c>
      <c r="AA37" s="19"/>
      <c r="AB37" s="20">
        <v>2.1905722516095145</v>
      </c>
      <c r="AC37" s="18">
        <f>$F37*AB37</f>
        <v>0.41377475863735275</v>
      </c>
      <c r="AD37" s="19"/>
      <c r="AE37" s="21">
        <f t="shared" si="14"/>
        <v>0</v>
      </c>
      <c r="AF37" s="22">
        <f t="shared" si="55"/>
        <v>0</v>
      </c>
      <c r="AG37" s="19"/>
      <c r="AH37" s="20">
        <v>2.1905722516095145</v>
      </c>
      <c r="AI37" s="18">
        <f>$F37*AH37</f>
        <v>0.41377475863735275</v>
      </c>
      <c r="AJ37" s="19"/>
      <c r="AK37" s="21">
        <f t="shared" si="15"/>
        <v>0</v>
      </c>
      <c r="AL37" s="22">
        <f t="shared" si="56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0.18888888888888888</v>
      </c>
      <c r="G38" s="20">
        <v>1.4698</v>
      </c>
      <c r="H38" s="18">
        <f>F38*G38</f>
        <v>0.27762888888888887</v>
      </c>
      <c r="I38" s="19"/>
      <c r="J38" s="20">
        <v>1.6610730221761238</v>
      </c>
      <c r="K38" s="18">
        <f>$F38*J38</f>
        <v>0.3137582375221567</v>
      </c>
      <c r="L38" s="19"/>
      <c r="M38" s="21">
        <f t="shared" si="10"/>
        <v>3.6129348633267833E-2</v>
      </c>
      <c r="N38" s="22">
        <f t="shared" si="52"/>
        <v>0.13013540765826903</v>
      </c>
      <c r="O38" s="19"/>
      <c r="P38" s="20">
        <v>1.6610730221761238</v>
      </c>
      <c r="Q38" s="18">
        <f>$F38*P38</f>
        <v>0.3137582375221567</v>
      </c>
      <c r="R38" s="19"/>
      <c r="S38" s="21">
        <f t="shared" si="12"/>
        <v>0</v>
      </c>
      <c r="T38" s="22">
        <f t="shared" si="53"/>
        <v>0</v>
      </c>
      <c r="U38" s="19"/>
      <c r="V38" s="20">
        <v>1.6610730221761238</v>
      </c>
      <c r="W38" s="18">
        <f>$F38*V38</f>
        <v>0.3137582375221567</v>
      </c>
      <c r="X38" s="19"/>
      <c r="Y38" s="21">
        <f t="shared" si="13"/>
        <v>0</v>
      </c>
      <c r="Z38" s="22">
        <f t="shared" si="54"/>
        <v>0</v>
      </c>
      <c r="AA38" s="19"/>
      <c r="AB38" s="20">
        <v>1.6610730221761238</v>
      </c>
      <c r="AC38" s="18">
        <f>$F38*AB38</f>
        <v>0.3137582375221567</v>
      </c>
      <c r="AD38" s="19"/>
      <c r="AE38" s="21">
        <f t="shared" si="14"/>
        <v>0</v>
      </c>
      <c r="AF38" s="22">
        <f t="shared" si="55"/>
        <v>0</v>
      </c>
      <c r="AG38" s="19"/>
      <c r="AH38" s="20">
        <v>1.6610730221761238</v>
      </c>
      <c r="AI38" s="18">
        <f>$F38*AH38</f>
        <v>0.3137582375221567</v>
      </c>
      <c r="AJ38" s="19"/>
      <c r="AK38" s="21">
        <f t="shared" si="15"/>
        <v>0</v>
      </c>
      <c r="AL38" s="22">
        <f t="shared" si="56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4.2579464996163061</v>
      </c>
      <c r="I39" s="49"/>
      <c r="J39" s="48"/>
      <c r="K39" s="44">
        <f>SUM(K36:K38)</f>
        <v>5.0951036628261761</v>
      </c>
      <c r="L39" s="49"/>
      <c r="M39" s="32">
        <f t="shared" si="10"/>
        <v>0.83715716320986999</v>
      </c>
      <c r="N39" s="33">
        <f t="shared" si="52"/>
        <v>0.19661054061748034</v>
      </c>
      <c r="O39" s="49"/>
      <c r="P39" s="48"/>
      <c r="Q39" s="44">
        <f>SUM(Q36:Q38)</f>
        <v>5.3103714406039542</v>
      </c>
      <c r="R39" s="49"/>
      <c r="S39" s="32">
        <f t="shared" si="12"/>
        <v>0.21526777777777806</v>
      </c>
      <c r="T39" s="33">
        <f t="shared" si="53"/>
        <v>4.2249930918652263E-2</v>
      </c>
      <c r="U39" s="49"/>
      <c r="V39" s="48"/>
      <c r="W39" s="44">
        <f>SUM(W36:W38)</f>
        <v>5.3685992183817319</v>
      </c>
      <c r="X39" s="49"/>
      <c r="Y39" s="32">
        <f t="shared" si="13"/>
        <v>5.8227777777777767E-2</v>
      </c>
      <c r="Z39" s="33">
        <f t="shared" si="54"/>
        <v>1.0964916188829808E-2</v>
      </c>
      <c r="AA39" s="49"/>
      <c r="AB39" s="48"/>
      <c r="AC39" s="44">
        <f>SUM(AC36:AC38)</f>
        <v>5.3676925517150655</v>
      </c>
      <c r="AD39" s="49"/>
      <c r="AE39" s="32">
        <f t="shared" si="14"/>
        <v>-9.0666666666638918E-4</v>
      </c>
      <c r="AF39" s="33">
        <f t="shared" si="55"/>
        <v>-1.6888328403469232E-4</v>
      </c>
      <c r="AG39" s="49"/>
      <c r="AH39" s="48"/>
      <c r="AI39" s="44">
        <f>SUM(AI36:AI38)</f>
        <v>5.4710314406039542</v>
      </c>
      <c r="AJ39" s="49"/>
      <c r="AK39" s="32">
        <f t="shared" si="15"/>
        <v>0.10333888888888865</v>
      </c>
      <c r="AL39" s="33">
        <f t="shared" si="56"/>
        <v>1.925201339183821E-2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68.719333333333338</v>
      </c>
      <c r="G40" s="51">
        <v>4.4000000000000003E-3</v>
      </c>
      <c r="H40" s="162">
        <f t="shared" ref="H40:H48" si="57">F40*G40</f>
        <v>0.30236506666666668</v>
      </c>
      <c r="I40" s="19"/>
      <c r="J40" s="51">
        <v>4.4000000000000003E-3</v>
      </c>
      <c r="K40" s="162">
        <f t="shared" ref="K40:K48" si="58">$F40*J40</f>
        <v>0.30236506666666668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0.30236506666666668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0.30236506666666668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0.30236506666666668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0.30236506666666668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68.719333333333338</v>
      </c>
      <c r="G41" s="51">
        <v>1.2999999999999999E-3</v>
      </c>
      <c r="H41" s="162">
        <f t="shared" si="57"/>
        <v>8.933513333333333E-2</v>
      </c>
      <c r="I41" s="19"/>
      <c r="J41" s="51">
        <v>1.2999999999999999E-3</v>
      </c>
      <c r="K41" s="162">
        <f t="shared" si="58"/>
        <v>8.933513333333333E-2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8.933513333333333E-2</v>
      </c>
      <c r="R41" s="19"/>
      <c r="S41" s="21">
        <f t="shared" si="12"/>
        <v>0</v>
      </c>
      <c r="T41" s="163">
        <f t="shared" si="53"/>
        <v>0</v>
      </c>
      <c r="U41" s="19"/>
      <c r="V41" s="51">
        <v>1.2999999999999999E-3</v>
      </c>
      <c r="W41" s="162">
        <f t="shared" si="60"/>
        <v>8.933513333333333E-2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8.933513333333333E-2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8.933513333333333E-2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66.666666666666671</v>
      </c>
      <c r="G43" s="51">
        <v>7.0000000000000001E-3</v>
      </c>
      <c r="H43" s="162">
        <f t="shared" si="57"/>
        <v>0.46666666666666673</v>
      </c>
      <c r="I43" s="19"/>
      <c r="J43" s="51">
        <v>7.0000000000000001E-3</v>
      </c>
      <c r="K43" s="162">
        <f t="shared" si="58"/>
        <v>0.46666666666666673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0.46666666666666673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0.46666666666666673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0.46666666666666673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0.46666666666666673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42.666666666666671</v>
      </c>
      <c r="G44" s="55">
        <v>7.6999999999999999E-2</v>
      </c>
      <c r="H44" s="162">
        <f t="shared" si="57"/>
        <v>3.2853333333333334</v>
      </c>
      <c r="I44" s="19"/>
      <c r="J44" s="55">
        <v>7.6999999999999999E-2</v>
      </c>
      <c r="K44" s="162">
        <f t="shared" si="58"/>
        <v>3.2853333333333334</v>
      </c>
      <c r="L44" s="19"/>
      <c r="M44" s="21">
        <f t="shared" si="10"/>
        <v>0</v>
      </c>
      <c r="N44" s="163">
        <f t="shared" si="52"/>
        <v>0</v>
      </c>
      <c r="O44" s="19"/>
      <c r="P44" s="55">
        <v>7.6999999999999999E-2</v>
      </c>
      <c r="Q44" s="162">
        <f t="shared" si="59"/>
        <v>3.2853333333333334</v>
      </c>
      <c r="R44" s="19"/>
      <c r="S44" s="21">
        <f t="shared" si="12"/>
        <v>0</v>
      </c>
      <c r="T44" s="163">
        <f t="shared" si="53"/>
        <v>0</v>
      </c>
      <c r="U44" s="19"/>
      <c r="V44" s="55">
        <v>7.6999999999999999E-2</v>
      </c>
      <c r="W44" s="162">
        <f t="shared" si="60"/>
        <v>3.2853333333333334</v>
      </c>
      <c r="X44" s="19"/>
      <c r="Y44" s="21">
        <f t="shared" si="13"/>
        <v>0</v>
      </c>
      <c r="Z44" s="163">
        <f t="shared" si="54"/>
        <v>0</v>
      </c>
      <c r="AA44" s="19"/>
      <c r="AB44" s="55">
        <v>7.6999999999999999E-2</v>
      </c>
      <c r="AC44" s="162">
        <f t="shared" si="61"/>
        <v>3.2853333333333334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7.6999999999999999E-2</v>
      </c>
      <c r="AI44" s="162">
        <f t="shared" si="62"/>
        <v>3.2853333333333334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12</v>
      </c>
      <c r="G45" s="55">
        <v>0.114</v>
      </c>
      <c r="H45" s="162">
        <f t="shared" si="57"/>
        <v>1.3680000000000001</v>
      </c>
      <c r="I45" s="19"/>
      <c r="J45" s="55">
        <v>0.114</v>
      </c>
      <c r="K45" s="162">
        <f t="shared" si="58"/>
        <v>1.3680000000000001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59"/>
        <v>1.3680000000000001</v>
      </c>
      <c r="R45" s="19"/>
      <c r="S45" s="21">
        <f t="shared" si="12"/>
        <v>0</v>
      </c>
      <c r="T45" s="163">
        <f t="shared" si="53"/>
        <v>0</v>
      </c>
      <c r="U45" s="19"/>
      <c r="V45" s="55">
        <v>0.114</v>
      </c>
      <c r="W45" s="162">
        <f t="shared" si="60"/>
        <v>1.3680000000000001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0.114</v>
      </c>
      <c r="AC45" s="162">
        <f t="shared" si="61"/>
        <v>1.3680000000000001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0.114</v>
      </c>
      <c r="AI45" s="162">
        <f t="shared" si="62"/>
        <v>1.3680000000000001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12</v>
      </c>
      <c r="G46" s="55">
        <v>0.14000000000000001</v>
      </c>
      <c r="H46" s="162">
        <f t="shared" si="57"/>
        <v>1.6800000000000002</v>
      </c>
      <c r="I46" s="19"/>
      <c r="J46" s="55">
        <v>0.14000000000000001</v>
      </c>
      <c r="K46" s="162">
        <f t="shared" si="58"/>
        <v>1.6800000000000002</v>
      </c>
      <c r="L46" s="19"/>
      <c r="M46" s="21">
        <f t="shared" si="10"/>
        <v>0</v>
      </c>
      <c r="N46" s="163">
        <f t="shared" si="52"/>
        <v>0</v>
      </c>
      <c r="O46" s="19"/>
      <c r="P46" s="55">
        <v>0.14000000000000001</v>
      </c>
      <c r="Q46" s="162">
        <f t="shared" si="59"/>
        <v>1.6800000000000002</v>
      </c>
      <c r="R46" s="19"/>
      <c r="S46" s="21">
        <f t="shared" si="12"/>
        <v>0</v>
      </c>
      <c r="T46" s="163">
        <f t="shared" si="53"/>
        <v>0</v>
      </c>
      <c r="U46" s="19"/>
      <c r="V46" s="55">
        <v>0.14000000000000001</v>
      </c>
      <c r="W46" s="162">
        <f t="shared" si="60"/>
        <v>1.6800000000000002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0.14000000000000001</v>
      </c>
      <c r="AC46" s="162">
        <f t="shared" si="61"/>
        <v>1.6800000000000002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0.14000000000000001</v>
      </c>
      <c r="AI46" s="162">
        <f t="shared" si="62"/>
        <v>1.6800000000000002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66.666666666666671</v>
      </c>
      <c r="G47" s="55">
        <v>8.7999999999999995E-2</v>
      </c>
      <c r="H47" s="162">
        <f t="shared" si="57"/>
        <v>5.8666666666666671</v>
      </c>
      <c r="I47" s="60"/>
      <c r="J47" s="55">
        <v>8.7999999999999995E-2</v>
      </c>
      <c r="K47" s="162">
        <f t="shared" si="58"/>
        <v>5.8666666666666671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59"/>
        <v>5.8666666666666671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60"/>
        <v>5.8666666666666671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61"/>
        <v>5.8666666666666671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62"/>
        <v>5.8666666666666671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0.10299999999999999</v>
      </c>
      <c r="H48" s="162">
        <f t="shared" si="57"/>
        <v>0</v>
      </c>
      <c r="I48" s="60"/>
      <c r="J48" s="55">
        <v>0.10299999999999999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11.699646699616308</v>
      </c>
      <c r="I50" s="76"/>
      <c r="J50" s="73"/>
      <c r="K50" s="75">
        <f>SUM(K40:K46,K39)</f>
        <v>12.536803862826178</v>
      </c>
      <c r="L50" s="76"/>
      <c r="M50" s="77">
        <f>K50-H50</f>
        <v>0.83715716320986999</v>
      </c>
      <c r="N50" s="78">
        <f>IF((H50)=0,"",(M50/H50))</f>
        <v>7.1554054981619639E-2</v>
      </c>
      <c r="O50" s="76"/>
      <c r="P50" s="73"/>
      <c r="Q50" s="75">
        <f>SUM(Q40:Q46,Q39)</f>
        <v>12.752071640603955</v>
      </c>
      <c r="R50" s="76"/>
      <c r="S50" s="77">
        <f t="shared" si="12"/>
        <v>0.21526777777777717</v>
      </c>
      <c r="T50" s="78">
        <f>IF((K50)=0,"",(S50/K50))</f>
        <v>1.7170865886805799E-2</v>
      </c>
      <c r="U50" s="76"/>
      <c r="V50" s="73"/>
      <c r="W50" s="75">
        <f>SUM(W40:W46,W39)</f>
        <v>12.810299418381733</v>
      </c>
      <c r="X50" s="76"/>
      <c r="Y50" s="77">
        <f t="shared" si="13"/>
        <v>5.8227777777778655E-2</v>
      </c>
      <c r="Z50" s="78">
        <f>IF((Q50)=0,"",(Y50/Q50))</f>
        <v>4.5661426173591443E-3</v>
      </c>
      <c r="AA50" s="76"/>
      <c r="AB50" s="73"/>
      <c r="AC50" s="75">
        <f>SUM(AC40:AC46,AC39)</f>
        <v>12.809392751715066</v>
      </c>
      <c r="AD50" s="76"/>
      <c r="AE50" s="77">
        <f t="shared" si="14"/>
        <v>-9.0666666666727735E-4</v>
      </c>
      <c r="AF50" s="78">
        <f>IF((W50)=0,"",(AE50/W50))</f>
        <v>-7.0776383678142969E-5</v>
      </c>
      <c r="AG50" s="76"/>
      <c r="AH50" s="73"/>
      <c r="AI50" s="75">
        <f>SUM(AI40:AI46,AI39)</f>
        <v>12.912731640603955</v>
      </c>
      <c r="AJ50" s="76"/>
      <c r="AK50" s="77">
        <f t="shared" si="15"/>
        <v>0.10333888888888865</v>
      </c>
      <c r="AL50" s="78">
        <f>IF((AC50)=0,"",(AK50/AC50))</f>
        <v>8.0674307433545173E-3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1.5209540709501201</v>
      </c>
      <c r="I51" s="83"/>
      <c r="J51" s="80">
        <v>0.13</v>
      </c>
      <c r="K51" s="84">
        <f>K50*J51</f>
        <v>1.6297845021674031</v>
      </c>
      <c r="L51" s="83"/>
      <c r="M51" s="85">
        <f>K51-H51</f>
        <v>0.10883043121728297</v>
      </c>
      <c r="N51" s="86">
        <f>IF((H51)=0,"",(M51/H51))</f>
        <v>7.1554054981619541E-2</v>
      </c>
      <c r="O51" s="83"/>
      <c r="P51" s="80">
        <v>0.13</v>
      </c>
      <c r="Q51" s="84">
        <f>Q50*P51</f>
        <v>1.6577693132785141</v>
      </c>
      <c r="R51" s="83"/>
      <c r="S51" s="85">
        <f t="shared" si="12"/>
        <v>2.7984811111110952E-2</v>
      </c>
      <c r="T51" s="86">
        <f>IF((K51)=0,"",(S51/K51))</f>
        <v>1.7170865886805747E-2</v>
      </c>
      <c r="U51" s="83"/>
      <c r="V51" s="80">
        <v>0.13</v>
      </c>
      <c r="W51" s="84">
        <f>W50*V51</f>
        <v>1.6653389243896255</v>
      </c>
      <c r="X51" s="83"/>
      <c r="Y51" s="85">
        <f t="shared" si="13"/>
        <v>7.5696111111114295E-3</v>
      </c>
      <c r="Z51" s="86">
        <f>IF((Q51)=0,"",(Y51/Q51))</f>
        <v>4.5661426173592675E-3</v>
      </c>
      <c r="AA51" s="83"/>
      <c r="AB51" s="80">
        <v>0.13</v>
      </c>
      <c r="AC51" s="84">
        <f>AC50*AB51</f>
        <v>1.6652210577229587</v>
      </c>
      <c r="AD51" s="83"/>
      <c r="AE51" s="85">
        <f t="shared" si="14"/>
        <v>-1.1786666666679935E-4</v>
      </c>
      <c r="AF51" s="86">
        <f>IF((W51)=0,"",(AE51/W51))</f>
        <v>-7.0776383678174966E-5</v>
      </c>
      <c r="AG51" s="83"/>
      <c r="AH51" s="80">
        <v>0.13</v>
      </c>
      <c r="AI51" s="84">
        <f>AI50*AH51</f>
        <v>1.6786551132785141</v>
      </c>
      <c r="AJ51" s="83"/>
      <c r="AK51" s="85">
        <f t="shared" si="15"/>
        <v>1.3434055555555435E-2</v>
      </c>
      <c r="AL51" s="86">
        <f>IF((AC51)=0,"",(AK51/AC51))</f>
        <v>8.0674307433544635E-3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13.220600770566428</v>
      </c>
      <c r="I52" s="83"/>
      <c r="J52" s="88"/>
      <c r="K52" s="84">
        <f>K50+K51</f>
        <v>14.166588364993581</v>
      </c>
      <c r="L52" s="83"/>
      <c r="M52" s="85">
        <f>K52-H52</f>
        <v>0.94598759442715341</v>
      </c>
      <c r="N52" s="86">
        <f>IF((H52)=0,"",(M52/H52))</f>
        <v>7.1554054981619666E-2</v>
      </c>
      <c r="O52" s="83"/>
      <c r="P52" s="88"/>
      <c r="Q52" s="84">
        <f>Q50+Q51</f>
        <v>14.409840953882469</v>
      </c>
      <c r="R52" s="83"/>
      <c r="S52" s="85">
        <f t="shared" si="12"/>
        <v>0.2432525888888879</v>
      </c>
      <c r="T52" s="86">
        <f>IF((K52)=0,"",(S52/K52))</f>
        <v>1.7170865886805775E-2</v>
      </c>
      <c r="U52" s="83"/>
      <c r="V52" s="88"/>
      <c r="W52" s="84">
        <f>W50+W51</f>
        <v>14.475638342771358</v>
      </c>
      <c r="X52" s="83"/>
      <c r="Y52" s="85">
        <f t="shared" si="13"/>
        <v>6.5797388888888975E-2</v>
      </c>
      <c r="Z52" s="86">
        <f>IF((Q52)=0,"",(Y52/Q52))</f>
        <v>4.566142617359081E-3</v>
      </c>
      <c r="AA52" s="83"/>
      <c r="AB52" s="88"/>
      <c r="AC52" s="84">
        <f>AC50+AC51</f>
        <v>14.474613809438026</v>
      </c>
      <c r="AD52" s="83"/>
      <c r="AE52" s="85">
        <f t="shared" si="14"/>
        <v>-1.0245333333323003E-3</v>
      </c>
      <c r="AF52" s="86">
        <f>IF((W52)=0,"",(AE52/W52))</f>
        <v>-7.0776383678023951E-5</v>
      </c>
      <c r="AG52" s="83"/>
      <c r="AH52" s="88"/>
      <c r="AI52" s="84">
        <f>AI50+AI51</f>
        <v>14.591386753882469</v>
      </c>
      <c r="AJ52" s="83"/>
      <c r="AK52" s="85">
        <f t="shared" si="15"/>
        <v>0.11677294444444364</v>
      </c>
      <c r="AL52" s="86">
        <f>IF((AC52)=0,"",(AK52/AC52))</f>
        <v>8.0674307433544808E-3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-1.32</v>
      </c>
      <c r="I53" s="83"/>
      <c r="J53" s="88"/>
      <c r="K53" s="90">
        <f>ROUND(-K52*10%,2)</f>
        <v>-1.42</v>
      </c>
      <c r="L53" s="83"/>
      <c r="M53" s="91">
        <f>K53-H53</f>
        <v>-9.9999999999999867E-2</v>
      </c>
      <c r="N53" s="92">
        <f>IF((H53)=0,"",(M53/H53))</f>
        <v>7.5757575757575649E-2</v>
      </c>
      <c r="O53" s="83"/>
      <c r="P53" s="88"/>
      <c r="Q53" s="90">
        <f>ROUND(-Q52*10%,2)</f>
        <v>-1.44</v>
      </c>
      <c r="R53" s="83"/>
      <c r="S53" s="91">
        <f t="shared" si="12"/>
        <v>-2.0000000000000018E-2</v>
      </c>
      <c r="T53" s="92">
        <f>IF((K53)=0,"",(S53/K53))</f>
        <v>1.4084507042253534E-2</v>
      </c>
      <c r="U53" s="83"/>
      <c r="V53" s="88"/>
      <c r="W53" s="90">
        <f>ROUND(-W52*10%,2)</f>
        <v>-1.45</v>
      </c>
      <c r="X53" s="83"/>
      <c r="Y53" s="91">
        <f t="shared" si="13"/>
        <v>-1.0000000000000009E-2</v>
      </c>
      <c r="Z53" s="92">
        <f>IF((Q53)=0,"",(Y53/Q53))</f>
        <v>6.944444444444451E-3</v>
      </c>
      <c r="AA53" s="83"/>
      <c r="AB53" s="88"/>
      <c r="AC53" s="90">
        <f>ROUND(-AC52*10%,2)</f>
        <v>-1.45</v>
      </c>
      <c r="AD53" s="83"/>
      <c r="AE53" s="91">
        <f t="shared" si="14"/>
        <v>0</v>
      </c>
      <c r="AF53" s="92">
        <f>IF((W53)=0,"",(AE53/W53))</f>
        <v>0</v>
      </c>
      <c r="AG53" s="83"/>
      <c r="AH53" s="88"/>
      <c r="AI53" s="90">
        <f>ROUND(-AI52*10%,2)</f>
        <v>-1.46</v>
      </c>
      <c r="AJ53" s="83"/>
      <c r="AK53" s="91">
        <f t="shared" si="15"/>
        <v>-1.0000000000000009E-2</v>
      </c>
      <c r="AL53" s="92">
        <f>IF((AC53)=0,"",(AK53/AC53))</f>
        <v>6.896551724137937E-3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11.900600770566427</v>
      </c>
      <c r="I54" s="96"/>
      <c r="J54" s="93"/>
      <c r="K54" s="97">
        <f>K52+K53</f>
        <v>12.746588364993581</v>
      </c>
      <c r="L54" s="96"/>
      <c r="M54" s="98">
        <f>K54-H54</f>
        <v>0.84598759442715377</v>
      </c>
      <c r="N54" s="99">
        <f>IF((H54)=0,"",(M54/H54))</f>
        <v>7.1087805627386633E-2</v>
      </c>
      <c r="O54" s="96"/>
      <c r="P54" s="93"/>
      <c r="Q54" s="97">
        <f>Q52+Q53</f>
        <v>12.969840953882469</v>
      </c>
      <c r="R54" s="96"/>
      <c r="S54" s="98">
        <f t="shared" si="12"/>
        <v>0.22325258888888833</v>
      </c>
      <c r="T54" s="99">
        <f>IF((K54)=0,"",(S54/K54))</f>
        <v>1.7514693539646659E-2</v>
      </c>
      <c r="U54" s="96"/>
      <c r="V54" s="93"/>
      <c r="W54" s="97">
        <f>W52+W53</f>
        <v>13.025638342771359</v>
      </c>
      <c r="X54" s="96"/>
      <c r="Y54" s="98">
        <f t="shared" si="13"/>
        <v>5.5797388888889188E-2</v>
      </c>
      <c r="Z54" s="99">
        <f>IF((Q54)=0,"",(Y54/Q54))</f>
        <v>4.3020873646246573E-3</v>
      </c>
      <c r="AA54" s="96"/>
      <c r="AB54" s="93"/>
      <c r="AC54" s="97">
        <f>AC52+AC53</f>
        <v>13.024613809438026</v>
      </c>
      <c r="AD54" s="96"/>
      <c r="AE54" s="98">
        <f t="shared" si="14"/>
        <v>-1.0245333333323003E-3</v>
      </c>
      <c r="AF54" s="99">
        <f>IF((W54)=0,"",(AE54/W54))</f>
        <v>-7.8655134310624402E-5</v>
      </c>
      <c r="AG54" s="96"/>
      <c r="AH54" s="93"/>
      <c r="AI54" s="97">
        <f>AI52+AI53</f>
        <v>13.13138675388247</v>
      </c>
      <c r="AJ54" s="96"/>
      <c r="AK54" s="98">
        <f t="shared" si="15"/>
        <v>0.10677294444444385</v>
      </c>
      <c r="AL54" s="99">
        <f>IF((AC54)=0,"",(AK54/AC54))</f>
        <v>8.1977819846814175E-3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11.232980032949641</v>
      </c>
      <c r="I56" s="110"/>
      <c r="J56" s="107"/>
      <c r="K56" s="109">
        <f>SUM(K47:K48,K39,K40:K43)</f>
        <v>12.070137196159511</v>
      </c>
      <c r="L56" s="110"/>
      <c r="M56" s="111">
        <f>K56-H56</f>
        <v>0.83715716320986999</v>
      </c>
      <c r="N56" s="78">
        <f>IF((H56)=0,"",(M56/H56))</f>
        <v>7.4526720492179399E-2</v>
      </c>
      <c r="O56" s="110"/>
      <c r="P56" s="107"/>
      <c r="Q56" s="109">
        <f>SUM(Q47:Q48,Q39,Q40:Q43)</f>
        <v>12.28540497393729</v>
      </c>
      <c r="R56" s="110"/>
      <c r="S56" s="111">
        <f t="shared" si="12"/>
        <v>0.21526777777777895</v>
      </c>
      <c r="T56" s="78">
        <f>IF((K56)=0,"",(S56/K56))</f>
        <v>1.7834741584070234E-2</v>
      </c>
      <c r="U56" s="110"/>
      <c r="V56" s="107"/>
      <c r="W56" s="109">
        <f>SUM(W47:W48,W39,W40:W43)</f>
        <v>12.343632751715067</v>
      </c>
      <c r="X56" s="110"/>
      <c r="Y56" s="111">
        <f t="shared" si="13"/>
        <v>5.8227777777776879E-2</v>
      </c>
      <c r="Z56" s="78">
        <f>IF((Q56)=0,"",(Y56/Q56))</f>
        <v>4.7395896107050141E-3</v>
      </c>
      <c r="AA56" s="110"/>
      <c r="AB56" s="107"/>
      <c r="AC56" s="109">
        <f>SUM(AC47:AC48,AC39,AC40:AC43)</f>
        <v>12.342726085048401</v>
      </c>
      <c r="AD56" s="110"/>
      <c r="AE56" s="111">
        <f t="shared" si="14"/>
        <v>-9.06666666665501E-4</v>
      </c>
      <c r="AF56" s="78">
        <f>IF((W56)=0,"",(AE56/W56))</f>
        <v>-7.3452174485629085E-5</v>
      </c>
      <c r="AG56" s="110"/>
      <c r="AH56" s="107"/>
      <c r="AI56" s="109">
        <f>SUM(AI47:AI48,AI39,AI40:AI43)</f>
        <v>12.44606497393729</v>
      </c>
      <c r="AJ56" s="110"/>
      <c r="AK56" s="111">
        <f t="shared" si="15"/>
        <v>0.10333888888888865</v>
      </c>
      <c r="AL56" s="78">
        <f>IF((AC56)=0,"",(AK56/AC56))</f>
        <v>8.3724525827458974E-3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1.4602874042834533</v>
      </c>
      <c r="I57" s="115"/>
      <c r="J57" s="113">
        <v>0.13</v>
      </c>
      <c r="K57" s="116">
        <f>K56*J57</f>
        <v>1.5691178355007365</v>
      </c>
      <c r="L57" s="115"/>
      <c r="M57" s="117">
        <f>K57-H57</f>
        <v>0.1088304312172832</v>
      </c>
      <c r="N57" s="86">
        <f>IF((H57)=0,"",(M57/H57))</f>
        <v>7.4526720492179468E-2</v>
      </c>
      <c r="O57" s="115"/>
      <c r="P57" s="113">
        <v>0.13</v>
      </c>
      <c r="Q57" s="116">
        <f>Q56*P57</f>
        <v>1.5971026466118476</v>
      </c>
      <c r="R57" s="115"/>
      <c r="S57" s="117">
        <f t="shared" si="12"/>
        <v>2.7984811111111174E-2</v>
      </c>
      <c r="T57" s="86">
        <f>IF((K57)=0,"",(S57/K57))</f>
        <v>1.7834741584070179E-2</v>
      </c>
      <c r="U57" s="115"/>
      <c r="V57" s="113">
        <v>0.13</v>
      </c>
      <c r="W57" s="116">
        <f>W56*V57</f>
        <v>1.6046722577229586</v>
      </c>
      <c r="X57" s="115"/>
      <c r="Y57" s="117">
        <f t="shared" si="13"/>
        <v>7.5696111111109854E-3</v>
      </c>
      <c r="Z57" s="86">
        <f>IF((Q57)=0,"",(Y57/Q57))</f>
        <v>4.739589610705008E-3</v>
      </c>
      <c r="AA57" s="115"/>
      <c r="AB57" s="113">
        <v>0.13</v>
      </c>
      <c r="AC57" s="116">
        <f>AC56*AB57</f>
        <v>1.6045543910562923</v>
      </c>
      <c r="AD57" s="115"/>
      <c r="AE57" s="117">
        <f t="shared" si="14"/>
        <v>-1.1786666666635526E-4</v>
      </c>
      <c r="AF57" s="86">
        <f>IF((W57)=0,"",(AE57/W57))</f>
        <v>-7.345217448552946E-5</v>
      </c>
      <c r="AG57" s="115"/>
      <c r="AH57" s="113">
        <v>0.13</v>
      </c>
      <c r="AI57" s="116">
        <f>AI56*AH57</f>
        <v>1.6179884466118477</v>
      </c>
      <c r="AJ57" s="115"/>
      <c r="AK57" s="117">
        <f t="shared" si="15"/>
        <v>1.3434055555555435E-2</v>
      </c>
      <c r="AL57" s="86">
        <f>IF((AC57)=0,"",(AK57/AC57))</f>
        <v>8.3724525827458419E-3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12.693267437233095</v>
      </c>
      <c r="I58" s="115"/>
      <c r="J58" s="119"/>
      <c r="K58" s="116">
        <f>K56+K57</f>
        <v>13.639255031660248</v>
      </c>
      <c r="L58" s="115"/>
      <c r="M58" s="117">
        <f>K58-H58</f>
        <v>0.94598759442715341</v>
      </c>
      <c r="N58" s="86">
        <f>IF((H58)=0,"",(M58/H58))</f>
        <v>7.4526720492179413E-2</v>
      </c>
      <c r="O58" s="115"/>
      <c r="P58" s="119"/>
      <c r="Q58" s="116">
        <f>Q56+Q57</f>
        <v>13.882507620549138</v>
      </c>
      <c r="R58" s="115"/>
      <c r="S58" s="117">
        <f t="shared" si="12"/>
        <v>0.24325258888888968</v>
      </c>
      <c r="T58" s="86">
        <f>IF((K58)=0,"",(S58/K58))</f>
        <v>1.7834741584070196E-2</v>
      </c>
      <c r="U58" s="115"/>
      <c r="V58" s="119"/>
      <c r="W58" s="116">
        <f>W56+W57</f>
        <v>13.948305009438025</v>
      </c>
      <c r="X58" s="115"/>
      <c r="Y58" s="117">
        <f t="shared" si="13"/>
        <v>6.5797388888887198E-2</v>
      </c>
      <c r="Z58" s="86">
        <f>IF((Q58)=0,"",(Y58/Q58))</f>
        <v>4.7395896107049647E-3</v>
      </c>
      <c r="AA58" s="115"/>
      <c r="AB58" s="119"/>
      <c r="AC58" s="116">
        <f>AC56+AC57</f>
        <v>13.947280476104693</v>
      </c>
      <c r="AD58" s="115"/>
      <c r="AE58" s="117">
        <f t="shared" si="14"/>
        <v>-1.0245333333323003E-3</v>
      </c>
      <c r="AF58" s="86">
        <f>IF((W58)=0,"",(AE58/W58))</f>
        <v>-7.3452174485649468E-5</v>
      </c>
      <c r="AG58" s="115"/>
      <c r="AH58" s="119"/>
      <c r="AI58" s="116">
        <f>AI56+AI57</f>
        <v>14.064053420549138</v>
      </c>
      <c r="AJ58" s="115"/>
      <c r="AK58" s="117">
        <f t="shared" si="15"/>
        <v>0.11677294444444541</v>
      </c>
      <c r="AL58" s="86">
        <f>IF((AC58)=0,"",(AK58/AC58))</f>
        <v>8.3724525827459876E-3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-1.27</v>
      </c>
      <c r="I59" s="115"/>
      <c r="J59" s="119"/>
      <c r="K59" s="122">
        <f>ROUND(-K58*10%,2)</f>
        <v>-1.36</v>
      </c>
      <c r="L59" s="115"/>
      <c r="M59" s="123">
        <f>K59-H59</f>
        <v>-9.000000000000008E-2</v>
      </c>
      <c r="N59" s="92">
        <f>IF((H59)=0,"",(M59/H59))</f>
        <v>7.0866141732283533E-2</v>
      </c>
      <c r="O59" s="115"/>
      <c r="P59" s="119"/>
      <c r="Q59" s="122">
        <f>ROUND(-Q58*10%,2)</f>
        <v>-1.39</v>
      </c>
      <c r="R59" s="115"/>
      <c r="S59" s="123">
        <f t="shared" si="12"/>
        <v>-2.9999999999999805E-2</v>
      </c>
      <c r="T59" s="92">
        <f>IF((K59)=0,"",(S59/K59))</f>
        <v>2.205882352941162E-2</v>
      </c>
      <c r="U59" s="115"/>
      <c r="V59" s="119"/>
      <c r="W59" s="122">
        <f>ROUND(-W58*10%,2)</f>
        <v>-1.39</v>
      </c>
      <c r="X59" s="115"/>
      <c r="Y59" s="123">
        <f t="shared" si="13"/>
        <v>0</v>
      </c>
      <c r="Z59" s="92">
        <f>IF((Q59)=0,"",(Y59/Q59))</f>
        <v>0</v>
      </c>
      <c r="AA59" s="115"/>
      <c r="AB59" s="119"/>
      <c r="AC59" s="122">
        <f>ROUND(-AC58*10%,2)</f>
        <v>-1.39</v>
      </c>
      <c r="AD59" s="115"/>
      <c r="AE59" s="123">
        <f t="shared" si="14"/>
        <v>0</v>
      </c>
      <c r="AF59" s="92">
        <f>IF((W59)=0,"",(AE59/W59))</f>
        <v>0</v>
      </c>
      <c r="AG59" s="115"/>
      <c r="AH59" s="119"/>
      <c r="AI59" s="122">
        <f>ROUND(-AI58*10%,2)</f>
        <v>-1.41</v>
      </c>
      <c r="AJ59" s="115"/>
      <c r="AK59" s="123">
        <f t="shared" si="15"/>
        <v>-2.0000000000000018E-2</v>
      </c>
      <c r="AL59" s="92">
        <f>IF((AC59)=0,"",(AK59/AC59))</f>
        <v>1.4388489208633108E-2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11.423267437233095</v>
      </c>
      <c r="I60" s="127"/>
      <c r="J60" s="124"/>
      <c r="K60" s="128">
        <f>SUM(K58:K59)</f>
        <v>12.279255031660249</v>
      </c>
      <c r="L60" s="127"/>
      <c r="M60" s="129">
        <f>K60-H60</f>
        <v>0.85598759442715355</v>
      </c>
      <c r="N60" s="130">
        <f>IF((H60)=0,"",(M60/H60))</f>
        <v>7.4933691181661419E-2</v>
      </c>
      <c r="O60" s="127"/>
      <c r="P60" s="124"/>
      <c r="Q60" s="128">
        <f>SUM(Q58:Q59)</f>
        <v>12.492507620549137</v>
      </c>
      <c r="R60" s="127"/>
      <c r="S60" s="129">
        <f t="shared" si="12"/>
        <v>0.21325258888888854</v>
      </c>
      <c r="T60" s="130">
        <f>IF((K60)=0,"",(S60/K60))</f>
        <v>1.7366899566712165E-2</v>
      </c>
      <c r="U60" s="127"/>
      <c r="V60" s="124"/>
      <c r="W60" s="128">
        <f>SUM(W58:W59)</f>
        <v>12.558305009438024</v>
      </c>
      <c r="X60" s="127"/>
      <c r="Y60" s="129">
        <f t="shared" si="13"/>
        <v>6.5797388888887198E-2</v>
      </c>
      <c r="Z60" s="130">
        <f>IF((Q60)=0,"",(Y60/Q60))</f>
        <v>5.2669480689894448E-3</v>
      </c>
      <c r="AA60" s="127"/>
      <c r="AB60" s="124"/>
      <c r="AC60" s="128">
        <f>SUM(AC58:AC59)</f>
        <v>12.557280476104692</v>
      </c>
      <c r="AD60" s="127"/>
      <c r="AE60" s="129">
        <f t="shared" si="14"/>
        <v>-1.0245333333323003E-3</v>
      </c>
      <c r="AF60" s="130">
        <f>IF((W60)=0,"",(AE60/W60))</f>
        <v>-8.1582134894981936E-5</v>
      </c>
      <c r="AG60" s="127"/>
      <c r="AH60" s="124"/>
      <c r="AI60" s="128">
        <f>SUM(AI58:AI59)</f>
        <v>12.654053420549138</v>
      </c>
      <c r="AJ60" s="127"/>
      <c r="AK60" s="129">
        <f t="shared" si="15"/>
        <v>9.6772944444445841E-2</v>
      </c>
      <c r="AL60" s="130">
        <f>IF((AC60)=0,"",(AK60/AC60))</f>
        <v>7.7065209006516606E-3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P79"/>
  <sheetViews>
    <sheetView showGridLines="0" topLeftCell="J43" zoomScaleNormal="100" workbookViewId="0">
      <selection activeCell="P67" sqref="P67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1.47E-2</v>
      </c>
      <c r="H19" s="18">
        <f t="shared" si="0"/>
        <v>2.94</v>
      </c>
      <c r="I19" s="19"/>
      <c r="J19" s="16">
        <v>1.55E-2</v>
      </c>
      <c r="K19" s="18">
        <f t="shared" si="1"/>
        <v>3.1</v>
      </c>
      <c r="L19" s="19"/>
      <c r="M19" s="21">
        <f t="shared" si="16"/>
        <v>0.16000000000000014</v>
      </c>
      <c r="N19" s="22">
        <f t="shared" si="17"/>
        <v>5.442176870748304E-2</v>
      </c>
      <c r="O19" s="19"/>
      <c r="P19" s="16">
        <v>1.61E-2</v>
      </c>
      <c r="Q19" s="18">
        <f t="shared" si="2"/>
        <v>3.2199999999999998</v>
      </c>
      <c r="R19" s="19"/>
      <c r="S19" s="21">
        <f t="shared" si="18"/>
        <v>0.11999999999999966</v>
      </c>
      <c r="T19" s="22">
        <f t="shared" si="3"/>
        <v>3.8709677419354729E-2</v>
      </c>
      <c r="U19" s="19"/>
      <c r="V19" s="16">
        <v>1.6199999999999999E-2</v>
      </c>
      <c r="W19" s="18">
        <f t="shared" si="4"/>
        <v>3.2399999999999998</v>
      </c>
      <c r="X19" s="19"/>
      <c r="Y19" s="21">
        <f t="shared" si="19"/>
        <v>2.0000000000000018E-2</v>
      </c>
      <c r="Z19" s="22">
        <f t="shared" si="5"/>
        <v>6.2111801242236081E-3</v>
      </c>
      <c r="AA19" s="19"/>
      <c r="AB19" s="16">
        <v>1.6199999999999999E-2</v>
      </c>
      <c r="AC19" s="18">
        <f t="shared" si="6"/>
        <v>3.2399999999999998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3.32</v>
      </c>
      <c r="AJ19" s="19"/>
      <c r="AK19" s="21">
        <f t="shared" si="21"/>
        <v>8.0000000000000071E-2</v>
      </c>
      <c r="AL19" s="22">
        <f t="shared" si="9"/>
        <v>2.4691358024691381E-2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-0.02</v>
      </c>
      <c r="L21" s="19"/>
      <c r="M21" s="21">
        <f t="shared" si="16"/>
        <v>-0.02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0.02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200</v>
      </c>
      <c r="G24" s="16">
        <v>-1E-4</v>
      </c>
      <c r="H24" s="18">
        <f t="shared" si="0"/>
        <v>-0.02</v>
      </c>
      <c r="I24" s="19"/>
      <c r="J24" s="16">
        <v>0</v>
      </c>
      <c r="K24" s="18">
        <f t="shared" si="1"/>
        <v>0</v>
      </c>
      <c r="L24" s="19"/>
      <c r="M24" s="21">
        <f t="shared" si="16"/>
        <v>0.02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19.350000000000001</v>
      </c>
      <c r="I28" s="31"/>
      <c r="J28" s="28"/>
      <c r="K28" s="30">
        <f>SUM(K12:K27)</f>
        <v>19.610000000000003</v>
      </c>
      <c r="L28" s="31"/>
      <c r="M28" s="32">
        <f t="shared" si="16"/>
        <v>0.26000000000000156</v>
      </c>
      <c r="N28" s="33">
        <f t="shared" si="17"/>
        <v>1.3436692506460029E-2</v>
      </c>
      <c r="O28" s="31"/>
      <c r="P28" s="28"/>
      <c r="Q28" s="30">
        <f>SUM(Q12:Q27)</f>
        <v>20.309999999999999</v>
      </c>
      <c r="R28" s="31"/>
      <c r="S28" s="32">
        <f t="shared" si="18"/>
        <v>0.69999999999999574</v>
      </c>
      <c r="T28" s="33">
        <f t="shared" si="3"/>
        <v>3.5696073431922264E-2</v>
      </c>
      <c r="U28" s="31"/>
      <c r="V28" s="28"/>
      <c r="W28" s="30">
        <f>SUM(W12:W27)</f>
        <v>20.48</v>
      </c>
      <c r="X28" s="31"/>
      <c r="Y28" s="32">
        <f t="shared" si="19"/>
        <v>0.17000000000000171</v>
      </c>
      <c r="Z28" s="33">
        <f t="shared" si="5"/>
        <v>8.3702609551945702E-3</v>
      </c>
      <c r="AA28" s="31"/>
      <c r="AB28" s="28"/>
      <c r="AC28" s="30">
        <f>SUM(AC12:AC27)</f>
        <v>19.669999999999998</v>
      </c>
      <c r="AD28" s="31"/>
      <c r="AE28" s="32">
        <f t="shared" si="20"/>
        <v>-0.81000000000000227</v>
      </c>
      <c r="AF28" s="33">
        <f t="shared" si="7"/>
        <v>-3.9550781250000111E-2</v>
      </c>
      <c r="AG28" s="31"/>
      <c r="AH28" s="28"/>
      <c r="AI28" s="30">
        <f>SUM(AI12:AI27)</f>
        <v>20.12</v>
      </c>
      <c r="AJ28" s="31"/>
      <c r="AK28" s="32">
        <f t="shared" si="21"/>
        <v>0.45000000000000284</v>
      </c>
      <c r="AL28" s="33">
        <f t="shared" si="9"/>
        <v>2.2877478393492776E-2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</v>
      </c>
      <c r="G29" s="16">
        <v>-1.6000000000000001E-3</v>
      </c>
      <c r="H29" s="18">
        <f t="shared" ref="H29:H33" si="23">F29*G29</f>
        <v>-0.32</v>
      </c>
      <c r="I29" s="19"/>
      <c r="J29" s="16">
        <v>-6.9999999999999999E-4</v>
      </c>
      <c r="K29" s="18">
        <f t="shared" ref="K29:K35" si="24">$F29*J29</f>
        <v>-0.13999999999999999</v>
      </c>
      <c r="L29" s="19"/>
      <c r="M29" s="21">
        <f t="shared" si="16"/>
        <v>0.18000000000000002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0.13999999999999999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200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0.02</v>
      </c>
      <c r="L31" s="19"/>
      <c r="M31" s="21">
        <f t="shared" si="16"/>
        <v>0.02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-0.02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200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200</v>
      </c>
      <c r="G33" s="141">
        <v>6.0000000000000002E-5</v>
      </c>
      <c r="H33" s="18">
        <f t="shared" si="23"/>
        <v>1.2E-2</v>
      </c>
      <c r="I33" s="19"/>
      <c r="J33" s="141">
        <v>5.9999999024318931E-5</v>
      </c>
      <c r="K33" s="18">
        <f t="shared" si="24"/>
        <v>1.1999999804863786E-2</v>
      </c>
      <c r="L33" s="19"/>
      <c r="M33" s="21">
        <f t="shared" si="16"/>
        <v>-1.9513621447864171E-10</v>
      </c>
      <c r="N33" s="22">
        <f t="shared" si="17"/>
        <v>-1.6261351206553476E-8</v>
      </c>
      <c r="O33" s="19"/>
      <c r="P33" s="141">
        <v>6.0000002460806063E-5</v>
      </c>
      <c r="Q33" s="18">
        <f t="shared" si="25"/>
        <v>1.2000000492161213E-2</v>
      </c>
      <c r="R33" s="19"/>
      <c r="S33" s="21">
        <f t="shared" si="18"/>
        <v>6.8729742730422316E-10</v>
      </c>
      <c r="T33" s="22">
        <f t="shared" si="3"/>
        <v>5.7274786540050684E-8</v>
      </c>
      <c r="U33" s="19"/>
      <c r="V33" s="141">
        <v>6.0000001057066139E-5</v>
      </c>
      <c r="W33" s="18">
        <f t="shared" si="26"/>
        <v>1.2000000211413227E-2</v>
      </c>
      <c r="X33" s="19"/>
      <c r="Y33" s="21">
        <f t="shared" si="19"/>
        <v>-2.8074798562316428E-10</v>
      </c>
      <c r="Z33" s="22">
        <f t="shared" si="5"/>
        <v>-2.339566450906047E-8</v>
      </c>
      <c r="AA33" s="19"/>
      <c r="AB33" s="141">
        <v>6.000000141885779E-5</v>
      </c>
      <c r="AC33" s="18">
        <f t="shared" si="27"/>
        <v>1.2000000283771559E-2</v>
      </c>
      <c r="AD33" s="19"/>
      <c r="AE33" s="21">
        <f t="shared" si="20"/>
        <v>7.2358331132393872E-11</v>
      </c>
      <c r="AF33" s="22">
        <f t="shared" si="7"/>
        <v>6.0298608214667947E-9</v>
      </c>
      <c r="AG33" s="19"/>
      <c r="AH33" s="141">
        <v>5.9748076265468277E-5</v>
      </c>
      <c r="AI33" s="18">
        <f t="shared" si="28"/>
        <v>1.1949615253093656E-2</v>
      </c>
      <c r="AJ33" s="19"/>
      <c r="AK33" s="21">
        <f t="shared" si="21"/>
        <v>-5.0385030677902939E-5</v>
      </c>
      <c r="AL33" s="22">
        <f t="shared" si="9"/>
        <v>-4.198752457201368E-3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7.5800000000000125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0.77386999999999873</v>
      </c>
      <c r="I34" s="19"/>
      <c r="J34" s="38">
        <f>0.64*$G$44+0.18*$G$45+0.18*$G$46</f>
        <v>9.5000000000000001E-2</v>
      </c>
      <c r="K34" s="18">
        <f t="shared" si="24"/>
        <v>0.72010000000000118</v>
      </c>
      <c r="L34" s="19"/>
      <c r="M34" s="21">
        <f t="shared" si="16"/>
        <v>-5.3769999999997542E-2</v>
      </c>
      <c r="N34" s="22">
        <f t="shared" si="17"/>
        <v>-6.9481954333412116E-2</v>
      </c>
      <c r="O34" s="19"/>
      <c r="P34" s="38">
        <f>0.64*$G$44+0.18*$G$45+0.18*$G$46</f>
        <v>9.5000000000000001E-2</v>
      </c>
      <c r="Q34" s="18">
        <f t="shared" si="25"/>
        <v>0.72010000000000118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0.72010000000000118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0.72010000000000118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0.72010000000000118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30">F35*G35</f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20.605869999999999</v>
      </c>
      <c r="I36" s="31"/>
      <c r="J36" s="42"/>
      <c r="K36" s="44">
        <f>SUM(K29:K35)+K28</f>
        <v>21.012099999804867</v>
      </c>
      <c r="L36" s="31"/>
      <c r="M36" s="32">
        <f t="shared" si="16"/>
        <v>0.40622999980486796</v>
      </c>
      <c r="N36" s="33">
        <f t="shared" ref="N36:N46" si="31">IF((H36)=0,"",(M36/H36))</f>
        <v>1.9714285288845751E-2</v>
      </c>
      <c r="O36" s="31"/>
      <c r="P36" s="42"/>
      <c r="Q36" s="44">
        <f>SUM(Q29:Q35)+Q28</f>
        <v>21.832100000492161</v>
      </c>
      <c r="R36" s="31"/>
      <c r="S36" s="32">
        <f t="shared" si="18"/>
        <v>0.82000000068729406</v>
      </c>
      <c r="T36" s="33">
        <f t="shared" ref="T36:T46" si="32">IF((K36)=0,"",(S36/K36))</f>
        <v>3.9025133170644967E-2</v>
      </c>
      <c r="U36" s="31"/>
      <c r="V36" s="42"/>
      <c r="W36" s="44">
        <f>SUM(W29:W35)+W28</f>
        <v>22.002100000211414</v>
      </c>
      <c r="X36" s="31"/>
      <c r="Y36" s="32">
        <f t="shared" si="19"/>
        <v>0.16999999971925206</v>
      </c>
      <c r="Z36" s="33">
        <f t="shared" ref="Z36:Z46" si="33">IF((Q36)=0,"",(Y36/Q36))</f>
        <v>7.7866993883052823E-3</v>
      </c>
      <c r="AA36" s="31"/>
      <c r="AB36" s="42"/>
      <c r="AC36" s="44">
        <f>SUM(AC29:AC35)+AC28</f>
        <v>21.192100000283769</v>
      </c>
      <c r="AD36" s="31"/>
      <c r="AE36" s="32">
        <f t="shared" si="20"/>
        <v>-0.80999999992764415</v>
      </c>
      <c r="AF36" s="33">
        <f t="shared" ref="AF36:AF46" si="34">IF((W36)=0,"",(AE36/W36))</f>
        <v>-3.6814667687168998E-2</v>
      </c>
      <c r="AG36" s="31"/>
      <c r="AH36" s="42"/>
      <c r="AI36" s="44">
        <f>SUM(AI29:AI35)+AI28</f>
        <v>20.852049615253097</v>
      </c>
      <c r="AJ36" s="31"/>
      <c r="AK36" s="32">
        <f t="shared" si="21"/>
        <v>-0.34005038503067198</v>
      </c>
      <c r="AL36" s="33">
        <f t="shared" ref="AL36:AL46" si="35">IF((AC36)=0,"",(AK36/AC36))</f>
        <v>-1.6046091941153477E-2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207.58</v>
      </c>
      <c r="G37" s="20">
        <v>7.1999999999999998E-3</v>
      </c>
      <c r="H37" s="207">
        <f>($G$7*(1+0.0407))*G37</f>
        <v>1.4986079999999999</v>
      </c>
      <c r="I37" s="19"/>
      <c r="J37" s="20">
        <v>7.9911436447223493E-3</v>
      </c>
      <c r="K37" s="18">
        <f>$F37*J37</f>
        <v>1.6588015977714654</v>
      </c>
      <c r="L37" s="19"/>
      <c r="M37" s="21">
        <f t="shared" si="16"/>
        <v>0.16019359777146547</v>
      </c>
      <c r="N37" s="22">
        <f t="shared" si="31"/>
        <v>0.10689493034300196</v>
      </c>
      <c r="O37" s="19"/>
      <c r="P37" s="20">
        <v>7.9911436447223493E-3</v>
      </c>
      <c r="Q37" s="18">
        <f>$F37*P37</f>
        <v>1.6588015977714654</v>
      </c>
      <c r="R37" s="19"/>
      <c r="S37" s="21">
        <f t="shared" si="18"/>
        <v>0</v>
      </c>
      <c r="T37" s="22">
        <f t="shared" si="32"/>
        <v>0</v>
      </c>
      <c r="U37" s="19"/>
      <c r="V37" s="20">
        <v>7.9911436447223493E-3</v>
      </c>
      <c r="W37" s="18">
        <f>$F37*V37</f>
        <v>1.6588015977714654</v>
      </c>
      <c r="X37" s="19"/>
      <c r="Y37" s="21">
        <f t="shared" si="19"/>
        <v>0</v>
      </c>
      <c r="Z37" s="22">
        <f t="shared" si="33"/>
        <v>0</v>
      </c>
      <c r="AA37" s="19"/>
      <c r="AB37" s="20">
        <v>7.9911436447223493E-3</v>
      </c>
      <c r="AC37" s="18">
        <f>$F37*AB37</f>
        <v>1.6588015977714654</v>
      </c>
      <c r="AD37" s="19"/>
      <c r="AE37" s="21">
        <f t="shared" si="20"/>
        <v>0</v>
      </c>
      <c r="AF37" s="22">
        <f t="shared" si="34"/>
        <v>0</v>
      </c>
      <c r="AG37" s="19"/>
      <c r="AH37" s="20">
        <v>7.9911436447223493E-3</v>
      </c>
      <c r="AI37" s="18">
        <f>$F37*AH37</f>
        <v>1.6588015977714654</v>
      </c>
      <c r="AJ37" s="19"/>
      <c r="AK37" s="21">
        <f t="shared" si="21"/>
        <v>0</v>
      </c>
      <c r="AL37" s="22">
        <f t="shared" si="35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207.58</v>
      </c>
      <c r="G38" s="20">
        <v>5.1999999999999998E-3</v>
      </c>
      <c r="H38" s="207">
        <f>($G$7*(1+0.0407))*G38</f>
        <v>1.082328</v>
      </c>
      <c r="I38" s="19"/>
      <c r="J38" s="20">
        <v>5.8767041198229978E-3</v>
      </c>
      <c r="K38" s="18">
        <f>$F38*J38</f>
        <v>1.2198862411928579</v>
      </c>
      <c r="L38" s="19"/>
      <c r="M38" s="21">
        <f t="shared" si="16"/>
        <v>0.13755824119285798</v>
      </c>
      <c r="N38" s="22">
        <f t="shared" si="31"/>
        <v>0.12709478198185575</v>
      </c>
      <c r="O38" s="19"/>
      <c r="P38" s="20">
        <v>5.8767041198229978E-3</v>
      </c>
      <c r="Q38" s="18">
        <f>$F38*P38</f>
        <v>1.2198862411928579</v>
      </c>
      <c r="R38" s="19"/>
      <c r="S38" s="21">
        <f t="shared" si="18"/>
        <v>0</v>
      </c>
      <c r="T38" s="22">
        <f t="shared" si="32"/>
        <v>0</v>
      </c>
      <c r="U38" s="19"/>
      <c r="V38" s="20">
        <v>5.8767041198229978E-3</v>
      </c>
      <c r="W38" s="18">
        <f>$F38*V38</f>
        <v>1.2198862411928579</v>
      </c>
      <c r="X38" s="19"/>
      <c r="Y38" s="21">
        <f t="shared" si="19"/>
        <v>0</v>
      </c>
      <c r="Z38" s="22">
        <f t="shared" si="33"/>
        <v>0</v>
      </c>
      <c r="AA38" s="19"/>
      <c r="AB38" s="20">
        <v>5.8767041198229978E-3</v>
      </c>
      <c r="AC38" s="18">
        <f>$F38*AB38</f>
        <v>1.2198862411928579</v>
      </c>
      <c r="AD38" s="19"/>
      <c r="AE38" s="21">
        <f t="shared" si="20"/>
        <v>0</v>
      </c>
      <c r="AF38" s="22">
        <f t="shared" si="34"/>
        <v>0</v>
      </c>
      <c r="AG38" s="19"/>
      <c r="AH38" s="20">
        <v>5.8767041198229978E-3</v>
      </c>
      <c r="AI38" s="18">
        <f>$F38*AH38</f>
        <v>1.2198862411928579</v>
      </c>
      <c r="AJ38" s="19"/>
      <c r="AK38" s="21">
        <f t="shared" si="21"/>
        <v>0</v>
      </c>
      <c r="AL38" s="22">
        <f t="shared" si="3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23.186806000000001</v>
      </c>
      <c r="I39" s="49"/>
      <c r="J39" s="48"/>
      <c r="K39" s="44">
        <f>SUM(K36:K38)</f>
        <v>23.890787838769189</v>
      </c>
      <c r="L39" s="49"/>
      <c r="M39" s="32">
        <f t="shared" si="16"/>
        <v>0.70398183876918807</v>
      </c>
      <c r="N39" s="33">
        <f t="shared" si="31"/>
        <v>3.0361311461750619E-2</v>
      </c>
      <c r="O39" s="49"/>
      <c r="P39" s="48"/>
      <c r="Q39" s="44">
        <f>SUM(Q36:Q38)</f>
        <v>24.710787839456483</v>
      </c>
      <c r="R39" s="49"/>
      <c r="S39" s="32">
        <f t="shared" si="18"/>
        <v>0.82000000068729406</v>
      </c>
      <c r="T39" s="33">
        <f t="shared" si="32"/>
        <v>3.4322853068772599E-2</v>
      </c>
      <c r="U39" s="49"/>
      <c r="V39" s="48"/>
      <c r="W39" s="44">
        <f>SUM(W36:W38)</f>
        <v>24.880787839175735</v>
      </c>
      <c r="X39" s="49"/>
      <c r="Y39" s="32">
        <f t="shared" si="19"/>
        <v>0.16999999971925206</v>
      </c>
      <c r="Z39" s="33">
        <f t="shared" si="33"/>
        <v>6.8795863905159581E-3</v>
      </c>
      <c r="AA39" s="49"/>
      <c r="AB39" s="48"/>
      <c r="AC39" s="44">
        <f>SUM(AC36:AC38)</f>
        <v>24.070787839248091</v>
      </c>
      <c r="AD39" s="49"/>
      <c r="AE39" s="32">
        <f t="shared" si="20"/>
        <v>-0.80999999992764415</v>
      </c>
      <c r="AF39" s="33">
        <f t="shared" si="34"/>
        <v>-3.2555239213618019E-2</v>
      </c>
      <c r="AG39" s="49"/>
      <c r="AH39" s="48"/>
      <c r="AI39" s="44">
        <f>SUM(AI36:AI38)</f>
        <v>23.730737454217419</v>
      </c>
      <c r="AJ39" s="49"/>
      <c r="AK39" s="32">
        <f t="shared" si="21"/>
        <v>-0.34005038503067198</v>
      </c>
      <c r="AL39" s="33">
        <f t="shared" si="35"/>
        <v>-1.4127098261246369E-2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207.58</v>
      </c>
      <c r="G40" s="51">
        <v>4.4000000000000003E-3</v>
      </c>
      <c r="H40" s="209">
        <f>($G$7*(1+0.0407))*G40</f>
        <v>0.91581599999999996</v>
      </c>
      <c r="I40" s="19"/>
      <c r="J40" s="51">
        <v>4.4000000000000003E-3</v>
      </c>
      <c r="K40" s="162">
        <f t="shared" ref="K40:K48" si="36">$F40*J40</f>
        <v>0.91335200000000016</v>
      </c>
      <c r="L40" s="19"/>
      <c r="M40" s="21">
        <f t="shared" si="16"/>
        <v>-2.4639999999997997E-3</v>
      </c>
      <c r="N40" s="163">
        <f t="shared" si="31"/>
        <v>-2.6904967810125612E-3</v>
      </c>
      <c r="O40" s="19"/>
      <c r="P40" s="51">
        <v>4.4000000000000003E-3</v>
      </c>
      <c r="Q40" s="162">
        <f t="shared" ref="Q40:Q48" si="37">$F40*P40</f>
        <v>0.91335200000000016</v>
      </c>
      <c r="R40" s="19"/>
      <c r="S40" s="21">
        <f t="shared" si="18"/>
        <v>0</v>
      </c>
      <c r="T40" s="163">
        <f t="shared" si="32"/>
        <v>0</v>
      </c>
      <c r="U40" s="19"/>
      <c r="V40" s="51">
        <v>4.4000000000000003E-3</v>
      </c>
      <c r="W40" s="162">
        <f t="shared" ref="W40:W48" si="38">$F40*V40</f>
        <v>0.91335200000000016</v>
      </c>
      <c r="X40" s="19"/>
      <c r="Y40" s="21">
        <f t="shared" si="19"/>
        <v>0</v>
      </c>
      <c r="Z40" s="163">
        <f t="shared" si="33"/>
        <v>0</v>
      </c>
      <c r="AA40" s="19"/>
      <c r="AB40" s="51">
        <v>4.4000000000000003E-3</v>
      </c>
      <c r="AC40" s="162">
        <f t="shared" ref="AC40:AC48" si="39">$F40*AB40</f>
        <v>0.91335200000000016</v>
      </c>
      <c r="AD40" s="19"/>
      <c r="AE40" s="21">
        <f t="shared" si="20"/>
        <v>0</v>
      </c>
      <c r="AF40" s="163">
        <f t="shared" si="34"/>
        <v>0</v>
      </c>
      <c r="AG40" s="19"/>
      <c r="AH40" s="51">
        <v>4.4000000000000003E-3</v>
      </c>
      <c r="AI40" s="162">
        <f t="shared" ref="AI40:AI48" si="40">$F40*AH40</f>
        <v>0.91335200000000016</v>
      </c>
      <c r="AJ40" s="19"/>
      <c r="AK40" s="21">
        <f t="shared" si="21"/>
        <v>0</v>
      </c>
      <c r="AL40" s="163">
        <f t="shared" si="3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207.58</v>
      </c>
      <c r="G41" s="51">
        <v>1.2999999999999999E-3</v>
      </c>
      <c r="H41" s="209">
        <f>($G$7*(1+0.0407))*G41</f>
        <v>0.27058199999999999</v>
      </c>
      <c r="I41" s="19"/>
      <c r="J41" s="51">
        <v>1.2999999999999999E-3</v>
      </c>
      <c r="K41" s="162">
        <f t="shared" si="36"/>
        <v>0.26985399999999998</v>
      </c>
      <c r="L41" s="19"/>
      <c r="M41" s="21">
        <f t="shared" si="16"/>
        <v>-7.2800000000000642E-4</v>
      </c>
      <c r="N41" s="163">
        <f t="shared" si="31"/>
        <v>-2.6904967810128036E-3</v>
      </c>
      <c r="O41" s="19"/>
      <c r="P41" s="51">
        <v>1.2999999999999999E-3</v>
      </c>
      <c r="Q41" s="162">
        <f t="shared" si="37"/>
        <v>0.26985399999999998</v>
      </c>
      <c r="R41" s="19"/>
      <c r="S41" s="21">
        <f t="shared" si="18"/>
        <v>0</v>
      </c>
      <c r="T41" s="163">
        <f t="shared" si="32"/>
        <v>0</v>
      </c>
      <c r="U41" s="19"/>
      <c r="V41" s="51">
        <v>1.2999999999999999E-3</v>
      </c>
      <c r="W41" s="162">
        <f t="shared" si="38"/>
        <v>0.26985399999999998</v>
      </c>
      <c r="X41" s="19"/>
      <c r="Y41" s="21">
        <f t="shared" si="19"/>
        <v>0</v>
      </c>
      <c r="Z41" s="163">
        <f t="shared" si="33"/>
        <v>0</v>
      </c>
      <c r="AA41" s="19"/>
      <c r="AB41" s="51">
        <v>1.2999999999999999E-3</v>
      </c>
      <c r="AC41" s="162">
        <f t="shared" si="39"/>
        <v>0.26985399999999998</v>
      </c>
      <c r="AD41" s="19"/>
      <c r="AE41" s="21">
        <f t="shared" si="20"/>
        <v>0</v>
      </c>
      <c r="AF41" s="163">
        <f t="shared" si="34"/>
        <v>0</v>
      </c>
      <c r="AG41" s="19"/>
      <c r="AH41" s="51">
        <v>1.2999999999999999E-3</v>
      </c>
      <c r="AI41" s="162">
        <f t="shared" si="40"/>
        <v>0.26985399999999998</v>
      </c>
      <c r="AJ41" s="19"/>
      <c r="AK41" s="21">
        <f t="shared" si="21"/>
        <v>0</v>
      </c>
      <c r="AL41" s="163">
        <f t="shared" si="3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1">F42*G42</f>
        <v>0.25</v>
      </c>
      <c r="I42" s="19"/>
      <c r="J42" s="51">
        <v>0.25</v>
      </c>
      <c r="K42" s="162">
        <f t="shared" si="36"/>
        <v>0.25</v>
      </c>
      <c r="L42" s="19"/>
      <c r="M42" s="21">
        <f t="shared" si="16"/>
        <v>0</v>
      </c>
      <c r="N42" s="163">
        <f t="shared" si="31"/>
        <v>0</v>
      </c>
      <c r="O42" s="19"/>
      <c r="P42" s="51">
        <v>0.25</v>
      </c>
      <c r="Q42" s="162">
        <f t="shared" si="37"/>
        <v>0.25</v>
      </c>
      <c r="R42" s="19"/>
      <c r="S42" s="21">
        <f t="shared" si="18"/>
        <v>0</v>
      </c>
      <c r="T42" s="163">
        <f t="shared" si="32"/>
        <v>0</v>
      </c>
      <c r="U42" s="19"/>
      <c r="V42" s="51">
        <v>0.25</v>
      </c>
      <c r="W42" s="162">
        <f t="shared" si="38"/>
        <v>0.25</v>
      </c>
      <c r="X42" s="19"/>
      <c r="Y42" s="21">
        <f t="shared" si="19"/>
        <v>0</v>
      </c>
      <c r="Z42" s="163">
        <f t="shared" si="33"/>
        <v>0</v>
      </c>
      <c r="AA42" s="19"/>
      <c r="AB42" s="51">
        <v>0.25</v>
      </c>
      <c r="AC42" s="162">
        <f t="shared" si="39"/>
        <v>0.25</v>
      </c>
      <c r="AD42" s="19"/>
      <c r="AE42" s="21">
        <f t="shared" si="20"/>
        <v>0</v>
      </c>
      <c r="AF42" s="163">
        <f t="shared" si="34"/>
        <v>0</v>
      </c>
      <c r="AG42" s="19"/>
      <c r="AH42" s="51">
        <v>0.25</v>
      </c>
      <c r="AI42" s="162">
        <f t="shared" si="40"/>
        <v>0.25</v>
      </c>
      <c r="AJ42" s="19"/>
      <c r="AK42" s="21">
        <f t="shared" si="21"/>
        <v>0</v>
      </c>
      <c r="AL42" s="163">
        <f t="shared" si="3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</v>
      </c>
      <c r="G43" s="51">
        <v>7.0000000000000001E-3</v>
      </c>
      <c r="H43" s="162">
        <f t="shared" si="41"/>
        <v>1.4000000000000001</v>
      </c>
      <c r="I43" s="19"/>
      <c r="J43" s="51">
        <v>7.0000000000000001E-3</v>
      </c>
      <c r="K43" s="162">
        <f t="shared" si="36"/>
        <v>1.4000000000000001</v>
      </c>
      <c r="L43" s="19"/>
      <c r="M43" s="21">
        <f t="shared" si="16"/>
        <v>0</v>
      </c>
      <c r="N43" s="163">
        <f t="shared" si="31"/>
        <v>0</v>
      </c>
      <c r="O43" s="19"/>
      <c r="P43" s="51"/>
      <c r="Q43" s="162">
        <f t="shared" si="37"/>
        <v>0</v>
      </c>
      <c r="R43" s="19"/>
      <c r="S43" s="21">
        <f t="shared" si="18"/>
        <v>-1.4000000000000001</v>
      </c>
      <c r="T43" s="163">
        <f t="shared" si="32"/>
        <v>-1</v>
      </c>
      <c r="U43" s="19"/>
      <c r="V43" s="51"/>
      <c r="W43" s="162">
        <f t="shared" si="38"/>
        <v>0</v>
      </c>
      <c r="X43" s="19"/>
      <c r="Y43" s="21">
        <f t="shared" si="19"/>
        <v>0</v>
      </c>
      <c r="Z43" s="163" t="str">
        <f t="shared" si="33"/>
        <v/>
      </c>
      <c r="AA43" s="19"/>
      <c r="AB43" s="51"/>
      <c r="AC43" s="162">
        <f t="shared" si="39"/>
        <v>0</v>
      </c>
      <c r="AD43" s="19"/>
      <c r="AE43" s="21">
        <f t="shared" si="20"/>
        <v>0</v>
      </c>
      <c r="AF43" s="163" t="str">
        <f t="shared" si="34"/>
        <v/>
      </c>
      <c r="AG43" s="19"/>
      <c r="AH43" s="51"/>
      <c r="AI43" s="162">
        <f t="shared" si="40"/>
        <v>0</v>
      </c>
      <c r="AJ43" s="19"/>
      <c r="AK43" s="21">
        <f t="shared" si="21"/>
        <v>0</v>
      </c>
      <c r="AL43" s="163" t="str">
        <f t="shared" si="35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</v>
      </c>
      <c r="G44" s="55">
        <v>7.6999999999999999E-2</v>
      </c>
      <c r="H44" s="162">
        <f t="shared" si="41"/>
        <v>9.8559999999999999</v>
      </c>
      <c r="I44" s="19"/>
      <c r="J44" s="55">
        <v>7.6999999999999999E-2</v>
      </c>
      <c r="K44" s="162">
        <f t="shared" si="36"/>
        <v>9.8559999999999999</v>
      </c>
      <c r="L44" s="19"/>
      <c r="M44" s="21">
        <f t="shared" si="16"/>
        <v>0</v>
      </c>
      <c r="N44" s="163">
        <f t="shared" si="31"/>
        <v>0</v>
      </c>
      <c r="O44" s="19"/>
      <c r="P44" s="55">
        <v>7.6999999999999999E-2</v>
      </c>
      <c r="Q44" s="162">
        <f t="shared" si="37"/>
        <v>9.8559999999999999</v>
      </c>
      <c r="R44" s="19"/>
      <c r="S44" s="21">
        <f t="shared" si="18"/>
        <v>0</v>
      </c>
      <c r="T44" s="163">
        <f t="shared" si="32"/>
        <v>0</v>
      </c>
      <c r="U44" s="19"/>
      <c r="V44" s="55">
        <v>7.6999999999999999E-2</v>
      </c>
      <c r="W44" s="162">
        <f t="shared" si="38"/>
        <v>9.8559999999999999</v>
      </c>
      <c r="X44" s="19"/>
      <c r="Y44" s="21">
        <f t="shared" si="19"/>
        <v>0</v>
      </c>
      <c r="Z44" s="163">
        <f t="shared" si="33"/>
        <v>0</v>
      </c>
      <c r="AA44" s="19"/>
      <c r="AB44" s="55">
        <v>7.6999999999999999E-2</v>
      </c>
      <c r="AC44" s="162">
        <f t="shared" si="39"/>
        <v>9.8559999999999999</v>
      </c>
      <c r="AD44" s="19"/>
      <c r="AE44" s="21">
        <f t="shared" si="20"/>
        <v>0</v>
      </c>
      <c r="AF44" s="163">
        <f t="shared" si="34"/>
        <v>0</v>
      </c>
      <c r="AG44" s="19"/>
      <c r="AH44" s="55">
        <v>7.6999999999999999E-2</v>
      </c>
      <c r="AI44" s="162">
        <f t="shared" si="40"/>
        <v>9.8559999999999999</v>
      </c>
      <c r="AJ44" s="19"/>
      <c r="AK44" s="21">
        <f t="shared" si="21"/>
        <v>0</v>
      </c>
      <c r="AL44" s="163">
        <f t="shared" si="3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</v>
      </c>
      <c r="G45" s="55">
        <v>0.114</v>
      </c>
      <c r="H45" s="162">
        <f t="shared" si="41"/>
        <v>4.1040000000000001</v>
      </c>
      <c r="I45" s="19"/>
      <c r="J45" s="55">
        <v>0.114</v>
      </c>
      <c r="K45" s="162">
        <f t="shared" si="36"/>
        <v>4.1040000000000001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7"/>
        <v>4.1040000000000001</v>
      </c>
      <c r="R45" s="19"/>
      <c r="S45" s="21">
        <f t="shared" si="18"/>
        <v>0</v>
      </c>
      <c r="T45" s="163">
        <f t="shared" si="32"/>
        <v>0</v>
      </c>
      <c r="U45" s="19"/>
      <c r="V45" s="55">
        <v>0.114</v>
      </c>
      <c r="W45" s="162">
        <f t="shared" si="38"/>
        <v>4.1040000000000001</v>
      </c>
      <c r="X45" s="19"/>
      <c r="Y45" s="21">
        <f t="shared" si="19"/>
        <v>0</v>
      </c>
      <c r="Z45" s="163">
        <f t="shared" si="33"/>
        <v>0</v>
      </c>
      <c r="AA45" s="19"/>
      <c r="AB45" s="55">
        <v>0.114</v>
      </c>
      <c r="AC45" s="162">
        <f t="shared" si="39"/>
        <v>4.1040000000000001</v>
      </c>
      <c r="AD45" s="19"/>
      <c r="AE45" s="21">
        <f t="shared" si="20"/>
        <v>0</v>
      </c>
      <c r="AF45" s="163">
        <f t="shared" si="34"/>
        <v>0</v>
      </c>
      <c r="AG45" s="19"/>
      <c r="AH45" s="55">
        <v>0.114</v>
      </c>
      <c r="AI45" s="162">
        <f t="shared" si="40"/>
        <v>4.1040000000000001</v>
      </c>
      <c r="AJ45" s="19"/>
      <c r="AK45" s="21">
        <f t="shared" si="21"/>
        <v>0</v>
      </c>
      <c r="AL45" s="163">
        <f t="shared" si="3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</v>
      </c>
      <c r="G46" s="55">
        <v>0.14000000000000001</v>
      </c>
      <c r="H46" s="162">
        <f t="shared" si="41"/>
        <v>5.0400000000000009</v>
      </c>
      <c r="I46" s="19"/>
      <c r="J46" s="55">
        <v>0.14000000000000001</v>
      </c>
      <c r="K46" s="162">
        <f t="shared" si="36"/>
        <v>5.0400000000000009</v>
      </c>
      <c r="L46" s="19"/>
      <c r="M46" s="21">
        <f t="shared" si="16"/>
        <v>0</v>
      </c>
      <c r="N46" s="163">
        <f t="shared" si="31"/>
        <v>0</v>
      </c>
      <c r="O46" s="19"/>
      <c r="P46" s="55">
        <v>0.14000000000000001</v>
      </c>
      <c r="Q46" s="162">
        <f t="shared" si="37"/>
        <v>5.0400000000000009</v>
      </c>
      <c r="R46" s="19"/>
      <c r="S46" s="21">
        <f t="shared" si="18"/>
        <v>0</v>
      </c>
      <c r="T46" s="163">
        <f t="shared" si="32"/>
        <v>0</v>
      </c>
      <c r="U46" s="19"/>
      <c r="V46" s="55">
        <v>0.14000000000000001</v>
      </c>
      <c r="W46" s="162">
        <f t="shared" si="38"/>
        <v>5.0400000000000009</v>
      </c>
      <c r="X46" s="19"/>
      <c r="Y46" s="21">
        <f t="shared" si="19"/>
        <v>0</v>
      </c>
      <c r="Z46" s="163">
        <f t="shared" si="33"/>
        <v>0</v>
      </c>
      <c r="AA46" s="19"/>
      <c r="AB46" s="55">
        <v>0.14000000000000001</v>
      </c>
      <c r="AC46" s="162">
        <f t="shared" si="39"/>
        <v>5.0400000000000009</v>
      </c>
      <c r="AD46" s="19"/>
      <c r="AE46" s="21">
        <f t="shared" si="20"/>
        <v>0</v>
      </c>
      <c r="AF46" s="163">
        <f t="shared" si="34"/>
        <v>0</v>
      </c>
      <c r="AG46" s="19"/>
      <c r="AH46" s="55">
        <v>0.14000000000000001</v>
      </c>
      <c r="AI46" s="162">
        <f t="shared" si="40"/>
        <v>5.0400000000000009</v>
      </c>
      <c r="AJ46" s="19"/>
      <c r="AK46" s="21">
        <f t="shared" si="21"/>
        <v>0</v>
      </c>
      <c r="AL46" s="163">
        <f t="shared" si="3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200</v>
      </c>
      <c r="G47" s="55">
        <v>8.7999999999999995E-2</v>
      </c>
      <c r="H47" s="162">
        <f t="shared" si="41"/>
        <v>17.599999999999998</v>
      </c>
      <c r="I47" s="60"/>
      <c r="J47" s="55">
        <v>8.7999999999999995E-2</v>
      </c>
      <c r="K47" s="162">
        <f t="shared" si="36"/>
        <v>17.599999999999998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7"/>
        <v>17.599999999999998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8"/>
        <v>17.599999999999998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9"/>
        <v>17.599999999999998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0"/>
        <v>17.599999999999998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0.10299999999999999</v>
      </c>
      <c r="H48" s="162">
        <f t="shared" si="41"/>
        <v>0</v>
      </c>
      <c r="I48" s="60"/>
      <c r="J48" s="55">
        <v>0.10299999999999999</v>
      </c>
      <c r="K48" s="162">
        <f t="shared" si="36"/>
        <v>0</v>
      </c>
      <c r="L48" s="60"/>
      <c r="M48" s="61">
        <f t="shared" si="16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37"/>
        <v>0</v>
      </c>
      <c r="R48" s="60"/>
      <c r="S48" s="61">
        <f t="shared" si="18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38"/>
        <v>0</v>
      </c>
      <c r="X48" s="60"/>
      <c r="Y48" s="61">
        <f t="shared" si="19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39"/>
        <v>0</v>
      </c>
      <c r="AD48" s="60"/>
      <c r="AE48" s="61">
        <f t="shared" si="20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40"/>
        <v>0</v>
      </c>
      <c r="AJ48" s="60"/>
      <c r="AK48" s="61">
        <f t="shared" si="21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45.023204000000007</v>
      </c>
      <c r="I50" s="76"/>
      <c r="J50" s="73"/>
      <c r="K50" s="75">
        <f>SUM(K40:K46,K39)</f>
        <v>45.723993838769189</v>
      </c>
      <c r="L50" s="76"/>
      <c r="M50" s="77">
        <f>K50-H50</f>
        <v>0.70078983876918244</v>
      </c>
      <c r="N50" s="78">
        <f>IF((H50)=0,"",(M50/H50))</f>
        <v>1.5565081480411353E-2</v>
      </c>
      <c r="O50" s="76"/>
      <c r="P50" s="73"/>
      <c r="Q50" s="75">
        <f>SUM(Q40:Q46,Q39)</f>
        <v>45.143993839456485</v>
      </c>
      <c r="R50" s="76"/>
      <c r="S50" s="77">
        <f t="shared" si="18"/>
        <v>-0.57999999931270452</v>
      </c>
      <c r="T50" s="78">
        <f>IF((K50)=0,"",(S50/K50))</f>
        <v>-1.2684806173272748E-2</v>
      </c>
      <c r="U50" s="76"/>
      <c r="V50" s="73"/>
      <c r="W50" s="75">
        <f>SUM(W40:W46,W39)</f>
        <v>45.313993839175737</v>
      </c>
      <c r="X50" s="76"/>
      <c r="Y50" s="77">
        <f t="shared" si="19"/>
        <v>0.16999999971925206</v>
      </c>
      <c r="Z50" s="78">
        <f>IF((Q50)=0,"",(Y50/Q50))</f>
        <v>3.765727957606393E-3</v>
      </c>
      <c r="AA50" s="76"/>
      <c r="AB50" s="73"/>
      <c r="AC50" s="75">
        <f>SUM(AC40:AC46,AC39)</f>
        <v>44.503993839248089</v>
      </c>
      <c r="AD50" s="76"/>
      <c r="AE50" s="77">
        <f t="shared" si="20"/>
        <v>-0.80999999992764771</v>
      </c>
      <c r="AF50" s="78">
        <f>IF((W50)=0,"",(AE50/W50))</f>
        <v>-1.7875272764577434E-2</v>
      </c>
      <c r="AG50" s="76"/>
      <c r="AH50" s="73"/>
      <c r="AI50" s="75">
        <f>SUM(AI40:AI46,AI39)</f>
        <v>44.163943454217417</v>
      </c>
      <c r="AJ50" s="76"/>
      <c r="AK50" s="77">
        <f t="shared" si="21"/>
        <v>-0.34005038503067198</v>
      </c>
      <c r="AL50" s="78">
        <f>IF((AC50)=0,"",(AK50/AC50))</f>
        <v>-7.6408959218123339E-3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5.8530165200000015</v>
      </c>
      <c r="I51" s="83"/>
      <c r="J51" s="80">
        <v>0.13</v>
      </c>
      <c r="K51" s="84">
        <f>K50*J51</f>
        <v>5.9441191990399949</v>
      </c>
      <c r="L51" s="83"/>
      <c r="M51" s="85">
        <f>K51-H51</f>
        <v>9.1102679039993362E-2</v>
      </c>
      <c r="N51" s="86">
        <f>IF((H51)=0,"",(M51/H51))</f>
        <v>1.556508148041129E-2</v>
      </c>
      <c r="O51" s="83"/>
      <c r="P51" s="80">
        <v>0.13</v>
      </c>
      <c r="Q51" s="84">
        <f>Q50*P51</f>
        <v>5.8687191991293428</v>
      </c>
      <c r="R51" s="83"/>
      <c r="S51" s="85">
        <f t="shared" si="18"/>
        <v>-7.5399999910652049E-2</v>
      </c>
      <c r="T51" s="86">
        <f>IF((K51)=0,"",(S51/K51))</f>
        <v>-1.2684806173272825E-2</v>
      </c>
      <c r="U51" s="83"/>
      <c r="V51" s="80">
        <v>0.13</v>
      </c>
      <c r="W51" s="84">
        <f>W50*V51</f>
        <v>5.8908191990928458</v>
      </c>
      <c r="X51" s="83"/>
      <c r="Y51" s="85">
        <f t="shared" si="19"/>
        <v>2.2099999963502981E-2</v>
      </c>
      <c r="Z51" s="86">
        <f>IF((Q51)=0,"",(Y51/Q51))</f>
        <v>3.7657279576064294E-3</v>
      </c>
      <c r="AA51" s="83"/>
      <c r="AB51" s="80">
        <v>0.13</v>
      </c>
      <c r="AC51" s="84">
        <f>AC50*AB51</f>
        <v>5.7855191991022519</v>
      </c>
      <c r="AD51" s="83"/>
      <c r="AE51" s="85">
        <f t="shared" si="20"/>
        <v>-0.10529999999059392</v>
      </c>
      <c r="AF51" s="86">
        <f>IF((W51)=0,"",(AE51/W51))</f>
        <v>-1.7875272764577385E-2</v>
      </c>
      <c r="AG51" s="83"/>
      <c r="AH51" s="80">
        <v>0.13</v>
      </c>
      <c r="AI51" s="84">
        <f>AI50*AH51</f>
        <v>5.7413126490482647</v>
      </c>
      <c r="AJ51" s="83"/>
      <c r="AK51" s="85">
        <f t="shared" si="21"/>
        <v>-4.4206550053987215E-2</v>
      </c>
      <c r="AL51" s="86">
        <f>IF((AC51)=0,"",(AK51/AC51))</f>
        <v>-7.6408959218123096E-3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50.876220520000011</v>
      </c>
      <c r="I52" s="83"/>
      <c r="J52" s="88"/>
      <c r="K52" s="84">
        <f>K50+K51</f>
        <v>51.668113037809185</v>
      </c>
      <c r="L52" s="83"/>
      <c r="M52" s="85">
        <f>K52-H52</f>
        <v>0.79189251780917402</v>
      </c>
      <c r="N52" s="86">
        <f>IF((H52)=0,"",(M52/H52))</f>
        <v>1.5565081480411309E-2</v>
      </c>
      <c r="O52" s="83"/>
      <c r="P52" s="88"/>
      <c r="Q52" s="84">
        <f>Q50+Q51</f>
        <v>51.012713038585829</v>
      </c>
      <c r="R52" s="83"/>
      <c r="S52" s="85">
        <f t="shared" si="18"/>
        <v>-0.65539999922335568</v>
      </c>
      <c r="T52" s="86">
        <f>IF((K52)=0,"",(S52/K52))</f>
        <v>-1.268480617327274E-2</v>
      </c>
      <c r="U52" s="83"/>
      <c r="V52" s="88"/>
      <c r="W52" s="84">
        <f>W50+W51</f>
        <v>51.204813038268583</v>
      </c>
      <c r="X52" s="83"/>
      <c r="Y52" s="85">
        <f t="shared" si="19"/>
        <v>0.19209999968275326</v>
      </c>
      <c r="Z52" s="86">
        <f>IF((Q52)=0,"",(Y52/Q52))</f>
        <v>3.7657279576063622E-3</v>
      </c>
      <c r="AA52" s="83"/>
      <c r="AB52" s="88"/>
      <c r="AC52" s="84">
        <f>AC50+AC51</f>
        <v>50.289513038350343</v>
      </c>
      <c r="AD52" s="83"/>
      <c r="AE52" s="85">
        <f t="shared" si="20"/>
        <v>-0.91529999991823985</v>
      </c>
      <c r="AF52" s="86">
        <f>IF((W52)=0,"",(AE52/W52))</f>
        <v>-1.7875272764577396E-2</v>
      </c>
      <c r="AG52" s="83"/>
      <c r="AH52" s="88"/>
      <c r="AI52" s="84">
        <f>AI50+AI51</f>
        <v>49.905256103265685</v>
      </c>
      <c r="AJ52" s="83"/>
      <c r="AK52" s="85">
        <f t="shared" si="21"/>
        <v>-0.38425693508465741</v>
      </c>
      <c r="AL52" s="86">
        <f>IF((AC52)=0,"",(AK52/AC52))</f>
        <v>-7.6408959218122957E-3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-5.09</v>
      </c>
      <c r="I53" s="83"/>
      <c r="J53" s="88"/>
      <c r="K53" s="90">
        <f>ROUND(-K52*10%,2)</f>
        <v>-5.17</v>
      </c>
      <c r="L53" s="83"/>
      <c r="M53" s="91">
        <f>K53-H53</f>
        <v>-8.0000000000000071E-2</v>
      </c>
      <c r="N53" s="92">
        <f>IF((H53)=0,"",(M53/H53))</f>
        <v>1.5717092337917498E-2</v>
      </c>
      <c r="O53" s="83"/>
      <c r="P53" s="88"/>
      <c r="Q53" s="90">
        <f>ROUND(-Q52*10%,2)</f>
        <v>-5.0999999999999996</v>
      </c>
      <c r="R53" s="83"/>
      <c r="S53" s="91">
        <f t="shared" si="18"/>
        <v>7.0000000000000284E-2</v>
      </c>
      <c r="T53" s="92">
        <f>IF((K53)=0,"",(S53/K53))</f>
        <v>-1.3539651837524234E-2</v>
      </c>
      <c r="U53" s="83"/>
      <c r="V53" s="88"/>
      <c r="W53" s="90">
        <f>ROUND(-W52*10%,2)</f>
        <v>-5.12</v>
      </c>
      <c r="X53" s="83"/>
      <c r="Y53" s="91">
        <f t="shared" si="19"/>
        <v>-2.0000000000000462E-2</v>
      </c>
      <c r="Z53" s="92">
        <f>IF((Q53)=0,"",(Y53/Q53))</f>
        <v>3.9215686274510714E-3</v>
      </c>
      <c r="AA53" s="83"/>
      <c r="AB53" s="88"/>
      <c r="AC53" s="90">
        <f>ROUND(-AC52*10%,2)</f>
        <v>-5.03</v>
      </c>
      <c r="AD53" s="83"/>
      <c r="AE53" s="91">
        <f t="shared" si="20"/>
        <v>8.9999999999999858E-2</v>
      </c>
      <c r="AF53" s="92">
        <f>IF((W53)=0,"",(AE53/W53))</f>
        <v>-1.7578124999999972E-2</v>
      </c>
      <c r="AG53" s="83"/>
      <c r="AH53" s="88"/>
      <c r="AI53" s="90">
        <f>ROUND(-AI52*10%,2)</f>
        <v>-4.99</v>
      </c>
      <c r="AJ53" s="83"/>
      <c r="AK53" s="91">
        <f t="shared" si="21"/>
        <v>4.0000000000000036E-2</v>
      </c>
      <c r="AL53" s="92">
        <f>IF((AC53)=0,"",(AK53/AC53))</f>
        <v>-7.9522862823061691E-3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45.786220520000015</v>
      </c>
      <c r="I54" s="96"/>
      <c r="J54" s="93"/>
      <c r="K54" s="97">
        <f>K52+K53</f>
        <v>46.498113037809183</v>
      </c>
      <c r="L54" s="96"/>
      <c r="M54" s="98">
        <f>K54-H54</f>
        <v>0.71189251780916862</v>
      </c>
      <c r="N54" s="99">
        <f>IF((H54)=0,"",(M54/H54))</f>
        <v>1.5548182613111836E-2</v>
      </c>
      <c r="O54" s="96"/>
      <c r="P54" s="93"/>
      <c r="Q54" s="97">
        <f>Q52+Q53</f>
        <v>45.912713038585828</v>
      </c>
      <c r="R54" s="96"/>
      <c r="S54" s="98">
        <f t="shared" si="18"/>
        <v>-0.58539999922335539</v>
      </c>
      <c r="T54" s="99">
        <f>IF((K54)=0,"",(S54/K54))</f>
        <v>-1.2589758185398769E-2</v>
      </c>
      <c r="U54" s="96"/>
      <c r="V54" s="93"/>
      <c r="W54" s="97">
        <f>W52+W53</f>
        <v>46.084813038268585</v>
      </c>
      <c r="X54" s="96"/>
      <c r="Y54" s="98">
        <f t="shared" si="19"/>
        <v>0.17209999968275724</v>
      </c>
      <c r="Z54" s="99">
        <f>IF((Q54)=0,"",(Y54/Q54))</f>
        <v>3.7484171222493751E-3</v>
      </c>
      <c r="AA54" s="96"/>
      <c r="AB54" s="93"/>
      <c r="AC54" s="97">
        <f>AC52+AC53</f>
        <v>45.259513038350342</v>
      </c>
      <c r="AD54" s="96"/>
      <c r="AE54" s="98">
        <f t="shared" si="20"/>
        <v>-0.82529999991824354</v>
      </c>
      <c r="AF54" s="99">
        <f>IF((W54)=0,"",(AE54/W54))</f>
        <v>-1.7908285734671826E-2</v>
      </c>
      <c r="AG54" s="96"/>
      <c r="AH54" s="93"/>
      <c r="AI54" s="97">
        <f>AI52+AI53</f>
        <v>44.915256103265683</v>
      </c>
      <c r="AJ54" s="96"/>
      <c r="AK54" s="98">
        <f t="shared" si="21"/>
        <v>-0.34425693508465827</v>
      </c>
      <c r="AL54" s="99">
        <f>IF((AC54)=0,"",(AK54/AC54))</f>
        <v>-7.6062889760425498E-3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43.623203999999994</v>
      </c>
      <c r="I56" s="110"/>
      <c r="J56" s="107"/>
      <c r="K56" s="109">
        <f>SUM(K47:K48,K39,K40:K43)</f>
        <v>44.323993838769191</v>
      </c>
      <c r="L56" s="110"/>
      <c r="M56" s="111">
        <f>K56-H56</f>
        <v>0.70078983876919665</v>
      </c>
      <c r="N56" s="78">
        <f>IF((H56)=0,"",(M56/H56))</f>
        <v>1.6064611823771512E-2</v>
      </c>
      <c r="O56" s="110"/>
      <c r="P56" s="107"/>
      <c r="Q56" s="109">
        <f>SUM(Q47:Q48,Q39,Q40:Q43)</f>
        <v>43.743993839456486</v>
      </c>
      <c r="R56" s="110"/>
      <c r="S56" s="111">
        <f t="shared" si="18"/>
        <v>-0.57999999931270452</v>
      </c>
      <c r="T56" s="78">
        <f>IF((K56)=0,"",(S56/K56))</f>
        <v>-1.3085463404369299E-2</v>
      </c>
      <c r="U56" s="110"/>
      <c r="V56" s="107"/>
      <c r="W56" s="109">
        <f>SUM(W47:W48,W39,W40:W43)</f>
        <v>43.913993839175738</v>
      </c>
      <c r="X56" s="110"/>
      <c r="Y56" s="111">
        <f t="shared" si="19"/>
        <v>0.16999999971925206</v>
      </c>
      <c r="Z56" s="78">
        <f>IF((Q56)=0,"",(Y56/Q56))</f>
        <v>3.8862477976556952E-3</v>
      </c>
      <c r="AA56" s="110"/>
      <c r="AB56" s="107"/>
      <c r="AC56" s="109">
        <f>SUM(AC47:AC48,AC39,AC40:AC43)</f>
        <v>43.103993839248098</v>
      </c>
      <c r="AD56" s="110"/>
      <c r="AE56" s="111">
        <f t="shared" si="20"/>
        <v>-0.8099999999276406</v>
      </c>
      <c r="AF56" s="78">
        <f>IF((W56)=0,"",(AE56/W56))</f>
        <v>-1.8445145365144137E-2</v>
      </c>
      <c r="AG56" s="110"/>
      <c r="AH56" s="107"/>
      <c r="AI56" s="109">
        <f>SUM(AI47:AI48,AI39,AI40:AI43)</f>
        <v>42.763943454217419</v>
      </c>
      <c r="AJ56" s="110"/>
      <c r="AK56" s="111">
        <f t="shared" si="21"/>
        <v>-0.34005038503067908</v>
      </c>
      <c r="AL56" s="78">
        <f>IF((AC56)=0,"",(AK56/AC56))</f>
        <v>-7.8890690802077869E-3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5.6710165199999993</v>
      </c>
      <c r="I57" s="115"/>
      <c r="J57" s="113">
        <v>0.13</v>
      </c>
      <c r="K57" s="116">
        <f>K56*J57</f>
        <v>5.7621191990399954</v>
      </c>
      <c r="L57" s="115"/>
      <c r="M57" s="117">
        <f>K57-H57</f>
        <v>9.1102679039996026E-2</v>
      </c>
      <c r="N57" s="86">
        <f>IF((H57)=0,"",(M57/H57))</f>
        <v>1.6064611823771592E-2</v>
      </c>
      <c r="O57" s="115"/>
      <c r="P57" s="113">
        <v>0.13</v>
      </c>
      <c r="Q57" s="116">
        <f>Q56*P57</f>
        <v>5.6867191991293433</v>
      </c>
      <c r="R57" s="115"/>
      <c r="S57" s="117">
        <f t="shared" si="18"/>
        <v>-7.5399999910652049E-2</v>
      </c>
      <c r="T57" s="86">
        <f>IF((K57)=0,"",(S57/K57))</f>
        <v>-1.3085463404369377E-2</v>
      </c>
      <c r="U57" s="115"/>
      <c r="V57" s="113">
        <v>0.13</v>
      </c>
      <c r="W57" s="116">
        <f>W56*V57</f>
        <v>5.7088191990928463</v>
      </c>
      <c r="X57" s="115"/>
      <c r="Y57" s="117">
        <f t="shared" si="19"/>
        <v>2.2099999963502981E-2</v>
      </c>
      <c r="Z57" s="86">
        <f>IF((Q57)=0,"",(Y57/Q57))</f>
        <v>3.8862477976557325E-3</v>
      </c>
      <c r="AA57" s="115"/>
      <c r="AB57" s="113">
        <v>0.13</v>
      </c>
      <c r="AC57" s="116">
        <f>AC56*AB57</f>
        <v>5.6035191991022533</v>
      </c>
      <c r="AD57" s="115"/>
      <c r="AE57" s="117">
        <f t="shared" si="20"/>
        <v>-0.10529999999059303</v>
      </c>
      <c r="AF57" s="86">
        <f>IF((W57)=0,"",(AE57/W57))</f>
        <v>-1.8445145365144095E-2</v>
      </c>
      <c r="AG57" s="115"/>
      <c r="AH57" s="113">
        <v>0.13</v>
      </c>
      <c r="AI57" s="116">
        <f>AI56*AH57</f>
        <v>5.5593126490482643</v>
      </c>
      <c r="AJ57" s="115"/>
      <c r="AK57" s="117">
        <f t="shared" si="21"/>
        <v>-4.4206550053988991E-2</v>
      </c>
      <c r="AL57" s="86">
        <f>IF((AC57)=0,"",(AK57/AC57))</f>
        <v>-7.8890690802079118E-3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49.294220519999996</v>
      </c>
      <c r="I58" s="115"/>
      <c r="J58" s="119"/>
      <c r="K58" s="116">
        <f>K56+K57</f>
        <v>50.086113037809184</v>
      </c>
      <c r="L58" s="115"/>
      <c r="M58" s="117">
        <f>K58-H58</f>
        <v>0.79189251780918823</v>
      </c>
      <c r="N58" s="86">
        <f>IF((H58)=0,"",(M58/H58))</f>
        <v>1.6064611823771432E-2</v>
      </c>
      <c r="O58" s="115"/>
      <c r="P58" s="119"/>
      <c r="Q58" s="116">
        <f>Q56+Q57</f>
        <v>49.430713038585829</v>
      </c>
      <c r="R58" s="115"/>
      <c r="S58" s="117">
        <f t="shared" si="18"/>
        <v>-0.65539999922335568</v>
      </c>
      <c r="T58" s="86">
        <f>IF((K58)=0,"",(S58/K58))</f>
        <v>-1.308546340436929E-2</v>
      </c>
      <c r="U58" s="115"/>
      <c r="V58" s="119"/>
      <c r="W58" s="116">
        <f>W56+W57</f>
        <v>49.622813038268582</v>
      </c>
      <c r="X58" s="115"/>
      <c r="Y58" s="117">
        <f t="shared" si="19"/>
        <v>0.19209999968275326</v>
      </c>
      <c r="Z58" s="86">
        <f>IF((Q58)=0,"",(Y58/Q58))</f>
        <v>3.8862477976556635E-3</v>
      </c>
      <c r="AA58" s="115"/>
      <c r="AB58" s="119"/>
      <c r="AC58" s="116">
        <f>AC56+AC57</f>
        <v>48.707513038350349</v>
      </c>
      <c r="AD58" s="115"/>
      <c r="AE58" s="117">
        <f t="shared" si="20"/>
        <v>-0.91529999991823274</v>
      </c>
      <c r="AF58" s="86">
        <f>IF((W58)=0,"",(AE58/W58))</f>
        <v>-1.8445145365144116E-2</v>
      </c>
      <c r="AG58" s="115"/>
      <c r="AH58" s="119"/>
      <c r="AI58" s="116">
        <f>AI56+AI57</f>
        <v>48.323256103265685</v>
      </c>
      <c r="AJ58" s="115"/>
      <c r="AK58" s="117">
        <f t="shared" si="21"/>
        <v>-0.38425693508466452</v>
      </c>
      <c r="AL58" s="86">
        <f>IF((AC58)=0,"",(AK58/AC58))</f>
        <v>-7.8890690802077279E-3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-4.93</v>
      </c>
      <c r="I59" s="115"/>
      <c r="J59" s="119"/>
      <c r="K59" s="122">
        <f>ROUND(-K58*10%,2)</f>
        <v>-5.01</v>
      </c>
      <c r="L59" s="115"/>
      <c r="M59" s="123">
        <f>K59-H59</f>
        <v>-8.0000000000000071E-2</v>
      </c>
      <c r="N59" s="92">
        <f>IF((H59)=0,"",(M59/H59))</f>
        <v>1.6227180527383381E-2</v>
      </c>
      <c r="O59" s="115"/>
      <c r="P59" s="119"/>
      <c r="Q59" s="122">
        <f>ROUND(-Q58*10%,2)</f>
        <v>-4.9400000000000004</v>
      </c>
      <c r="R59" s="115"/>
      <c r="S59" s="123">
        <f t="shared" si="18"/>
        <v>6.9999999999999396E-2</v>
      </c>
      <c r="T59" s="92">
        <f>IF((K59)=0,"",(S59/K59))</f>
        <v>-1.3972055888223433E-2</v>
      </c>
      <c r="U59" s="115"/>
      <c r="V59" s="119"/>
      <c r="W59" s="122">
        <f>ROUND(-W58*10%,2)</f>
        <v>-4.96</v>
      </c>
      <c r="X59" s="115"/>
      <c r="Y59" s="123">
        <f t="shared" si="19"/>
        <v>-1.9999999999999574E-2</v>
      </c>
      <c r="Z59" s="92">
        <f>IF((Q59)=0,"",(Y59/Q59))</f>
        <v>4.0485829959513303E-3</v>
      </c>
      <c r="AA59" s="115"/>
      <c r="AB59" s="119"/>
      <c r="AC59" s="122">
        <f>ROUND(-AC58*10%,2)</f>
        <v>-4.87</v>
      </c>
      <c r="AD59" s="115"/>
      <c r="AE59" s="123">
        <f t="shared" si="20"/>
        <v>8.9999999999999858E-2</v>
      </c>
      <c r="AF59" s="92">
        <f>IF((W59)=0,"",(AE59/W59))</f>
        <v>-1.8145161290322551E-2</v>
      </c>
      <c r="AG59" s="115"/>
      <c r="AH59" s="119"/>
      <c r="AI59" s="122">
        <f>ROUND(-AI58*10%,2)</f>
        <v>-4.83</v>
      </c>
      <c r="AJ59" s="115"/>
      <c r="AK59" s="123">
        <f t="shared" si="21"/>
        <v>4.0000000000000036E-2</v>
      </c>
      <c r="AL59" s="92">
        <f>IF((AC59)=0,"",(AK59/AC59))</f>
        <v>-8.2135523613963111E-3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44.364220519999996</v>
      </c>
      <c r="I60" s="127"/>
      <c r="J60" s="124"/>
      <c r="K60" s="128">
        <f>SUM(K58:K59)</f>
        <v>45.076113037809186</v>
      </c>
      <c r="L60" s="127"/>
      <c r="M60" s="129">
        <f>K60-H60</f>
        <v>0.71189251780918994</v>
      </c>
      <c r="N60" s="130">
        <f>IF((H60)=0,"",(M60/H60))</f>
        <v>1.6046546281327293E-2</v>
      </c>
      <c r="O60" s="127"/>
      <c r="P60" s="124"/>
      <c r="Q60" s="128">
        <f>SUM(Q58:Q59)</f>
        <v>44.490713038585831</v>
      </c>
      <c r="R60" s="127"/>
      <c r="S60" s="129">
        <f t="shared" si="18"/>
        <v>-0.58539999922335539</v>
      </c>
      <c r="T60" s="130">
        <f>IF((K60)=0,"",(S60/K60))</f>
        <v>-1.2986922779529158E-2</v>
      </c>
      <c r="U60" s="127"/>
      <c r="V60" s="124"/>
      <c r="W60" s="128">
        <f>SUM(W58:W59)</f>
        <v>44.662813038268581</v>
      </c>
      <c r="X60" s="127"/>
      <c r="Y60" s="129">
        <f t="shared" si="19"/>
        <v>0.17209999968275014</v>
      </c>
      <c r="Z60" s="130">
        <f>IF((Q60)=0,"",(Y60/Q60))</f>
        <v>3.8682230049559229E-3</v>
      </c>
      <c r="AA60" s="127"/>
      <c r="AB60" s="124"/>
      <c r="AC60" s="128">
        <f>SUM(AC58:AC59)</f>
        <v>43.837513038350352</v>
      </c>
      <c r="AD60" s="127"/>
      <c r="AE60" s="129">
        <f t="shared" si="20"/>
        <v>-0.82529999991822933</v>
      </c>
      <c r="AF60" s="130">
        <f>IF((W60)=0,"",(AE60/W60))</f>
        <v>-1.8478459903792554E-2</v>
      </c>
      <c r="AG60" s="127"/>
      <c r="AH60" s="124"/>
      <c r="AI60" s="128">
        <f>SUM(AI58:AI59)</f>
        <v>43.493256103265686</v>
      </c>
      <c r="AJ60" s="127"/>
      <c r="AK60" s="129">
        <f t="shared" si="21"/>
        <v>-0.34425693508466537</v>
      </c>
      <c r="AL60" s="130">
        <f>IF((AC60)=0,"",(AK60/AC60))</f>
        <v>-7.8530215613166563E-3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AP79"/>
  <sheetViews>
    <sheetView showGridLines="0" topLeftCell="W24" zoomScaleNormal="100" workbookViewId="0">
      <selection activeCell="AM41" sqref="AM41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9.88671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9.88671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36000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6800</v>
      </c>
      <c r="H7" s="9" t="s">
        <v>72</v>
      </c>
      <c r="J7" s="161"/>
      <c r="K7" s="161"/>
    </row>
    <row r="8" spans="2:42" x14ac:dyDescent="0.25">
      <c r="B8" s="6"/>
      <c r="G8" s="168">
        <v>2400000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36000</v>
      </c>
      <c r="G12" s="16">
        <v>2.39</v>
      </c>
      <c r="H12" s="18">
        <f t="shared" ref="H12:H27" si="0">F12*G12</f>
        <v>86040</v>
      </c>
      <c r="I12" s="19"/>
      <c r="J12" s="16">
        <v>2.82</v>
      </c>
      <c r="K12" s="18">
        <f t="shared" ref="K12:K27" si="1">$F12*J12</f>
        <v>101520</v>
      </c>
      <c r="L12" s="19"/>
      <c r="M12" s="21">
        <f>K12-H12</f>
        <v>15480</v>
      </c>
      <c r="N12" s="22">
        <f>IF((H12)=0,"",(M12/H12))</f>
        <v>0.1799163179916318</v>
      </c>
      <c r="O12" s="19"/>
      <c r="P12" s="16">
        <v>2.93</v>
      </c>
      <c r="Q12" s="18">
        <f t="shared" ref="Q12:Q27" si="2">$F12*P12</f>
        <v>105480</v>
      </c>
      <c r="R12" s="19"/>
      <c r="S12" s="21">
        <f>Q12-K12</f>
        <v>3960</v>
      </c>
      <c r="T12" s="22">
        <f t="shared" ref="T12:T34" si="3">IF((K12)=0,"",(S12/K12))</f>
        <v>3.9007092198581561E-2</v>
      </c>
      <c r="U12" s="19"/>
      <c r="V12" s="16">
        <v>2.97</v>
      </c>
      <c r="W12" s="18">
        <f t="shared" ref="W12:W27" si="4">$F12*V12</f>
        <v>106920</v>
      </c>
      <c r="X12" s="19"/>
      <c r="Y12" s="21">
        <f>W12-Q12</f>
        <v>1440</v>
      </c>
      <c r="Z12" s="22">
        <f t="shared" ref="Z12:Z34" si="5">IF((Q12)=0,"",(Y12/Q12))</f>
        <v>1.3651877133105802E-2</v>
      </c>
      <c r="AA12" s="19"/>
      <c r="AB12" s="16">
        <v>2.97</v>
      </c>
      <c r="AC12" s="18">
        <f t="shared" ref="AC12:AC27" si="6">$F12*AB12</f>
        <v>106920</v>
      </c>
      <c r="AD12" s="19"/>
      <c r="AE12" s="21">
        <f>AC12-W12</f>
        <v>0</v>
      </c>
      <c r="AF12" s="22">
        <f t="shared" ref="AF12:AF34" si="7">IF((W12)=0,"",(AE12/W12))</f>
        <v>0</v>
      </c>
      <c r="AG12" s="19"/>
      <c r="AH12" s="16">
        <v>3.04</v>
      </c>
      <c r="AI12" s="18">
        <f t="shared" ref="AI12:AI27" si="8">$F12*AH12</f>
        <v>109440</v>
      </c>
      <c r="AJ12" s="19"/>
      <c r="AK12" s="21">
        <f>AI12-AC12</f>
        <v>2520</v>
      </c>
      <c r="AL12" s="22">
        <f t="shared" ref="AL12:AL34" si="9">IF((AC12)=0,"",(AK12/AC12))</f>
        <v>2.3569023569023569E-2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36000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6800</v>
      </c>
      <c r="G19" s="16">
        <v>6.3601000000000001</v>
      </c>
      <c r="H19" s="18">
        <f t="shared" si="0"/>
        <v>43248.68</v>
      </c>
      <c r="I19" s="19"/>
      <c r="J19" s="16">
        <v>7.4960000000000004</v>
      </c>
      <c r="K19" s="18">
        <f t="shared" si="1"/>
        <v>50972.800000000003</v>
      </c>
      <c r="L19" s="19"/>
      <c r="M19" s="21">
        <f t="shared" si="10"/>
        <v>7724.1200000000026</v>
      </c>
      <c r="N19" s="22">
        <f t="shared" si="11"/>
        <v>0.17859782078898137</v>
      </c>
      <c r="O19" s="19"/>
      <c r="P19" s="16">
        <v>7.7770000000000001</v>
      </c>
      <c r="Q19" s="18">
        <f t="shared" si="2"/>
        <v>52883.6</v>
      </c>
      <c r="R19" s="19"/>
      <c r="S19" s="21">
        <f t="shared" si="12"/>
        <v>1910.7999999999956</v>
      </c>
      <c r="T19" s="22">
        <f t="shared" si="3"/>
        <v>3.7486659551760851E-2</v>
      </c>
      <c r="U19" s="19"/>
      <c r="V19" s="16">
        <v>7.8734999999999999</v>
      </c>
      <c r="W19" s="18">
        <f t="shared" si="4"/>
        <v>53539.8</v>
      </c>
      <c r="X19" s="19"/>
      <c r="Y19" s="21">
        <f t="shared" si="13"/>
        <v>656.20000000000437</v>
      </c>
      <c r="Z19" s="22">
        <f t="shared" si="5"/>
        <v>1.2408383695512492E-2</v>
      </c>
      <c r="AA19" s="19"/>
      <c r="AB19" s="16">
        <v>7.8686999999999996</v>
      </c>
      <c r="AC19" s="18">
        <f t="shared" si="6"/>
        <v>53507.159999999996</v>
      </c>
      <c r="AD19" s="19"/>
      <c r="AE19" s="21">
        <f t="shared" si="14"/>
        <v>-32.640000000006694</v>
      </c>
      <c r="AF19" s="22">
        <f t="shared" si="7"/>
        <v>-6.096399314156327E-4</v>
      </c>
      <c r="AG19" s="19"/>
      <c r="AH19" s="16">
        <v>8.0451999999999995</v>
      </c>
      <c r="AI19" s="18">
        <f t="shared" si="8"/>
        <v>54707.359999999993</v>
      </c>
      <c r="AJ19" s="19"/>
      <c r="AK19" s="21">
        <f t="shared" si="15"/>
        <v>1200.1999999999971</v>
      </c>
      <c r="AL19" s="22">
        <f t="shared" si="9"/>
        <v>2.2430642927039991E-2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6800</v>
      </c>
      <c r="G24" s="16">
        <v>-5.3699999999999998E-2</v>
      </c>
      <c r="H24" s="18">
        <f t="shared" si="0"/>
        <v>-365.15999999999997</v>
      </c>
      <c r="I24" s="19"/>
      <c r="J24" s="16">
        <v>0</v>
      </c>
      <c r="K24" s="18">
        <f t="shared" si="1"/>
        <v>0</v>
      </c>
      <c r="L24" s="19"/>
      <c r="M24" s="21">
        <f t="shared" si="10"/>
        <v>365.15999999999997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128923.56</v>
      </c>
      <c r="I28" s="31"/>
      <c r="J28" s="28"/>
      <c r="K28" s="30">
        <f>SUM(K12:K27)</f>
        <v>152492.79999999999</v>
      </c>
      <c r="L28" s="31"/>
      <c r="M28" s="32">
        <f t="shared" si="10"/>
        <v>23569.239999999991</v>
      </c>
      <c r="N28" s="33">
        <f t="shared" si="11"/>
        <v>0.18281561570282415</v>
      </c>
      <c r="O28" s="31"/>
      <c r="P28" s="28"/>
      <c r="Q28" s="30">
        <f>SUM(Q12:Q27)</f>
        <v>158363.6</v>
      </c>
      <c r="R28" s="31"/>
      <c r="S28" s="32">
        <f t="shared" si="12"/>
        <v>5870.8000000000175</v>
      </c>
      <c r="T28" s="33">
        <f t="shared" si="3"/>
        <v>3.8498866831745616E-2</v>
      </c>
      <c r="U28" s="31"/>
      <c r="V28" s="28"/>
      <c r="W28" s="30">
        <f>SUM(W12:W27)</f>
        <v>160459.79999999999</v>
      </c>
      <c r="X28" s="31"/>
      <c r="Y28" s="32">
        <f t="shared" si="13"/>
        <v>2096.1999999999825</v>
      </c>
      <c r="Z28" s="33">
        <f t="shared" si="5"/>
        <v>1.3236627608869605E-2</v>
      </c>
      <c r="AA28" s="31"/>
      <c r="AB28" s="28"/>
      <c r="AC28" s="30">
        <f>SUM(AC12:AC27)</f>
        <v>160427.16</v>
      </c>
      <c r="AD28" s="31"/>
      <c r="AE28" s="32">
        <f t="shared" si="14"/>
        <v>-32.639999999984866</v>
      </c>
      <c r="AF28" s="33">
        <f t="shared" si="7"/>
        <v>-2.0341543489387913E-4</v>
      </c>
      <c r="AG28" s="31"/>
      <c r="AH28" s="28"/>
      <c r="AI28" s="30">
        <f>SUM(AI12:AI27)</f>
        <v>164147.35999999999</v>
      </c>
      <c r="AJ28" s="31"/>
      <c r="AK28" s="32">
        <f t="shared" si="15"/>
        <v>3720.1999999999825</v>
      </c>
      <c r="AL28" s="33">
        <f t="shared" si="9"/>
        <v>2.3189340258843841E-2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6800</v>
      </c>
      <c r="G29" s="16">
        <v>-0.57825827208097746</v>
      </c>
      <c r="H29" s="18">
        <f t="shared" ref="H29:H35" si="18">F29*G29</f>
        <v>-3932.1562501506469</v>
      </c>
      <c r="I29" s="19"/>
      <c r="J29" s="16">
        <v>-0.76480000000000004</v>
      </c>
      <c r="K29" s="18">
        <f t="shared" ref="K29:K35" si="19">$F29*J29</f>
        <v>-5200.6400000000003</v>
      </c>
      <c r="L29" s="19"/>
      <c r="M29" s="21">
        <f t="shared" si="10"/>
        <v>-1268.4837498493534</v>
      </c>
      <c r="N29" s="22">
        <f t="shared" si="11"/>
        <v>0.32259240710507264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5200.6400000000003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6800</v>
      </c>
      <c r="G30" s="16">
        <v>-0.46759908289152036</v>
      </c>
      <c r="H30" s="18">
        <f t="shared" si="18"/>
        <v>-3179.6737636623384</v>
      </c>
      <c r="I30" s="19"/>
      <c r="J30" s="16">
        <v>0.44290000000000002</v>
      </c>
      <c r="K30" s="18">
        <f t="shared" si="19"/>
        <v>3011.7200000000003</v>
      </c>
      <c r="L30" s="19"/>
      <c r="M30" s="21">
        <f t="shared" si="10"/>
        <v>6191.3937636623386</v>
      </c>
      <c r="N30" s="22">
        <f t="shared" si="11"/>
        <v>-1.9471789321339401</v>
      </c>
      <c r="O30" s="19"/>
      <c r="P30" s="16">
        <v>0</v>
      </c>
      <c r="Q30" s="18">
        <f t="shared" si="20"/>
        <v>0</v>
      </c>
      <c r="R30" s="19"/>
      <c r="S30" s="21">
        <f t="shared" si="12"/>
        <v>-3011.7200000000003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6800</v>
      </c>
      <c r="G31" s="16">
        <v>0</v>
      </c>
      <c r="H31" s="18">
        <f t="shared" si="18"/>
        <v>0</v>
      </c>
      <c r="I31" s="19"/>
      <c r="J31" s="16">
        <v>4.5600000000000002E-2</v>
      </c>
      <c r="K31" s="18">
        <f>$F31*J31</f>
        <v>310.08</v>
      </c>
      <c r="L31" s="19"/>
      <c r="M31" s="21">
        <f t="shared" si="10"/>
        <v>310.08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-310.08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6800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6800</v>
      </c>
      <c r="G33" s="141">
        <v>1.702E-2</v>
      </c>
      <c r="H33" s="18">
        <f t="shared" si="18"/>
        <v>115.736</v>
      </c>
      <c r="I33" s="19"/>
      <c r="J33" s="141">
        <v>1.702E-2</v>
      </c>
      <c r="K33" s="18">
        <f t="shared" si="19"/>
        <v>115.736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20"/>
        <v>115.736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21"/>
        <v>115.736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22"/>
        <v>115.736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23"/>
        <v>115.736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87">
        <f>$G$8*(1+$G$63)-$G$8</f>
        <v>73896</v>
      </c>
      <c r="G34" s="38">
        <f>IF(ISBLANK($D$5)=TRUE, 0, IF($D$5="TOU", 0.64*$G$44+0.18*$G$45+0.18*$G$46, IF(AND($D$5="non-TOU", $F$48&gt;0), G48,G47)))</f>
        <v>0.10299999999999999</v>
      </c>
      <c r="H34" s="18">
        <f t="shared" si="18"/>
        <v>7611.2879999999996</v>
      </c>
      <c r="I34" s="19"/>
      <c r="J34" s="38">
        <f>IF(ISBLANK($D$5)=TRUE, 0, IF($D$5="TOU", 0.64*$G$44+0.18*$G$45+0.18*$G$46, IF(AND($D$5="non-TOU", $F$48&gt;0), J48,J47)))</f>
        <v>0.10299999999999999</v>
      </c>
      <c r="K34" s="18">
        <f t="shared" si="19"/>
        <v>7611.2879999999996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0.10299999999999999</v>
      </c>
      <c r="Q34" s="18">
        <f t="shared" si="20"/>
        <v>7611.2879999999996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0.10299999999999999</v>
      </c>
      <c r="W34" s="18">
        <f t="shared" si="21"/>
        <v>7611.2879999999996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0.10299999999999999</v>
      </c>
      <c r="AC34" s="18">
        <f t="shared" si="22"/>
        <v>7611.2879999999996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0.10299999999999999</v>
      </c>
      <c r="AI34" s="18">
        <f t="shared" si="23"/>
        <v>7611.2879999999996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36000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129538.75398618702</v>
      </c>
      <c r="I36" s="31"/>
      <c r="J36" s="42"/>
      <c r="K36" s="44">
        <f>SUM(K29:K35)+K28</f>
        <v>158340.984</v>
      </c>
      <c r="L36" s="31"/>
      <c r="M36" s="32">
        <f t="shared" si="10"/>
        <v>28802.230013812979</v>
      </c>
      <c r="N36" s="33">
        <f t="shared" ref="N36:N46" si="25">IF((H36)=0,"",(M36/H36))</f>
        <v>0.22234450407701328</v>
      </c>
      <c r="O36" s="31"/>
      <c r="P36" s="42"/>
      <c r="Q36" s="44">
        <f>SUM(Q29:Q35)+Q28</f>
        <v>166090.62400000001</v>
      </c>
      <c r="R36" s="31"/>
      <c r="S36" s="32">
        <f t="shared" si="12"/>
        <v>7749.640000000014</v>
      </c>
      <c r="T36" s="33">
        <f t="shared" ref="T36:T46" si="26">IF((K36)=0,"",(S36/K36))</f>
        <v>4.8942729824137089E-2</v>
      </c>
      <c r="U36" s="31"/>
      <c r="V36" s="42"/>
      <c r="W36" s="44">
        <f>SUM(W29:W35)+W28</f>
        <v>168186.82399999999</v>
      </c>
      <c r="X36" s="31"/>
      <c r="Y36" s="32">
        <f t="shared" si="13"/>
        <v>2096.1999999999825</v>
      </c>
      <c r="Z36" s="33">
        <f t="shared" ref="Z36:Z46" si="27">IF((Q36)=0,"",(Y36/Q36))</f>
        <v>1.2620820787571865E-2</v>
      </c>
      <c r="AA36" s="31"/>
      <c r="AB36" s="42"/>
      <c r="AC36" s="44">
        <f>SUM(AC29:AC35)+AC28</f>
        <v>168154.18400000001</v>
      </c>
      <c r="AD36" s="31"/>
      <c r="AE36" s="32">
        <f t="shared" si="14"/>
        <v>-32.639999999984866</v>
      </c>
      <c r="AF36" s="33">
        <f t="shared" ref="AF36:AF46" si="28">IF((W36)=0,"",(AE36/W36))</f>
        <v>-1.9406989931616088E-4</v>
      </c>
      <c r="AG36" s="31"/>
      <c r="AH36" s="42"/>
      <c r="AI36" s="44">
        <f>SUM(AI29:AI35)+AI28</f>
        <v>171874.38399999999</v>
      </c>
      <c r="AJ36" s="31"/>
      <c r="AK36" s="32">
        <f t="shared" si="15"/>
        <v>3720.1999999999825</v>
      </c>
      <c r="AL36" s="33">
        <f t="shared" ref="AL36:AL46" si="29">IF((AC36)=0,"",(AK36/AC36))</f>
        <v>2.2123743290264977E-2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6800</v>
      </c>
      <c r="G37" s="20">
        <v>1.9737</v>
      </c>
      <c r="H37" s="18">
        <f>F37*G37</f>
        <v>13421.16</v>
      </c>
      <c r="I37" s="19"/>
      <c r="J37" s="20">
        <v>2.1905722516095145</v>
      </c>
      <c r="K37" s="18">
        <f>$F37*J37</f>
        <v>14895.891310944698</v>
      </c>
      <c r="L37" s="19"/>
      <c r="M37" s="21">
        <f t="shared" si="10"/>
        <v>1474.7313109446986</v>
      </c>
      <c r="N37" s="22">
        <f t="shared" si="25"/>
        <v>0.10988106176699322</v>
      </c>
      <c r="O37" s="19"/>
      <c r="P37" s="20">
        <v>2.1905722516095145</v>
      </c>
      <c r="Q37" s="18">
        <f>$F37*P37</f>
        <v>14895.891310944698</v>
      </c>
      <c r="R37" s="19"/>
      <c r="S37" s="21">
        <f t="shared" si="12"/>
        <v>0</v>
      </c>
      <c r="T37" s="22">
        <f t="shared" si="26"/>
        <v>0</v>
      </c>
      <c r="U37" s="19"/>
      <c r="V37" s="20">
        <v>2.1905722516095145</v>
      </c>
      <c r="W37" s="18">
        <f>$F37*V37</f>
        <v>14895.891310944698</v>
      </c>
      <c r="X37" s="19"/>
      <c r="Y37" s="21">
        <f t="shared" si="13"/>
        <v>0</v>
      </c>
      <c r="Z37" s="22">
        <f t="shared" si="27"/>
        <v>0</v>
      </c>
      <c r="AA37" s="19"/>
      <c r="AB37" s="20">
        <v>2.1905722516095145</v>
      </c>
      <c r="AC37" s="18">
        <f>$F37*AB37</f>
        <v>14895.891310944698</v>
      </c>
      <c r="AD37" s="19"/>
      <c r="AE37" s="21">
        <f t="shared" si="14"/>
        <v>0</v>
      </c>
      <c r="AF37" s="22">
        <f t="shared" si="28"/>
        <v>0</v>
      </c>
      <c r="AG37" s="19"/>
      <c r="AH37" s="20">
        <v>2.1905722516095145</v>
      </c>
      <c r="AI37" s="18">
        <f>$F37*AH37</f>
        <v>14895.891310944698</v>
      </c>
      <c r="AJ37" s="19"/>
      <c r="AK37" s="21">
        <f t="shared" si="15"/>
        <v>0</v>
      </c>
      <c r="AL37" s="22">
        <f t="shared" si="29"/>
        <v>0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6800</v>
      </c>
      <c r="G38" s="20">
        <v>1.4698</v>
      </c>
      <c r="H38" s="18">
        <f>F38*G38</f>
        <v>9994.64</v>
      </c>
      <c r="I38" s="19"/>
      <c r="J38" s="20">
        <v>1.6610730221761238</v>
      </c>
      <c r="K38" s="18">
        <f>$F38*J38</f>
        <v>11295.296550797642</v>
      </c>
      <c r="L38" s="19"/>
      <c r="M38" s="21">
        <f t="shared" si="10"/>
        <v>1300.6565507976429</v>
      </c>
      <c r="N38" s="22">
        <f t="shared" si="25"/>
        <v>0.13013540765826914</v>
      </c>
      <c r="O38" s="19"/>
      <c r="P38" s="20">
        <v>1.6610730221761238</v>
      </c>
      <c r="Q38" s="18">
        <f>$F38*P38</f>
        <v>11295.296550797642</v>
      </c>
      <c r="R38" s="19"/>
      <c r="S38" s="21">
        <f t="shared" si="12"/>
        <v>0</v>
      </c>
      <c r="T38" s="22">
        <f t="shared" si="26"/>
        <v>0</v>
      </c>
      <c r="U38" s="19"/>
      <c r="V38" s="20">
        <v>1.6610730221761238</v>
      </c>
      <c r="W38" s="18">
        <f>$F38*V38</f>
        <v>11295.296550797642</v>
      </c>
      <c r="X38" s="19"/>
      <c r="Y38" s="21">
        <f t="shared" si="13"/>
        <v>0</v>
      </c>
      <c r="Z38" s="22">
        <f t="shared" si="27"/>
        <v>0</v>
      </c>
      <c r="AA38" s="19"/>
      <c r="AB38" s="20">
        <v>1.6610730221761238</v>
      </c>
      <c r="AC38" s="18">
        <f>$F38*AB38</f>
        <v>11295.296550797642</v>
      </c>
      <c r="AD38" s="19"/>
      <c r="AE38" s="21">
        <f t="shared" si="14"/>
        <v>0</v>
      </c>
      <c r="AF38" s="22">
        <f t="shared" si="28"/>
        <v>0</v>
      </c>
      <c r="AG38" s="19"/>
      <c r="AH38" s="20">
        <v>1.6610730221761238</v>
      </c>
      <c r="AI38" s="18">
        <f>$F38*AH38</f>
        <v>11295.296550797642</v>
      </c>
      <c r="AJ38" s="19"/>
      <c r="AK38" s="21">
        <f t="shared" si="15"/>
        <v>0</v>
      </c>
      <c r="AL38" s="22">
        <f t="shared" si="29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152954.55398618703</v>
      </c>
      <c r="I39" s="49"/>
      <c r="J39" s="48"/>
      <c r="K39" s="44">
        <f>SUM(K36:K38)</f>
        <v>184532.17186174233</v>
      </c>
      <c r="L39" s="49"/>
      <c r="M39" s="32">
        <f t="shared" si="10"/>
        <v>31577.617875555297</v>
      </c>
      <c r="N39" s="33">
        <f t="shared" si="25"/>
        <v>0.20645098202441881</v>
      </c>
      <c r="O39" s="49"/>
      <c r="P39" s="48"/>
      <c r="Q39" s="44">
        <f>SUM(Q36:Q38)</f>
        <v>192281.81186174235</v>
      </c>
      <c r="R39" s="49"/>
      <c r="S39" s="32">
        <f t="shared" si="12"/>
        <v>7749.640000000014</v>
      </c>
      <c r="T39" s="33">
        <f t="shared" si="26"/>
        <v>4.199614583090857E-2</v>
      </c>
      <c r="U39" s="49"/>
      <c r="V39" s="48"/>
      <c r="W39" s="44">
        <f>SUM(W36:W38)</f>
        <v>194378.01186174233</v>
      </c>
      <c r="X39" s="49"/>
      <c r="Y39" s="32">
        <f t="shared" si="13"/>
        <v>2096.1999999999825</v>
      </c>
      <c r="Z39" s="33">
        <f t="shared" si="27"/>
        <v>1.0901707133419499E-2</v>
      </c>
      <c r="AA39" s="49"/>
      <c r="AB39" s="48"/>
      <c r="AC39" s="44">
        <f>SUM(AC36:AC38)</f>
        <v>194345.37186174234</v>
      </c>
      <c r="AD39" s="49"/>
      <c r="AE39" s="32">
        <f t="shared" si="14"/>
        <v>-32.639999999984866</v>
      </c>
      <c r="AF39" s="33">
        <f t="shared" si="28"/>
        <v>-1.6792022763974522E-4</v>
      </c>
      <c r="AG39" s="49"/>
      <c r="AH39" s="48"/>
      <c r="AI39" s="44">
        <f>SUM(AI36:AI38)</f>
        <v>198065.57186174233</v>
      </c>
      <c r="AJ39" s="49"/>
      <c r="AK39" s="32">
        <f t="shared" si="15"/>
        <v>3720.1999999999825</v>
      </c>
      <c r="AL39" s="33">
        <f t="shared" si="29"/>
        <v>1.9142210408007759E-2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2473896</v>
      </c>
      <c r="G40" s="51">
        <v>4.4000000000000003E-3</v>
      </c>
      <c r="H40" s="162">
        <f t="shared" ref="H40:H48" si="30">F40*G40</f>
        <v>10885.142400000001</v>
      </c>
      <c r="I40" s="19"/>
      <c r="J40" s="51">
        <v>4.4000000000000003E-3</v>
      </c>
      <c r="K40" s="162">
        <f t="shared" ref="K40:K48" si="31">$F40*J40</f>
        <v>10885.142400000001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10885.142400000001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10885.142400000001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10885.142400000001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10885.142400000001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2473896</v>
      </c>
      <c r="G41" s="51">
        <v>1.2999999999999999E-3</v>
      </c>
      <c r="H41" s="162">
        <f t="shared" si="30"/>
        <v>3216.0647999999997</v>
      </c>
      <c r="I41" s="19"/>
      <c r="J41" s="51">
        <v>1.2999999999999999E-3</v>
      </c>
      <c r="K41" s="162">
        <f t="shared" si="31"/>
        <v>3216.0647999999997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3216.0647999999997</v>
      </c>
      <c r="R41" s="19"/>
      <c r="S41" s="21">
        <f t="shared" si="12"/>
        <v>0</v>
      </c>
      <c r="T41" s="163">
        <f t="shared" si="26"/>
        <v>0</v>
      </c>
      <c r="U41" s="19"/>
      <c r="V41" s="51">
        <v>1.2999999999999999E-3</v>
      </c>
      <c r="W41" s="162">
        <f t="shared" si="33"/>
        <v>3216.0647999999997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3216.0647999999997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3216.0647999999997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2400000</v>
      </c>
      <c r="G43" s="51">
        <v>7.0000000000000001E-3</v>
      </c>
      <c r="H43" s="162">
        <f t="shared" si="30"/>
        <v>16800</v>
      </c>
      <c r="I43" s="19"/>
      <c r="J43" s="51">
        <v>7.0000000000000001E-3</v>
      </c>
      <c r="K43" s="162">
        <f t="shared" si="31"/>
        <v>16800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16800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16800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16800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16800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1536000</v>
      </c>
      <c r="G44" s="55">
        <v>7.6999999999999999E-2</v>
      </c>
      <c r="H44" s="162">
        <f t="shared" si="30"/>
        <v>118272</v>
      </c>
      <c r="I44" s="19"/>
      <c r="J44" s="55">
        <v>7.6999999999999999E-2</v>
      </c>
      <c r="K44" s="162">
        <f t="shared" si="31"/>
        <v>118272</v>
      </c>
      <c r="L44" s="19"/>
      <c r="M44" s="21">
        <f t="shared" si="10"/>
        <v>0</v>
      </c>
      <c r="N44" s="163">
        <f t="shared" si="25"/>
        <v>0</v>
      </c>
      <c r="O44" s="19"/>
      <c r="P44" s="55">
        <v>7.6999999999999999E-2</v>
      </c>
      <c r="Q44" s="162">
        <f t="shared" si="32"/>
        <v>118272</v>
      </c>
      <c r="R44" s="19"/>
      <c r="S44" s="21">
        <f t="shared" si="12"/>
        <v>0</v>
      </c>
      <c r="T44" s="163">
        <f t="shared" si="26"/>
        <v>0</v>
      </c>
      <c r="U44" s="19"/>
      <c r="V44" s="55">
        <v>7.6999999999999999E-2</v>
      </c>
      <c r="W44" s="162">
        <f t="shared" si="33"/>
        <v>118272</v>
      </c>
      <c r="X44" s="19"/>
      <c r="Y44" s="21">
        <f t="shared" si="13"/>
        <v>0</v>
      </c>
      <c r="Z44" s="163">
        <f t="shared" si="27"/>
        <v>0</v>
      </c>
      <c r="AA44" s="19"/>
      <c r="AB44" s="55">
        <v>7.6999999999999999E-2</v>
      </c>
      <c r="AC44" s="162">
        <f t="shared" si="34"/>
        <v>118272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7.6999999999999999E-2</v>
      </c>
      <c r="AI44" s="162">
        <f t="shared" si="35"/>
        <v>118272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432000</v>
      </c>
      <c r="G45" s="55">
        <v>0.114</v>
      </c>
      <c r="H45" s="162">
        <f t="shared" si="30"/>
        <v>49248</v>
      </c>
      <c r="I45" s="19"/>
      <c r="J45" s="55">
        <v>0.114</v>
      </c>
      <c r="K45" s="162">
        <f t="shared" si="31"/>
        <v>49248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32"/>
        <v>49248</v>
      </c>
      <c r="R45" s="19"/>
      <c r="S45" s="21">
        <f t="shared" si="12"/>
        <v>0</v>
      </c>
      <c r="T45" s="163">
        <f t="shared" si="26"/>
        <v>0</v>
      </c>
      <c r="U45" s="19"/>
      <c r="V45" s="55">
        <v>0.114</v>
      </c>
      <c r="W45" s="162">
        <f t="shared" si="33"/>
        <v>49248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0.114</v>
      </c>
      <c r="AC45" s="162">
        <f t="shared" si="34"/>
        <v>49248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0.114</v>
      </c>
      <c r="AI45" s="162">
        <f t="shared" si="35"/>
        <v>49248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432000</v>
      </c>
      <c r="G46" s="55">
        <v>0.14000000000000001</v>
      </c>
      <c r="H46" s="162">
        <f t="shared" si="30"/>
        <v>60480.000000000007</v>
      </c>
      <c r="I46" s="19"/>
      <c r="J46" s="55">
        <v>0.14000000000000001</v>
      </c>
      <c r="K46" s="162">
        <f t="shared" si="31"/>
        <v>60480.000000000007</v>
      </c>
      <c r="L46" s="19"/>
      <c r="M46" s="21">
        <f t="shared" si="10"/>
        <v>0</v>
      </c>
      <c r="N46" s="163">
        <f t="shared" si="25"/>
        <v>0</v>
      </c>
      <c r="O46" s="19"/>
      <c r="P46" s="55">
        <v>0.14000000000000001</v>
      </c>
      <c r="Q46" s="162">
        <f t="shared" si="32"/>
        <v>60480.000000000007</v>
      </c>
      <c r="R46" s="19"/>
      <c r="S46" s="21">
        <f t="shared" si="12"/>
        <v>0</v>
      </c>
      <c r="T46" s="163">
        <f t="shared" si="26"/>
        <v>0</v>
      </c>
      <c r="U46" s="19"/>
      <c r="V46" s="55">
        <v>0.14000000000000001</v>
      </c>
      <c r="W46" s="162">
        <f t="shared" si="33"/>
        <v>60480.000000000007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0.14000000000000001</v>
      </c>
      <c r="AC46" s="162">
        <f t="shared" si="34"/>
        <v>60480.000000000007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0.14000000000000001</v>
      </c>
      <c r="AI46" s="162">
        <f t="shared" si="35"/>
        <v>60480.000000000007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8.7999999999999995E-2</v>
      </c>
      <c r="H47" s="162">
        <f t="shared" si="30"/>
        <v>66</v>
      </c>
      <c r="I47" s="60"/>
      <c r="J47" s="55">
        <v>8.7999999999999995E-2</v>
      </c>
      <c r="K47" s="162">
        <f t="shared" si="31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2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3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4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5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2399250</v>
      </c>
      <c r="G48" s="55">
        <v>0.10299999999999999</v>
      </c>
      <c r="H48" s="162">
        <f t="shared" si="30"/>
        <v>247122.75</v>
      </c>
      <c r="I48" s="60"/>
      <c r="J48" s="55">
        <v>0.10299999999999999</v>
      </c>
      <c r="K48" s="162">
        <f t="shared" si="31"/>
        <v>247122.75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2"/>
        <v>247122.75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3"/>
        <v>247122.75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4"/>
        <v>247122.75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5"/>
        <v>247122.75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411856.01118618704</v>
      </c>
      <c r="I50" s="76"/>
      <c r="J50" s="73"/>
      <c r="K50" s="75">
        <f>SUM(K40:K46,K39)</f>
        <v>443433.62906174234</v>
      </c>
      <c r="L50" s="76"/>
      <c r="M50" s="77">
        <f>K50-H50</f>
        <v>31577.617875555297</v>
      </c>
      <c r="N50" s="78">
        <f>IF((H50)=0,"",(M50/H50))</f>
        <v>7.6671499305324103E-2</v>
      </c>
      <c r="O50" s="76"/>
      <c r="P50" s="73"/>
      <c r="Q50" s="75">
        <f>SUM(Q40:Q46,Q39)</f>
        <v>451183.26906174235</v>
      </c>
      <c r="R50" s="76"/>
      <c r="S50" s="77">
        <f t="shared" si="12"/>
        <v>7749.640000000014</v>
      </c>
      <c r="T50" s="78">
        <f>IF((K50)=0,"",(S50/K50))</f>
        <v>1.7476437266152806E-2</v>
      </c>
      <c r="U50" s="76"/>
      <c r="V50" s="73"/>
      <c r="W50" s="75">
        <f>SUM(W40:W46,W39)</f>
        <v>453279.4690617423</v>
      </c>
      <c r="X50" s="76"/>
      <c r="Y50" s="77">
        <f t="shared" si="13"/>
        <v>2096.1999999999534</v>
      </c>
      <c r="Z50" s="78">
        <f>IF((Q50)=0,"",(Y50/Q50))</f>
        <v>4.6460056117752406E-3</v>
      </c>
      <c r="AA50" s="76"/>
      <c r="AB50" s="73"/>
      <c r="AC50" s="75">
        <f>SUM(AC40:AC46,AC39)</f>
        <v>453246.82906174235</v>
      </c>
      <c r="AD50" s="76"/>
      <c r="AE50" s="77">
        <f t="shared" si="14"/>
        <v>-32.639999999955762</v>
      </c>
      <c r="AF50" s="78">
        <f>IF((W50)=0,"",(AE50/W50))</f>
        <v>-7.2008555930226325E-5</v>
      </c>
      <c r="AG50" s="76"/>
      <c r="AH50" s="73"/>
      <c r="AI50" s="75">
        <f>SUM(AI40:AI46,AI39)</f>
        <v>456967.02906174236</v>
      </c>
      <c r="AJ50" s="76"/>
      <c r="AK50" s="77">
        <f t="shared" si="15"/>
        <v>3720.2000000000116</v>
      </c>
      <c r="AL50" s="78">
        <f>IF((AC50)=0,"",(AK50/AC50))</f>
        <v>8.2078897445374902E-3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53541.28145420432</v>
      </c>
      <c r="I51" s="83"/>
      <c r="J51" s="80">
        <v>0.13</v>
      </c>
      <c r="K51" s="84">
        <f>K50*J51</f>
        <v>57646.371778026507</v>
      </c>
      <c r="L51" s="83"/>
      <c r="M51" s="85">
        <f>K51-H51</f>
        <v>4105.0903238221872</v>
      </c>
      <c r="N51" s="86">
        <f>IF((H51)=0,"",(M51/H51))</f>
        <v>7.6671499305324076E-2</v>
      </c>
      <c r="O51" s="83"/>
      <c r="P51" s="80">
        <v>0.13</v>
      </c>
      <c r="Q51" s="84">
        <f>Q50*P51</f>
        <v>58653.824978026511</v>
      </c>
      <c r="R51" s="83"/>
      <c r="S51" s="85">
        <f t="shared" si="12"/>
        <v>1007.4532000000036</v>
      </c>
      <c r="T51" s="86">
        <f>IF((K51)=0,"",(S51/K51))</f>
        <v>1.7476437266152837E-2</v>
      </c>
      <c r="U51" s="83"/>
      <c r="V51" s="80">
        <v>0.13</v>
      </c>
      <c r="W51" s="84">
        <f>W50*V51</f>
        <v>58926.330978026504</v>
      </c>
      <c r="X51" s="83"/>
      <c r="Y51" s="85">
        <f t="shared" si="13"/>
        <v>272.50599999999395</v>
      </c>
      <c r="Z51" s="86">
        <f>IF((Q51)=0,"",(Y51/Q51))</f>
        <v>4.6460056117752406E-3</v>
      </c>
      <c r="AA51" s="83"/>
      <c r="AB51" s="80">
        <v>0.13</v>
      </c>
      <c r="AC51" s="84">
        <f>AC50*AB51</f>
        <v>58922.087778026507</v>
      </c>
      <c r="AD51" s="83"/>
      <c r="AE51" s="85">
        <f t="shared" si="14"/>
        <v>-4.2431999999971595</v>
      </c>
      <c r="AF51" s="86">
        <f>IF((W51)=0,"",(AE51/W51))</f>
        <v>-7.200855593027571E-5</v>
      </c>
      <c r="AG51" s="83"/>
      <c r="AH51" s="80">
        <v>0.13</v>
      </c>
      <c r="AI51" s="84">
        <f>AI50*AH51</f>
        <v>59405.713778026511</v>
      </c>
      <c r="AJ51" s="83"/>
      <c r="AK51" s="85">
        <f t="shared" si="15"/>
        <v>483.62600000000384</v>
      </c>
      <c r="AL51" s="86">
        <f>IF((AC51)=0,"",(AK51/AC51))</f>
        <v>8.2078897445375283E-3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465397.29264039139</v>
      </c>
      <c r="I52" s="83"/>
      <c r="J52" s="88"/>
      <c r="K52" s="84">
        <f>K50+K51</f>
        <v>501080.00083976885</v>
      </c>
      <c r="L52" s="83"/>
      <c r="M52" s="85">
        <f>K52-H52</f>
        <v>35682.708199377463</v>
      </c>
      <c r="N52" s="86">
        <f>IF((H52)=0,"",(M52/H52))</f>
        <v>7.6671499305324048E-2</v>
      </c>
      <c r="O52" s="83"/>
      <c r="P52" s="88"/>
      <c r="Q52" s="84">
        <f>Q50+Q51</f>
        <v>509837.09403976885</v>
      </c>
      <c r="R52" s="83"/>
      <c r="S52" s="85">
        <f t="shared" si="12"/>
        <v>8757.093200000003</v>
      </c>
      <c r="T52" s="86">
        <f>IF((K52)=0,"",(S52/K52))</f>
        <v>1.7476437266152781E-2</v>
      </c>
      <c r="U52" s="83"/>
      <c r="V52" s="88"/>
      <c r="W52" s="84">
        <f>W50+W51</f>
        <v>512205.8000397688</v>
      </c>
      <c r="X52" s="83"/>
      <c r="Y52" s="85">
        <f t="shared" si="13"/>
        <v>2368.7059999999474</v>
      </c>
      <c r="Z52" s="86">
        <f>IF((Q52)=0,"",(Y52/Q52))</f>
        <v>4.6460056117752406E-3</v>
      </c>
      <c r="AA52" s="83"/>
      <c r="AB52" s="88"/>
      <c r="AC52" s="84">
        <f>AC50+AC51</f>
        <v>512168.91683976888</v>
      </c>
      <c r="AD52" s="83"/>
      <c r="AE52" s="85">
        <f t="shared" si="14"/>
        <v>-36.883199999923818</v>
      </c>
      <c r="AF52" s="86">
        <f>IF((W52)=0,"",(AE52/W52))</f>
        <v>-7.2008555930175178E-5</v>
      </c>
      <c r="AG52" s="83"/>
      <c r="AH52" s="88"/>
      <c r="AI52" s="84">
        <f>AI50+AI51</f>
        <v>516372.74283976888</v>
      </c>
      <c r="AJ52" s="83"/>
      <c r="AK52" s="85">
        <f t="shared" si="15"/>
        <v>4203.8260000000009</v>
      </c>
      <c r="AL52" s="86">
        <f>IF((AC52)=0,"",(AK52/AC52))</f>
        <v>8.2078897445374659E-3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-46539.73</v>
      </c>
      <c r="I53" s="83"/>
      <c r="J53" s="88"/>
      <c r="K53" s="90">
        <f>ROUND(-K52*10%,2)</f>
        <v>-50108</v>
      </c>
      <c r="L53" s="83"/>
      <c r="M53" s="91">
        <f>K53-H53</f>
        <v>-3568.2699999999968</v>
      </c>
      <c r="N53" s="92">
        <f>IF((H53)=0,"",(M53/H53))</f>
        <v>7.667148047485442E-2</v>
      </c>
      <c r="O53" s="83"/>
      <c r="P53" s="88"/>
      <c r="Q53" s="90">
        <f>ROUND(-Q52*10%,2)</f>
        <v>-50983.71</v>
      </c>
      <c r="R53" s="83"/>
      <c r="S53" s="91">
        <f t="shared" si="12"/>
        <v>-875.70999999999913</v>
      </c>
      <c r="T53" s="92">
        <f>IF((K53)=0,"",(S53/K53))</f>
        <v>1.7476450866129145E-2</v>
      </c>
      <c r="U53" s="83"/>
      <c r="V53" s="88"/>
      <c r="W53" s="90">
        <f>ROUND(-W52*10%,2)</f>
        <v>-51220.58</v>
      </c>
      <c r="X53" s="83"/>
      <c r="Y53" s="91">
        <f t="shared" si="13"/>
        <v>-236.87000000000262</v>
      </c>
      <c r="Z53" s="92">
        <f>IF((Q53)=0,"",(Y53/Q53))</f>
        <v>4.6459937889965757E-3</v>
      </c>
      <c r="AA53" s="83"/>
      <c r="AB53" s="88"/>
      <c r="AC53" s="90">
        <f>ROUND(-AC52*10%,2)</f>
        <v>-51216.89</v>
      </c>
      <c r="AD53" s="83"/>
      <c r="AE53" s="91">
        <f t="shared" si="14"/>
        <v>3.6900000000023283</v>
      </c>
      <c r="AF53" s="92">
        <f>IF((W53)=0,"",(AE53/W53))</f>
        <v>-7.2041355252172633E-5</v>
      </c>
      <c r="AG53" s="83"/>
      <c r="AH53" s="88"/>
      <c r="AI53" s="90">
        <f>ROUND(-AI52*10%,2)</f>
        <v>-51637.27</v>
      </c>
      <c r="AJ53" s="83"/>
      <c r="AK53" s="91">
        <f t="shared" si="15"/>
        <v>-420.37999999999738</v>
      </c>
      <c r="AL53" s="92">
        <f>IF((AC53)=0,"",(AK53/AC53))</f>
        <v>8.2078392499036427E-3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418857.56264039141</v>
      </c>
      <c r="I54" s="96"/>
      <c r="J54" s="93"/>
      <c r="K54" s="97">
        <f>K52+K53</f>
        <v>450972.00083976885</v>
      </c>
      <c r="L54" s="96"/>
      <c r="M54" s="98">
        <f>K54-H54</f>
        <v>32114.438199377444</v>
      </c>
      <c r="N54" s="99">
        <f>IF((H54)=0,"",(M54/H54))</f>
        <v>7.6671501397598429E-2</v>
      </c>
      <c r="O54" s="96"/>
      <c r="P54" s="93"/>
      <c r="Q54" s="97">
        <f>Q52+Q53</f>
        <v>458853.38403976883</v>
      </c>
      <c r="R54" s="96"/>
      <c r="S54" s="98">
        <f t="shared" si="12"/>
        <v>7881.383199999982</v>
      </c>
      <c r="T54" s="99">
        <f>IF((K54)=0,"",(S54/K54))</f>
        <v>1.7476435755044251E-2</v>
      </c>
      <c r="U54" s="96"/>
      <c r="V54" s="93"/>
      <c r="W54" s="97">
        <f>W52+W53</f>
        <v>460985.22003976878</v>
      </c>
      <c r="X54" s="96"/>
      <c r="Y54" s="98">
        <f t="shared" si="13"/>
        <v>2131.835999999952</v>
      </c>
      <c r="Z54" s="99">
        <f>IF((Q54)=0,"",(Y54/Q54))</f>
        <v>4.6460069254173481E-3</v>
      </c>
      <c r="AA54" s="96"/>
      <c r="AB54" s="93"/>
      <c r="AC54" s="97">
        <f>AC52+AC53</f>
        <v>460952.02683976886</v>
      </c>
      <c r="AD54" s="96"/>
      <c r="AE54" s="98">
        <f t="shared" si="14"/>
        <v>-33.19319999992149</v>
      </c>
      <c r="AF54" s="99">
        <f>IF((W54)=0,"",(AE54/W54))</f>
        <v>-7.2004911561064679E-5</v>
      </c>
      <c r="AG54" s="96"/>
      <c r="AH54" s="93"/>
      <c r="AI54" s="97">
        <f>AI52+AI53</f>
        <v>464735.47283976886</v>
      </c>
      <c r="AJ54" s="96"/>
      <c r="AK54" s="98">
        <f t="shared" si="15"/>
        <v>3783.4459999999963</v>
      </c>
      <c r="AL54" s="99">
        <f>IF((AC54)=0,"",(AK54/AC54))</f>
        <v>8.2078953550521142E-3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431044.76118618704</v>
      </c>
      <c r="I56" s="110"/>
      <c r="J56" s="107"/>
      <c r="K56" s="109">
        <f>SUM(K47:K48,K39,K40:K43)</f>
        <v>462622.37906174234</v>
      </c>
      <c r="L56" s="110"/>
      <c r="M56" s="111">
        <f>K56-H56</f>
        <v>31577.617875555297</v>
      </c>
      <c r="N56" s="78">
        <f>IF((H56)=0,"",(M56/H56))</f>
        <v>7.325832655675299E-2</v>
      </c>
      <c r="O56" s="110"/>
      <c r="P56" s="107"/>
      <c r="Q56" s="109">
        <f>SUM(Q47:Q48,Q39,Q40:Q43)</f>
        <v>470372.01906174235</v>
      </c>
      <c r="R56" s="110"/>
      <c r="S56" s="111">
        <f t="shared" si="12"/>
        <v>7749.640000000014</v>
      </c>
      <c r="T56" s="78">
        <f>IF((K56)=0,"",(S56/K56))</f>
        <v>1.6751545862777498E-2</v>
      </c>
      <c r="U56" s="110"/>
      <c r="V56" s="107"/>
      <c r="W56" s="109">
        <f>SUM(W47:W48,W39,W40:W43)</f>
        <v>472468.21906174236</v>
      </c>
      <c r="X56" s="110"/>
      <c r="Y56" s="111">
        <f t="shared" si="13"/>
        <v>2096.2000000000116</v>
      </c>
      <c r="Z56" s="78">
        <f>IF((Q56)=0,"",(Y56/Q56))</f>
        <v>4.4564725686305302E-3</v>
      </c>
      <c r="AA56" s="110"/>
      <c r="AB56" s="107"/>
      <c r="AC56" s="109">
        <f>SUM(AC47:AC48,AC39,AC40:AC43)</f>
        <v>472435.57906174235</v>
      </c>
      <c r="AD56" s="110"/>
      <c r="AE56" s="111">
        <f t="shared" si="14"/>
        <v>-32.64000000001397</v>
      </c>
      <c r="AF56" s="78">
        <f>IF((W56)=0,"",(AE56/W56))</f>
        <v>-6.9084011756034234E-5</v>
      </c>
      <c r="AG56" s="110"/>
      <c r="AH56" s="107"/>
      <c r="AI56" s="109">
        <f>SUM(AI47:AI48,AI39,AI40:AI43)</f>
        <v>476155.7790617423</v>
      </c>
      <c r="AJ56" s="110"/>
      <c r="AK56" s="111">
        <f t="shared" si="15"/>
        <v>3720.1999999999534</v>
      </c>
      <c r="AL56" s="78">
        <f>IF((AC56)=0,"",(AK56/AC56))</f>
        <v>7.8745127693140207E-3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56035.818954204318</v>
      </c>
      <c r="I57" s="115"/>
      <c r="J57" s="113">
        <v>0.13</v>
      </c>
      <c r="K57" s="116">
        <f>K56*J57</f>
        <v>60140.909278026505</v>
      </c>
      <c r="L57" s="115"/>
      <c r="M57" s="117">
        <f>K57-H57</f>
        <v>4105.0903238221872</v>
      </c>
      <c r="N57" s="86">
        <f>IF((H57)=0,"",(M57/H57))</f>
        <v>7.3258326556752962E-2</v>
      </c>
      <c r="O57" s="115"/>
      <c r="P57" s="113">
        <v>0.13</v>
      </c>
      <c r="Q57" s="116">
        <f>Q56*P57</f>
        <v>61148.362478026509</v>
      </c>
      <c r="R57" s="115"/>
      <c r="S57" s="117">
        <f t="shared" si="12"/>
        <v>1007.4532000000036</v>
      </c>
      <c r="T57" s="86">
        <f>IF((K57)=0,"",(S57/K57))</f>
        <v>1.675154586277753E-2</v>
      </c>
      <c r="U57" s="115"/>
      <c r="V57" s="113">
        <v>0.13</v>
      </c>
      <c r="W57" s="116">
        <f>W56*V57</f>
        <v>61420.86847802651</v>
      </c>
      <c r="X57" s="115"/>
      <c r="Y57" s="117">
        <f t="shared" si="13"/>
        <v>272.50600000000122</v>
      </c>
      <c r="Z57" s="86">
        <f>IF((Q57)=0,"",(Y57/Q57))</f>
        <v>4.456472568630525E-3</v>
      </c>
      <c r="AA57" s="115"/>
      <c r="AB57" s="113">
        <v>0.13</v>
      </c>
      <c r="AC57" s="116">
        <f>AC56*AB57</f>
        <v>61416.625278026506</v>
      </c>
      <c r="AD57" s="115"/>
      <c r="AE57" s="117">
        <f t="shared" si="14"/>
        <v>-4.2432000000044354</v>
      </c>
      <c r="AF57" s="86">
        <f>IF((W57)=0,"",(AE57/W57))</f>
        <v>-6.9084011756076884E-5</v>
      </c>
      <c r="AG57" s="115"/>
      <c r="AH57" s="113">
        <v>0.13</v>
      </c>
      <c r="AI57" s="116">
        <f>AI56*AH57</f>
        <v>61900.251278026502</v>
      </c>
      <c r="AJ57" s="115"/>
      <c r="AK57" s="117">
        <f t="shared" si="15"/>
        <v>483.62599999999657</v>
      </c>
      <c r="AL57" s="86">
        <f>IF((AC57)=0,"",(AK57/AC57))</f>
        <v>7.8745127693140623E-3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487080.58014039136</v>
      </c>
      <c r="I58" s="115"/>
      <c r="J58" s="119"/>
      <c r="K58" s="116">
        <f>K56+K57</f>
        <v>522763.28833976883</v>
      </c>
      <c r="L58" s="115"/>
      <c r="M58" s="117">
        <f>K58-H58</f>
        <v>35682.708199377463</v>
      </c>
      <c r="N58" s="86">
        <f>IF((H58)=0,"",(M58/H58))</f>
        <v>7.3258326556752948E-2</v>
      </c>
      <c r="O58" s="115"/>
      <c r="P58" s="119"/>
      <c r="Q58" s="116">
        <f>Q56+Q57</f>
        <v>531520.38153976889</v>
      </c>
      <c r="R58" s="115"/>
      <c r="S58" s="117">
        <f t="shared" si="12"/>
        <v>8757.0932000000612</v>
      </c>
      <c r="T58" s="86">
        <f>IF((K58)=0,"",(S58/K58))</f>
        <v>1.6751545862777585E-2</v>
      </c>
      <c r="U58" s="115"/>
      <c r="V58" s="119"/>
      <c r="W58" s="116">
        <f>W56+W57</f>
        <v>533889.08753976889</v>
      </c>
      <c r="X58" s="115"/>
      <c r="Y58" s="117">
        <f t="shared" si="13"/>
        <v>2368.7060000000056</v>
      </c>
      <c r="Z58" s="86">
        <f>IF((Q58)=0,"",(Y58/Q58))</f>
        <v>4.4564725686305155E-3</v>
      </c>
      <c r="AA58" s="115"/>
      <c r="AB58" s="119"/>
      <c r="AC58" s="116">
        <f>AC56+AC57</f>
        <v>533852.20433976885</v>
      </c>
      <c r="AD58" s="115"/>
      <c r="AE58" s="117">
        <f t="shared" si="14"/>
        <v>-36.883200000040233</v>
      </c>
      <c r="AF58" s="86">
        <f>IF((W58)=0,"",(AE58/W58))</f>
        <v>-6.9084011756080028E-5</v>
      </c>
      <c r="AG58" s="115"/>
      <c r="AH58" s="119"/>
      <c r="AI58" s="116">
        <f>AI56+AI57</f>
        <v>538056.03033976885</v>
      </c>
      <c r="AJ58" s="115"/>
      <c r="AK58" s="117">
        <f t="shared" si="15"/>
        <v>4203.8260000000009</v>
      </c>
      <c r="AL58" s="86">
        <f>IF((AC58)=0,"",(AK58/AC58))</f>
        <v>7.8745127693141213E-3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-48708.06</v>
      </c>
      <c r="I59" s="115"/>
      <c r="J59" s="119"/>
      <c r="K59" s="122">
        <f>ROUND(-K58*10%,2)</f>
        <v>-52276.33</v>
      </c>
      <c r="L59" s="115"/>
      <c r="M59" s="123">
        <f>K59-H59</f>
        <v>-3568.2700000000041</v>
      </c>
      <c r="N59" s="92">
        <f>IF((H59)=0,"",(M59/H59))</f>
        <v>7.325830673609264E-2</v>
      </c>
      <c r="O59" s="115"/>
      <c r="P59" s="119"/>
      <c r="Q59" s="122">
        <f>ROUND(-Q58*10%,2)</f>
        <v>-53152.04</v>
      </c>
      <c r="R59" s="115"/>
      <c r="S59" s="123">
        <f t="shared" si="12"/>
        <v>-875.70999999999913</v>
      </c>
      <c r="T59" s="92">
        <f>IF((K59)=0,"",(S59/K59))</f>
        <v>1.6751558496933491E-2</v>
      </c>
      <c r="U59" s="115"/>
      <c r="V59" s="119"/>
      <c r="W59" s="122">
        <f>ROUND(-W58*10%,2)</f>
        <v>-53388.91</v>
      </c>
      <c r="X59" s="115"/>
      <c r="Y59" s="123">
        <f t="shared" si="13"/>
        <v>-236.87000000000262</v>
      </c>
      <c r="Z59" s="92">
        <f>IF((Q59)=0,"",(Y59/Q59))</f>
        <v>4.4564611254808394E-3</v>
      </c>
      <c r="AA59" s="115"/>
      <c r="AB59" s="119"/>
      <c r="AC59" s="122">
        <f>ROUND(-AC58*10%,2)</f>
        <v>-53385.22</v>
      </c>
      <c r="AD59" s="115"/>
      <c r="AE59" s="123">
        <f t="shared" si="14"/>
        <v>3.6900000000023283</v>
      </c>
      <c r="AF59" s="92">
        <f>IF((W59)=0,"",(AE59/W59))</f>
        <v>-6.9115477352924568E-5</v>
      </c>
      <c r="AG59" s="115"/>
      <c r="AH59" s="119"/>
      <c r="AI59" s="122">
        <f>ROUND(-AI58*10%,2)</f>
        <v>-53805.599999999999</v>
      </c>
      <c r="AJ59" s="115"/>
      <c r="AK59" s="123">
        <f t="shared" si="15"/>
        <v>-420.37999999999738</v>
      </c>
      <c r="AL59" s="92">
        <f>IF((AC59)=0,"",(AK59/AC59))</f>
        <v>7.874464130708787E-3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438372.52014039137</v>
      </c>
      <c r="I60" s="127"/>
      <c r="J60" s="124"/>
      <c r="K60" s="128">
        <f>SUM(K58:K59)</f>
        <v>470486.95833976881</v>
      </c>
      <c r="L60" s="127"/>
      <c r="M60" s="129">
        <f>K60-H60</f>
        <v>32114.438199377444</v>
      </c>
      <c r="N60" s="130">
        <f>IF((H60)=0,"",(M60/H60))</f>
        <v>7.3258328759048599E-2</v>
      </c>
      <c r="O60" s="127"/>
      <c r="P60" s="124"/>
      <c r="Q60" s="128">
        <f>SUM(Q58:Q59)</f>
        <v>478368.34153976891</v>
      </c>
      <c r="R60" s="127"/>
      <c r="S60" s="129">
        <f t="shared" si="12"/>
        <v>7881.3832000000984</v>
      </c>
      <c r="T60" s="130">
        <f>IF((K60)=0,"",(S60/K60))</f>
        <v>1.6751544458982529E-2</v>
      </c>
      <c r="U60" s="127"/>
      <c r="V60" s="124"/>
      <c r="W60" s="128">
        <f>SUM(W58:W59)</f>
        <v>480500.17753976886</v>
      </c>
      <c r="X60" s="127"/>
      <c r="Y60" s="129">
        <f t="shared" si="13"/>
        <v>2131.835999999952</v>
      </c>
      <c r="Z60" s="130">
        <f>IF((Q60)=0,"",(Y60/Q60))</f>
        <v>4.4564738400915335E-3</v>
      </c>
      <c r="AA60" s="127"/>
      <c r="AB60" s="124"/>
      <c r="AC60" s="128">
        <f>SUM(AC58:AC59)</f>
        <v>480466.98433976888</v>
      </c>
      <c r="AD60" s="127"/>
      <c r="AE60" s="129">
        <f t="shared" si="14"/>
        <v>-33.193199999979697</v>
      </c>
      <c r="AF60" s="130">
        <f>IF((W60)=0,"",(AE60/W60))</f>
        <v>-6.9080515578441061E-5</v>
      </c>
      <c r="AG60" s="127"/>
      <c r="AH60" s="124"/>
      <c r="AI60" s="128">
        <f>SUM(AI58:AI59)</f>
        <v>484250.43033976888</v>
      </c>
      <c r="AJ60" s="127"/>
      <c r="AK60" s="129">
        <f t="shared" si="15"/>
        <v>3783.4459999999963</v>
      </c>
      <c r="AL60" s="130">
        <f>IF((AC60)=0,"",(AK60/AC60))</f>
        <v>7.8745181736035383E-3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P79"/>
  <sheetViews>
    <sheetView showGridLines="0" topLeftCell="A40" zoomScaleNormal="100" workbookViewId="0">
      <selection activeCell="N50" sqref="N50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1.47E-2</v>
      </c>
      <c r="H19" s="18">
        <f t="shared" si="0"/>
        <v>7.35</v>
      </c>
      <c r="I19" s="19"/>
      <c r="J19" s="16">
        <v>1.55E-2</v>
      </c>
      <c r="K19" s="18">
        <f t="shared" si="1"/>
        <v>7.75</v>
      </c>
      <c r="L19" s="19"/>
      <c r="M19" s="21">
        <f t="shared" si="16"/>
        <v>0.40000000000000036</v>
      </c>
      <c r="N19" s="22">
        <f t="shared" si="17"/>
        <v>5.4421768707483047E-2</v>
      </c>
      <c r="O19" s="19"/>
      <c r="P19" s="16">
        <v>1.61E-2</v>
      </c>
      <c r="Q19" s="18">
        <f t="shared" si="2"/>
        <v>8.0500000000000007</v>
      </c>
      <c r="R19" s="19"/>
      <c r="S19" s="21">
        <f t="shared" si="18"/>
        <v>0.30000000000000071</v>
      </c>
      <c r="T19" s="22">
        <f t="shared" si="3"/>
        <v>3.8709677419354931E-2</v>
      </c>
      <c r="U19" s="19"/>
      <c r="V19" s="16">
        <v>1.6199999999999999E-2</v>
      </c>
      <c r="W19" s="18">
        <f t="shared" si="4"/>
        <v>8.1</v>
      </c>
      <c r="X19" s="19"/>
      <c r="Y19" s="21">
        <f t="shared" si="19"/>
        <v>4.9999999999998934E-2</v>
      </c>
      <c r="Z19" s="22">
        <f t="shared" si="5"/>
        <v>6.2111801242234694E-3</v>
      </c>
      <c r="AA19" s="19"/>
      <c r="AB19" s="16">
        <v>1.6199999999999999E-2</v>
      </c>
      <c r="AC19" s="18">
        <f t="shared" si="6"/>
        <v>8.1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8.3000000000000007</v>
      </c>
      <c r="AJ19" s="19"/>
      <c r="AK19" s="21">
        <f t="shared" si="21"/>
        <v>0.20000000000000107</v>
      </c>
      <c r="AL19" s="22">
        <f t="shared" si="9"/>
        <v>2.4691358024691492E-2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-0.05</v>
      </c>
      <c r="L21" s="19"/>
      <c r="M21" s="21">
        <f t="shared" si="16"/>
        <v>-0.05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0.05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6"/>
        <v>0.05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23.73</v>
      </c>
      <c r="I28" s="31"/>
      <c r="J28" s="28"/>
      <c r="K28" s="30">
        <f>SUM(K12:K27)</f>
        <v>24.23</v>
      </c>
      <c r="L28" s="31"/>
      <c r="M28" s="32">
        <f t="shared" si="16"/>
        <v>0.5</v>
      </c>
      <c r="N28" s="33">
        <f t="shared" si="17"/>
        <v>2.1070375052675939E-2</v>
      </c>
      <c r="O28" s="31"/>
      <c r="P28" s="28"/>
      <c r="Q28" s="30">
        <f>SUM(Q12:Q27)</f>
        <v>25.14</v>
      </c>
      <c r="R28" s="31"/>
      <c r="S28" s="32">
        <f t="shared" si="18"/>
        <v>0.91000000000000014</v>
      </c>
      <c r="T28" s="33">
        <f t="shared" si="3"/>
        <v>3.7556747833264556E-2</v>
      </c>
      <c r="U28" s="31"/>
      <c r="V28" s="28"/>
      <c r="W28" s="30">
        <f>SUM(W12:W27)</f>
        <v>25.340000000000003</v>
      </c>
      <c r="X28" s="31"/>
      <c r="Y28" s="32">
        <f t="shared" si="19"/>
        <v>0.20000000000000284</v>
      </c>
      <c r="Z28" s="33">
        <f t="shared" si="5"/>
        <v>7.9554494828958967E-3</v>
      </c>
      <c r="AA28" s="31"/>
      <c r="AB28" s="28"/>
      <c r="AC28" s="30">
        <f>SUM(AC12:AC27)</f>
        <v>24.53</v>
      </c>
      <c r="AD28" s="31"/>
      <c r="AE28" s="32">
        <f t="shared" si="20"/>
        <v>-0.81000000000000227</v>
      </c>
      <c r="AF28" s="33">
        <f t="shared" si="7"/>
        <v>-3.1965272296764095E-2</v>
      </c>
      <c r="AG28" s="31"/>
      <c r="AH28" s="28"/>
      <c r="AI28" s="30">
        <f>SUM(AI12:AI27)</f>
        <v>25.1</v>
      </c>
      <c r="AJ28" s="31"/>
      <c r="AK28" s="32">
        <f t="shared" si="21"/>
        <v>0.57000000000000028</v>
      </c>
      <c r="AL28" s="33">
        <f t="shared" si="9"/>
        <v>2.32368528332654E-2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-1.6000000000000001E-3</v>
      </c>
      <c r="H29" s="18">
        <f t="shared" ref="H29:H33" si="23">F29*G29</f>
        <v>-0.8</v>
      </c>
      <c r="I29" s="19"/>
      <c r="J29" s="16">
        <v>-6.9999999999999999E-4</v>
      </c>
      <c r="K29" s="18">
        <f t="shared" ref="K29:K35" si="24">$F29*J29</f>
        <v>-0.35</v>
      </c>
      <c r="L29" s="19"/>
      <c r="M29" s="21">
        <f t="shared" si="16"/>
        <v>0.45000000000000007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0.35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500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0.05</v>
      </c>
      <c r="L31" s="19"/>
      <c r="M31" s="21">
        <f t="shared" si="16"/>
        <v>0.05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-0.05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500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500</v>
      </c>
      <c r="G33" s="141">
        <v>6.0000000000000002E-5</v>
      </c>
      <c r="H33" s="18">
        <f t="shared" si="23"/>
        <v>3.0000000000000002E-2</v>
      </c>
      <c r="I33" s="19"/>
      <c r="J33" s="141">
        <v>5.9999999024318931E-5</v>
      </c>
      <c r="K33" s="18">
        <f t="shared" si="24"/>
        <v>2.9999999512159467E-2</v>
      </c>
      <c r="L33" s="19"/>
      <c r="M33" s="21">
        <f t="shared" si="16"/>
        <v>-4.8784053532924254E-10</v>
      </c>
      <c r="N33" s="22">
        <f t="shared" si="17"/>
        <v>-1.6261351177641416E-8</v>
      </c>
      <c r="O33" s="19"/>
      <c r="P33" s="141">
        <v>6.0000002460806063E-5</v>
      </c>
      <c r="Q33" s="18">
        <f t="shared" si="25"/>
        <v>3.0000001230403032E-2</v>
      </c>
      <c r="R33" s="19"/>
      <c r="S33" s="21">
        <f t="shared" si="18"/>
        <v>1.718243564791111E-9</v>
      </c>
      <c r="T33" s="22">
        <f t="shared" si="3"/>
        <v>5.7274786424402443E-8</v>
      </c>
      <c r="U33" s="19"/>
      <c r="V33" s="141">
        <v>6.0000001057066139E-5</v>
      </c>
      <c r="W33" s="18">
        <f t="shared" si="26"/>
        <v>3.000000052853307E-2</v>
      </c>
      <c r="X33" s="19"/>
      <c r="Y33" s="21">
        <f t="shared" si="19"/>
        <v>-7.0186996145582548E-10</v>
      </c>
      <c r="Z33" s="22">
        <f t="shared" si="5"/>
        <v>-2.33956644223243E-8</v>
      </c>
      <c r="AA33" s="19"/>
      <c r="AB33" s="141">
        <v>6.000000141885779E-5</v>
      </c>
      <c r="AC33" s="18">
        <f t="shared" si="27"/>
        <v>3.0000000709428896E-2</v>
      </c>
      <c r="AD33" s="19"/>
      <c r="AE33" s="21">
        <f t="shared" si="20"/>
        <v>1.808958260962612E-10</v>
      </c>
      <c r="AF33" s="22">
        <f t="shared" si="7"/>
        <v>6.0298607636426794E-9</v>
      </c>
      <c r="AG33" s="19"/>
      <c r="AH33" s="141">
        <v>5.9748076265468277E-5</v>
      </c>
      <c r="AI33" s="18">
        <f t="shared" si="28"/>
        <v>2.9874038132734138E-2</v>
      </c>
      <c r="AJ33" s="19"/>
      <c r="AK33" s="21">
        <f t="shared" si="21"/>
        <v>-1.2596257669475822E-4</v>
      </c>
      <c r="AL33" s="22">
        <f t="shared" si="9"/>
        <v>-4.1987524572013966E-3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18.950000000000045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1.9346750000000008</v>
      </c>
      <c r="I34" s="19"/>
      <c r="J34" s="38">
        <f>0.64*$G$44+0.18*$G$45+0.18*$G$46</f>
        <v>9.5000000000000001E-2</v>
      </c>
      <c r="K34" s="18">
        <f t="shared" si="24"/>
        <v>1.8002500000000043</v>
      </c>
      <c r="L34" s="19"/>
      <c r="M34" s="21">
        <f t="shared" si="16"/>
        <v>-0.13442499999999646</v>
      </c>
      <c r="N34" s="22">
        <f t="shared" si="17"/>
        <v>-6.9481954333413309E-2</v>
      </c>
      <c r="O34" s="19"/>
      <c r="P34" s="38">
        <f>0.64*$G$44+0.18*$G$45+0.18*$G$46</f>
        <v>9.5000000000000001E-2</v>
      </c>
      <c r="Q34" s="18">
        <f t="shared" si="25"/>
        <v>1.8002500000000043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1.8002500000000043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1.8002500000000043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1.8002500000000043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30">F35*G35</f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25.684675000000002</v>
      </c>
      <c r="I36" s="31"/>
      <c r="J36" s="42"/>
      <c r="K36" s="44">
        <f>SUM(K29:K35)+K28</f>
        <v>26.550249999512165</v>
      </c>
      <c r="L36" s="31"/>
      <c r="M36" s="32">
        <f t="shared" si="16"/>
        <v>0.86557499951216244</v>
      </c>
      <c r="N36" s="33">
        <f t="shared" ref="N36:N46" si="31">IF((H36)=0,"",(M36/H36))</f>
        <v>3.3700056532238093E-2</v>
      </c>
      <c r="O36" s="31"/>
      <c r="P36" s="42"/>
      <c r="Q36" s="44">
        <f>SUM(Q29:Q35)+Q28</f>
        <v>27.760250001230407</v>
      </c>
      <c r="R36" s="31"/>
      <c r="S36" s="32">
        <f t="shared" si="18"/>
        <v>1.2100000017182424</v>
      </c>
      <c r="T36" s="33">
        <f t="shared" ref="T36:T46" si="32">IF((K36)=0,"",(S36/K36))</f>
        <v>4.5573958879501136E-2</v>
      </c>
      <c r="U36" s="31"/>
      <c r="V36" s="42"/>
      <c r="W36" s="44">
        <f>SUM(W29:W35)+W28</f>
        <v>27.960250000528539</v>
      </c>
      <c r="X36" s="31"/>
      <c r="Y36" s="32">
        <f t="shared" si="19"/>
        <v>0.19999999929813228</v>
      </c>
      <c r="Z36" s="33">
        <f t="shared" ref="Z36:Z46" si="33">IF((Q36)=0,"",(Y36/Q36))</f>
        <v>7.2045460429667509E-3</v>
      </c>
      <c r="AA36" s="31"/>
      <c r="AB36" s="42"/>
      <c r="AC36" s="44">
        <f>SUM(AC29:AC35)+AC28</f>
        <v>27.150250000709434</v>
      </c>
      <c r="AD36" s="31"/>
      <c r="AE36" s="32">
        <f t="shared" si="20"/>
        <v>-0.8099999998191052</v>
      </c>
      <c r="AF36" s="33">
        <f t="shared" ref="AF36:AF46" si="34">IF((W36)=0,"",(AE36/W36))</f>
        <v>-2.8969698046469313E-2</v>
      </c>
      <c r="AG36" s="31"/>
      <c r="AH36" s="42"/>
      <c r="AI36" s="44">
        <f>SUM(AI29:AI35)+AI28</f>
        <v>26.930124038132739</v>
      </c>
      <c r="AJ36" s="31"/>
      <c r="AK36" s="32">
        <f t="shared" si="21"/>
        <v>-0.22012596257669514</v>
      </c>
      <c r="AL36" s="33">
        <f t="shared" ref="AL36:AL46" si="35">IF((AC36)=0,"",(AK36/AC36))</f>
        <v>-8.1076956039426249E-3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518.95000000000005</v>
      </c>
      <c r="G37" s="20">
        <v>7.1999999999999998E-3</v>
      </c>
      <c r="H37" s="207">
        <f>($G$7*(1+0.0407))*G37</f>
        <v>3.7465199999999999</v>
      </c>
      <c r="I37" s="19"/>
      <c r="J37" s="20">
        <v>7.9911436447223493E-3</v>
      </c>
      <c r="K37" s="18">
        <f>$F37*J37</f>
        <v>4.1470039944286636</v>
      </c>
      <c r="L37" s="19"/>
      <c r="M37" s="21">
        <f t="shared" si="16"/>
        <v>0.40048399442866378</v>
      </c>
      <c r="N37" s="22">
        <f t="shared" si="31"/>
        <v>0.10689493034300199</v>
      </c>
      <c r="O37" s="19"/>
      <c r="P37" s="20">
        <v>7.9911436447223493E-3</v>
      </c>
      <c r="Q37" s="18">
        <f>$F37*P37</f>
        <v>4.1470039944286636</v>
      </c>
      <c r="R37" s="19"/>
      <c r="S37" s="21">
        <f t="shared" si="18"/>
        <v>0</v>
      </c>
      <c r="T37" s="22">
        <f t="shared" si="32"/>
        <v>0</v>
      </c>
      <c r="U37" s="19"/>
      <c r="V37" s="20">
        <v>7.9911436447223493E-3</v>
      </c>
      <c r="W37" s="18">
        <f>$F37*V37</f>
        <v>4.1470039944286636</v>
      </c>
      <c r="X37" s="19"/>
      <c r="Y37" s="21">
        <f t="shared" si="19"/>
        <v>0</v>
      </c>
      <c r="Z37" s="22">
        <f t="shared" si="33"/>
        <v>0</v>
      </c>
      <c r="AA37" s="19"/>
      <c r="AB37" s="20">
        <v>7.9911436447223493E-3</v>
      </c>
      <c r="AC37" s="18">
        <f>$F37*AB37</f>
        <v>4.1470039944286636</v>
      </c>
      <c r="AD37" s="19"/>
      <c r="AE37" s="21">
        <f t="shared" si="20"/>
        <v>0</v>
      </c>
      <c r="AF37" s="22">
        <f t="shared" si="34"/>
        <v>0</v>
      </c>
      <c r="AG37" s="19"/>
      <c r="AH37" s="20">
        <v>7.9911436447223493E-3</v>
      </c>
      <c r="AI37" s="18">
        <f>$F37*AH37</f>
        <v>4.1470039944286636</v>
      </c>
      <c r="AJ37" s="19"/>
      <c r="AK37" s="21">
        <f t="shared" si="21"/>
        <v>0</v>
      </c>
      <c r="AL37" s="22">
        <f t="shared" si="35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518.95000000000005</v>
      </c>
      <c r="G38" s="20">
        <v>5.1999999999999998E-3</v>
      </c>
      <c r="H38" s="207">
        <f>($G$7*(1+0.0407))*G38</f>
        <v>2.7058200000000001</v>
      </c>
      <c r="I38" s="19"/>
      <c r="J38" s="20">
        <v>5.8767041198229978E-3</v>
      </c>
      <c r="K38" s="18">
        <f>$F38*J38</f>
        <v>3.0497156029821451</v>
      </c>
      <c r="L38" s="19"/>
      <c r="M38" s="21">
        <f t="shared" si="16"/>
        <v>0.34389560298214494</v>
      </c>
      <c r="N38" s="22">
        <f t="shared" si="31"/>
        <v>0.12709478198185575</v>
      </c>
      <c r="O38" s="19"/>
      <c r="P38" s="20">
        <v>5.8767041198229978E-3</v>
      </c>
      <c r="Q38" s="18">
        <f>$F38*P38</f>
        <v>3.0497156029821451</v>
      </c>
      <c r="R38" s="19"/>
      <c r="S38" s="21">
        <f t="shared" si="18"/>
        <v>0</v>
      </c>
      <c r="T38" s="22">
        <f t="shared" si="32"/>
        <v>0</v>
      </c>
      <c r="U38" s="19"/>
      <c r="V38" s="20">
        <v>5.8767041198229978E-3</v>
      </c>
      <c r="W38" s="18">
        <f>$F38*V38</f>
        <v>3.0497156029821451</v>
      </c>
      <c r="X38" s="19"/>
      <c r="Y38" s="21">
        <f t="shared" si="19"/>
        <v>0</v>
      </c>
      <c r="Z38" s="22">
        <f t="shared" si="33"/>
        <v>0</v>
      </c>
      <c r="AA38" s="19"/>
      <c r="AB38" s="20">
        <v>5.8767041198229978E-3</v>
      </c>
      <c r="AC38" s="18">
        <f>$F38*AB38</f>
        <v>3.0497156029821451</v>
      </c>
      <c r="AD38" s="19"/>
      <c r="AE38" s="21">
        <f t="shared" si="20"/>
        <v>0</v>
      </c>
      <c r="AF38" s="22">
        <f t="shared" si="34"/>
        <v>0</v>
      </c>
      <c r="AG38" s="19"/>
      <c r="AH38" s="20">
        <v>5.8767041198229978E-3</v>
      </c>
      <c r="AI38" s="18">
        <f>$F38*AH38</f>
        <v>3.0497156029821451</v>
      </c>
      <c r="AJ38" s="19"/>
      <c r="AK38" s="21">
        <f t="shared" si="21"/>
        <v>0</v>
      </c>
      <c r="AL38" s="22">
        <f t="shared" si="3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32.137015000000005</v>
      </c>
      <c r="I39" s="49"/>
      <c r="J39" s="48"/>
      <c r="K39" s="44">
        <f>SUM(K36:K38)</f>
        <v>33.746969596922973</v>
      </c>
      <c r="L39" s="49"/>
      <c r="M39" s="32">
        <f t="shared" si="16"/>
        <v>1.6099545969229681</v>
      </c>
      <c r="N39" s="33">
        <f t="shared" si="31"/>
        <v>5.0096581680749375E-2</v>
      </c>
      <c r="O39" s="49"/>
      <c r="P39" s="48"/>
      <c r="Q39" s="44">
        <f>SUM(Q36:Q38)</f>
        <v>34.956969598641216</v>
      </c>
      <c r="R39" s="49"/>
      <c r="S39" s="32">
        <f t="shared" si="18"/>
        <v>1.2100000017182424</v>
      </c>
      <c r="T39" s="33">
        <f t="shared" si="32"/>
        <v>3.5855071319605816E-2</v>
      </c>
      <c r="U39" s="49"/>
      <c r="V39" s="48"/>
      <c r="W39" s="44">
        <f>SUM(W36:W38)</f>
        <v>35.156969597939352</v>
      </c>
      <c r="X39" s="49"/>
      <c r="Y39" s="32">
        <f t="shared" si="19"/>
        <v>0.19999999929813583</v>
      </c>
      <c r="Z39" s="33">
        <f t="shared" si="33"/>
        <v>5.7213197137634571E-3</v>
      </c>
      <c r="AA39" s="49"/>
      <c r="AB39" s="48"/>
      <c r="AC39" s="44">
        <f>SUM(AC36:AC38)</f>
        <v>34.346969598120246</v>
      </c>
      <c r="AD39" s="49"/>
      <c r="AE39" s="32">
        <f t="shared" si="20"/>
        <v>-0.8099999998191052</v>
      </c>
      <c r="AF39" s="33">
        <f t="shared" si="34"/>
        <v>-2.3039528408801808E-2</v>
      </c>
      <c r="AG39" s="49"/>
      <c r="AH39" s="48"/>
      <c r="AI39" s="44">
        <f>SUM(AI36:AI38)</f>
        <v>34.126843635543551</v>
      </c>
      <c r="AJ39" s="49"/>
      <c r="AK39" s="32">
        <f t="shared" si="21"/>
        <v>-0.22012596257669514</v>
      </c>
      <c r="AL39" s="33">
        <f t="shared" si="35"/>
        <v>-6.4088903665242792E-3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518.95000000000005</v>
      </c>
      <c r="G40" s="51">
        <v>4.4000000000000003E-3</v>
      </c>
      <c r="H40" s="209">
        <f>($G$7*(1+0.0407))*G40</f>
        <v>2.2895400000000001</v>
      </c>
      <c r="I40" s="19"/>
      <c r="J40" s="51">
        <v>4.4000000000000003E-3</v>
      </c>
      <c r="K40" s="162">
        <f t="shared" ref="K40:K48" si="36">$F40*J40</f>
        <v>2.2833800000000002</v>
      </c>
      <c r="L40" s="19"/>
      <c r="M40" s="21">
        <f t="shared" si="16"/>
        <v>-6.1599999999999433E-3</v>
      </c>
      <c r="N40" s="163">
        <f t="shared" si="31"/>
        <v>-2.690496781012755E-3</v>
      </c>
      <c r="O40" s="19"/>
      <c r="P40" s="51">
        <v>4.4000000000000003E-3</v>
      </c>
      <c r="Q40" s="162">
        <f t="shared" ref="Q40:Q48" si="37">$F40*P40</f>
        <v>2.2833800000000002</v>
      </c>
      <c r="R40" s="19"/>
      <c r="S40" s="21">
        <f t="shared" si="18"/>
        <v>0</v>
      </c>
      <c r="T40" s="163">
        <f t="shared" si="32"/>
        <v>0</v>
      </c>
      <c r="U40" s="19"/>
      <c r="V40" s="51">
        <v>4.4000000000000003E-3</v>
      </c>
      <c r="W40" s="162">
        <f t="shared" ref="W40:W48" si="38">$F40*V40</f>
        <v>2.2833800000000002</v>
      </c>
      <c r="X40" s="19"/>
      <c r="Y40" s="21">
        <f t="shared" si="19"/>
        <v>0</v>
      </c>
      <c r="Z40" s="163">
        <f t="shared" si="33"/>
        <v>0</v>
      </c>
      <c r="AA40" s="19"/>
      <c r="AB40" s="51">
        <v>4.4000000000000003E-3</v>
      </c>
      <c r="AC40" s="162">
        <f t="shared" ref="AC40:AC48" si="39">$F40*AB40</f>
        <v>2.2833800000000002</v>
      </c>
      <c r="AD40" s="19"/>
      <c r="AE40" s="21">
        <f t="shared" si="20"/>
        <v>0</v>
      </c>
      <c r="AF40" s="163">
        <f t="shared" si="34"/>
        <v>0</v>
      </c>
      <c r="AG40" s="19"/>
      <c r="AH40" s="51">
        <v>4.4000000000000003E-3</v>
      </c>
      <c r="AI40" s="162">
        <f t="shared" ref="AI40:AI48" si="40">$F40*AH40</f>
        <v>2.2833800000000002</v>
      </c>
      <c r="AJ40" s="19"/>
      <c r="AK40" s="21">
        <f t="shared" si="21"/>
        <v>0</v>
      </c>
      <c r="AL40" s="163">
        <f t="shared" si="3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518.95000000000005</v>
      </c>
      <c r="G41" s="51">
        <v>1.2999999999999999E-3</v>
      </c>
      <c r="H41" s="209">
        <f>($G$7*(1+0.0407))*G41</f>
        <v>0.67645500000000003</v>
      </c>
      <c r="I41" s="19"/>
      <c r="J41" s="51">
        <v>1.2999999999999999E-3</v>
      </c>
      <c r="K41" s="162">
        <f t="shared" si="36"/>
        <v>0.67463499999999998</v>
      </c>
      <c r="L41" s="19"/>
      <c r="M41" s="21">
        <f t="shared" si="16"/>
        <v>-1.8200000000000438E-3</v>
      </c>
      <c r="N41" s="163">
        <f t="shared" si="31"/>
        <v>-2.6904967810128444E-3</v>
      </c>
      <c r="O41" s="19"/>
      <c r="P41" s="51">
        <v>1.2999999999999999E-3</v>
      </c>
      <c r="Q41" s="162">
        <f t="shared" si="37"/>
        <v>0.67463499999999998</v>
      </c>
      <c r="R41" s="19"/>
      <c r="S41" s="21">
        <f t="shared" si="18"/>
        <v>0</v>
      </c>
      <c r="T41" s="163">
        <f t="shared" si="32"/>
        <v>0</v>
      </c>
      <c r="U41" s="19"/>
      <c r="V41" s="51">
        <v>1.2999999999999999E-3</v>
      </c>
      <c r="W41" s="162">
        <f t="shared" si="38"/>
        <v>0.67463499999999998</v>
      </c>
      <c r="X41" s="19"/>
      <c r="Y41" s="21">
        <f t="shared" si="19"/>
        <v>0</v>
      </c>
      <c r="Z41" s="163">
        <f t="shared" si="33"/>
        <v>0</v>
      </c>
      <c r="AA41" s="19"/>
      <c r="AB41" s="51">
        <v>1.2999999999999999E-3</v>
      </c>
      <c r="AC41" s="162">
        <f t="shared" si="39"/>
        <v>0.67463499999999998</v>
      </c>
      <c r="AD41" s="19"/>
      <c r="AE41" s="21">
        <f t="shared" si="20"/>
        <v>0</v>
      </c>
      <c r="AF41" s="163">
        <f t="shared" si="34"/>
        <v>0</v>
      </c>
      <c r="AG41" s="19"/>
      <c r="AH41" s="51">
        <v>1.2999999999999999E-3</v>
      </c>
      <c r="AI41" s="162">
        <f t="shared" si="40"/>
        <v>0.67463499999999998</v>
      </c>
      <c r="AJ41" s="19"/>
      <c r="AK41" s="21">
        <f t="shared" si="21"/>
        <v>0</v>
      </c>
      <c r="AL41" s="163">
        <f t="shared" si="3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1">F42*G42</f>
        <v>0.25</v>
      </c>
      <c r="I42" s="19"/>
      <c r="J42" s="51">
        <v>0.25</v>
      </c>
      <c r="K42" s="162">
        <f t="shared" si="36"/>
        <v>0.25</v>
      </c>
      <c r="L42" s="19"/>
      <c r="M42" s="21">
        <f t="shared" si="16"/>
        <v>0</v>
      </c>
      <c r="N42" s="163">
        <f t="shared" si="31"/>
        <v>0</v>
      </c>
      <c r="O42" s="19"/>
      <c r="P42" s="51">
        <v>0.25</v>
      </c>
      <c r="Q42" s="162">
        <f t="shared" si="37"/>
        <v>0.25</v>
      </c>
      <c r="R42" s="19"/>
      <c r="S42" s="21">
        <f t="shared" si="18"/>
        <v>0</v>
      </c>
      <c r="T42" s="163">
        <f t="shared" si="32"/>
        <v>0</v>
      </c>
      <c r="U42" s="19"/>
      <c r="V42" s="51">
        <v>0.25</v>
      </c>
      <c r="W42" s="162">
        <f t="shared" si="38"/>
        <v>0.25</v>
      </c>
      <c r="X42" s="19"/>
      <c r="Y42" s="21">
        <f t="shared" si="19"/>
        <v>0</v>
      </c>
      <c r="Z42" s="163">
        <f t="shared" si="33"/>
        <v>0</v>
      </c>
      <c r="AA42" s="19"/>
      <c r="AB42" s="51">
        <v>0.25</v>
      </c>
      <c r="AC42" s="162">
        <f t="shared" si="39"/>
        <v>0.25</v>
      </c>
      <c r="AD42" s="19"/>
      <c r="AE42" s="21">
        <f t="shared" si="20"/>
        <v>0</v>
      </c>
      <c r="AF42" s="163">
        <f t="shared" si="34"/>
        <v>0</v>
      </c>
      <c r="AG42" s="19"/>
      <c r="AH42" s="51">
        <v>0.25</v>
      </c>
      <c r="AI42" s="162">
        <f t="shared" si="40"/>
        <v>0.25</v>
      </c>
      <c r="AJ42" s="19"/>
      <c r="AK42" s="21">
        <f t="shared" si="21"/>
        <v>0</v>
      </c>
      <c r="AL42" s="163">
        <f t="shared" si="3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41"/>
        <v>3.5</v>
      </c>
      <c r="I43" s="19"/>
      <c r="J43" s="51">
        <v>7.0000000000000001E-3</v>
      </c>
      <c r="K43" s="162">
        <f t="shared" si="36"/>
        <v>3.5</v>
      </c>
      <c r="L43" s="19"/>
      <c r="M43" s="21">
        <f t="shared" si="16"/>
        <v>0</v>
      </c>
      <c r="N43" s="163">
        <f t="shared" si="31"/>
        <v>0</v>
      </c>
      <c r="O43" s="19"/>
      <c r="P43" s="51"/>
      <c r="Q43" s="162">
        <f t="shared" si="37"/>
        <v>0</v>
      </c>
      <c r="R43" s="19"/>
      <c r="S43" s="21">
        <f t="shared" si="18"/>
        <v>-3.5</v>
      </c>
      <c r="T43" s="163">
        <f t="shared" si="32"/>
        <v>-1</v>
      </c>
      <c r="U43" s="19"/>
      <c r="V43" s="51"/>
      <c r="W43" s="162">
        <f t="shared" si="38"/>
        <v>0</v>
      </c>
      <c r="X43" s="19"/>
      <c r="Y43" s="21">
        <f t="shared" si="19"/>
        <v>0</v>
      </c>
      <c r="Z43" s="163" t="str">
        <f t="shared" si="33"/>
        <v/>
      </c>
      <c r="AA43" s="19"/>
      <c r="AB43" s="51"/>
      <c r="AC43" s="162">
        <f t="shared" si="39"/>
        <v>0</v>
      </c>
      <c r="AD43" s="19"/>
      <c r="AE43" s="21">
        <f t="shared" si="20"/>
        <v>0</v>
      </c>
      <c r="AF43" s="163" t="str">
        <f t="shared" si="34"/>
        <v/>
      </c>
      <c r="AG43" s="19"/>
      <c r="AH43" s="51"/>
      <c r="AI43" s="162">
        <f t="shared" si="40"/>
        <v>0</v>
      </c>
      <c r="AJ43" s="19"/>
      <c r="AK43" s="21">
        <f t="shared" si="21"/>
        <v>0</v>
      </c>
      <c r="AL43" s="163" t="str">
        <f t="shared" si="35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7.6999999999999999E-2</v>
      </c>
      <c r="H44" s="162">
        <f t="shared" si="41"/>
        <v>24.64</v>
      </c>
      <c r="I44" s="19"/>
      <c r="J44" s="55">
        <v>7.6999999999999999E-2</v>
      </c>
      <c r="K44" s="162">
        <f t="shared" si="36"/>
        <v>24.64</v>
      </c>
      <c r="L44" s="19"/>
      <c r="M44" s="21">
        <f t="shared" si="16"/>
        <v>0</v>
      </c>
      <c r="N44" s="163">
        <f t="shared" si="31"/>
        <v>0</v>
      </c>
      <c r="O44" s="19"/>
      <c r="P44" s="55">
        <v>7.6999999999999999E-2</v>
      </c>
      <c r="Q44" s="162">
        <f t="shared" si="37"/>
        <v>24.64</v>
      </c>
      <c r="R44" s="19"/>
      <c r="S44" s="21">
        <f t="shared" si="18"/>
        <v>0</v>
      </c>
      <c r="T44" s="163">
        <f t="shared" si="32"/>
        <v>0</v>
      </c>
      <c r="U44" s="19"/>
      <c r="V44" s="55">
        <v>7.6999999999999999E-2</v>
      </c>
      <c r="W44" s="162">
        <f t="shared" si="38"/>
        <v>24.64</v>
      </c>
      <c r="X44" s="19"/>
      <c r="Y44" s="21">
        <f t="shared" si="19"/>
        <v>0</v>
      </c>
      <c r="Z44" s="163">
        <f t="shared" si="33"/>
        <v>0</v>
      </c>
      <c r="AA44" s="19"/>
      <c r="AB44" s="55">
        <v>7.6999999999999999E-2</v>
      </c>
      <c r="AC44" s="162">
        <f t="shared" si="39"/>
        <v>24.64</v>
      </c>
      <c r="AD44" s="19"/>
      <c r="AE44" s="21">
        <f t="shared" si="20"/>
        <v>0</v>
      </c>
      <c r="AF44" s="163">
        <f t="shared" si="34"/>
        <v>0</v>
      </c>
      <c r="AG44" s="19"/>
      <c r="AH44" s="55">
        <v>7.6999999999999999E-2</v>
      </c>
      <c r="AI44" s="162">
        <f t="shared" si="40"/>
        <v>24.64</v>
      </c>
      <c r="AJ44" s="19"/>
      <c r="AK44" s="21">
        <f t="shared" si="21"/>
        <v>0</v>
      </c>
      <c r="AL44" s="163">
        <f t="shared" si="3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0.114</v>
      </c>
      <c r="H45" s="162">
        <f t="shared" si="41"/>
        <v>10.26</v>
      </c>
      <c r="I45" s="19"/>
      <c r="J45" s="55">
        <v>0.114</v>
      </c>
      <c r="K45" s="162">
        <f t="shared" si="36"/>
        <v>10.26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7"/>
        <v>10.26</v>
      </c>
      <c r="R45" s="19"/>
      <c r="S45" s="21">
        <f t="shared" si="18"/>
        <v>0</v>
      </c>
      <c r="T45" s="163">
        <f t="shared" si="32"/>
        <v>0</v>
      </c>
      <c r="U45" s="19"/>
      <c r="V45" s="55">
        <v>0.114</v>
      </c>
      <c r="W45" s="162">
        <f t="shared" si="38"/>
        <v>10.26</v>
      </c>
      <c r="X45" s="19"/>
      <c r="Y45" s="21">
        <f t="shared" si="19"/>
        <v>0</v>
      </c>
      <c r="Z45" s="163">
        <f t="shared" si="33"/>
        <v>0</v>
      </c>
      <c r="AA45" s="19"/>
      <c r="AB45" s="55">
        <v>0.114</v>
      </c>
      <c r="AC45" s="162">
        <f t="shared" si="39"/>
        <v>10.26</v>
      </c>
      <c r="AD45" s="19"/>
      <c r="AE45" s="21">
        <f t="shared" si="20"/>
        <v>0</v>
      </c>
      <c r="AF45" s="163">
        <f t="shared" si="34"/>
        <v>0</v>
      </c>
      <c r="AG45" s="19"/>
      <c r="AH45" s="55">
        <v>0.114</v>
      </c>
      <c r="AI45" s="162">
        <f t="shared" si="40"/>
        <v>10.26</v>
      </c>
      <c r="AJ45" s="19"/>
      <c r="AK45" s="21">
        <f t="shared" si="21"/>
        <v>0</v>
      </c>
      <c r="AL45" s="163">
        <f t="shared" si="3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</v>
      </c>
      <c r="G46" s="55">
        <v>0.14000000000000001</v>
      </c>
      <c r="H46" s="162">
        <f t="shared" si="41"/>
        <v>12.600000000000001</v>
      </c>
      <c r="I46" s="19"/>
      <c r="J46" s="55">
        <v>0.14000000000000001</v>
      </c>
      <c r="K46" s="162">
        <f t="shared" si="36"/>
        <v>12.600000000000001</v>
      </c>
      <c r="L46" s="19"/>
      <c r="M46" s="21">
        <f t="shared" si="16"/>
        <v>0</v>
      </c>
      <c r="N46" s="163">
        <f t="shared" si="31"/>
        <v>0</v>
      </c>
      <c r="O46" s="19"/>
      <c r="P46" s="55">
        <v>0.14000000000000001</v>
      </c>
      <c r="Q46" s="162">
        <f t="shared" si="37"/>
        <v>12.600000000000001</v>
      </c>
      <c r="R46" s="19"/>
      <c r="S46" s="21">
        <f t="shared" si="18"/>
        <v>0</v>
      </c>
      <c r="T46" s="163">
        <f t="shared" si="32"/>
        <v>0</v>
      </c>
      <c r="U46" s="19"/>
      <c r="V46" s="55">
        <v>0.14000000000000001</v>
      </c>
      <c r="W46" s="162">
        <f t="shared" si="38"/>
        <v>12.600000000000001</v>
      </c>
      <c r="X46" s="19"/>
      <c r="Y46" s="21">
        <f t="shared" si="19"/>
        <v>0</v>
      </c>
      <c r="Z46" s="163">
        <f t="shared" si="33"/>
        <v>0</v>
      </c>
      <c r="AA46" s="19"/>
      <c r="AB46" s="55">
        <v>0.14000000000000001</v>
      </c>
      <c r="AC46" s="162">
        <f t="shared" si="39"/>
        <v>12.600000000000001</v>
      </c>
      <c r="AD46" s="19"/>
      <c r="AE46" s="21">
        <f t="shared" si="20"/>
        <v>0</v>
      </c>
      <c r="AF46" s="163">
        <f t="shared" si="34"/>
        <v>0</v>
      </c>
      <c r="AG46" s="19"/>
      <c r="AH46" s="55">
        <v>0.14000000000000001</v>
      </c>
      <c r="AI46" s="162">
        <f t="shared" si="40"/>
        <v>12.600000000000001</v>
      </c>
      <c r="AJ46" s="19"/>
      <c r="AK46" s="21">
        <f t="shared" si="21"/>
        <v>0</v>
      </c>
      <c r="AL46" s="163">
        <f t="shared" si="3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8.7999999999999995E-2</v>
      </c>
      <c r="H47" s="162">
        <f t="shared" si="41"/>
        <v>44</v>
      </c>
      <c r="I47" s="60"/>
      <c r="J47" s="55">
        <v>8.7999999999999995E-2</v>
      </c>
      <c r="K47" s="162">
        <f t="shared" si="36"/>
        <v>44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7"/>
        <v>44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8"/>
        <v>44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9"/>
        <v>44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0"/>
        <v>44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0.10299999999999999</v>
      </c>
      <c r="H48" s="162">
        <f t="shared" si="41"/>
        <v>0</v>
      </c>
      <c r="I48" s="60"/>
      <c r="J48" s="55">
        <v>0.10299999999999999</v>
      </c>
      <c r="K48" s="162">
        <f t="shared" si="36"/>
        <v>0</v>
      </c>
      <c r="L48" s="60"/>
      <c r="M48" s="61">
        <f t="shared" si="16"/>
        <v>0</v>
      </c>
      <c r="N48" s="163" t="e">
        <f>IF((H48)=FALSE,"",(M48/H48))</f>
        <v>#DIV/0!</v>
      </c>
      <c r="O48" s="60"/>
      <c r="P48" s="55">
        <v>0.10299999999999999</v>
      </c>
      <c r="Q48" s="162">
        <f t="shared" si="37"/>
        <v>0</v>
      </c>
      <c r="R48" s="60"/>
      <c r="S48" s="61">
        <f t="shared" si="18"/>
        <v>0</v>
      </c>
      <c r="T48" s="163" t="e">
        <f>IF((K48)=FALSE,"",(S48/K48))</f>
        <v>#DIV/0!</v>
      </c>
      <c r="U48" s="60"/>
      <c r="V48" s="55">
        <v>0.10299999999999999</v>
      </c>
      <c r="W48" s="162">
        <f t="shared" si="38"/>
        <v>0</v>
      </c>
      <c r="X48" s="60"/>
      <c r="Y48" s="61">
        <f t="shared" si="19"/>
        <v>0</v>
      </c>
      <c r="Z48" s="163" t="e">
        <f>IF((Q48)=FALSE,"",(Y48/Q48))</f>
        <v>#DIV/0!</v>
      </c>
      <c r="AA48" s="60"/>
      <c r="AB48" s="55">
        <v>0.10299999999999999</v>
      </c>
      <c r="AC48" s="162">
        <f t="shared" si="39"/>
        <v>0</v>
      </c>
      <c r="AD48" s="60"/>
      <c r="AE48" s="61">
        <f t="shared" si="20"/>
        <v>0</v>
      </c>
      <c r="AF48" s="163" t="e">
        <f>IF((W48)=FALSE,"",(AE48/W48))</f>
        <v>#DIV/0!</v>
      </c>
      <c r="AG48" s="60"/>
      <c r="AH48" s="55">
        <v>0.10299999999999999</v>
      </c>
      <c r="AI48" s="162">
        <f t="shared" si="40"/>
        <v>0</v>
      </c>
      <c r="AJ48" s="60"/>
      <c r="AK48" s="61">
        <f t="shared" si="21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86.353010000000012</v>
      </c>
      <c r="I50" s="76"/>
      <c r="J50" s="73"/>
      <c r="K50" s="75">
        <f>SUM(K40:K46,K39)</f>
        <v>87.954984596922969</v>
      </c>
      <c r="L50" s="76"/>
      <c r="M50" s="77">
        <f>K50-H50</f>
        <v>1.6019745969229575</v>
      </c>
      <c r="N50" s="78">
        <f>IF((H50)=0,"",(M50/H50))</f>
        <v>1.8551462154277627E-2</v>
      </c>
      <c r="O50" s="76"/>
      <c r="P50" s="73"/>
      <c r="Q50" s="75">
        <f>SUM(Q40:Q46,Q39)</f>
        <v>85.664984598641212</v>
      </c>
      <c r="R50" s="76"/>
      <c r="S50" s="77">
        <f t="shared" si="18"/>
        <v>-2.2899999982817576</v>
      </c>
      <c r="T50" s="78">
        <f>IF((K50)=0,"",(S50/K50))</f>
        <v>-2.6036045697424536E-2</v>
      </c>
      <c r="U50" s="76"/>
      <c r="V50" s="73"/>
      <c r="W50" s="75">
        <f>SUM(W40:W46,W39)</f>
        <v>85.864984597939355</v>
      </c>
      <c r="X50" s="76"/>
      <c r="Y50" s="77">
        <f t="shared" si="19"/>
        <v>0.19999999929814294</v>
      </c>
      <c r="Z50" s="78">
        <f>IF((Q50)=0,"",(Y50/Q50))</f>
        <v>2.3346761834509835E-3</v>
      </c>
      <c r="AA50" s="76"/>
      <c r="AB50" s="73"/>
      <c r="AC50" s="75">
        <f>SUM(AC40:AC46,AC39)</f>
        <v>85.054984598120257</v>
      </c>
      <c r="AD50" s="76"/>
      <c r="AE50" s="77">
        <f t="shared" si="20"/>
        <v>-0.80999999981909809</v>
      </c>
      <c r="AF50" s="78">
        <f>IF((W50)=0,"",(AE50/W50))</f>
        <v>-9.4334146056381761E-3</v>
      </c>
      <c r="AG50" s="76"/>
      <c r="AH50" s="73"/>
      <c r="AI50" s="75">
        <f>SUM(AI40:AI46,AI39)</f>
        <v>84.834858635543554</v>
      </c>
      <c r="AJ50" s="76"/>
      <c r="AK50" s="77">
        <f t="shared" si="21"/>
        <v>-0.22012596257670225</v>
      </c>
      <c r="AL50" s="78">
        <f>IF((AC50)=0,"",(AK50/AC50))</f>
        <v>-2.5880430596370609E-3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11.225891300000002</v>
      </c>
      <c r="I51" s="83"/>
      <c r="J51" s="80">
        <v>0.13</v>
      </c>
      <c r="K51" s="84">
        <f>K50*J51</f>
        <v>11.434147997599986</v>
      </c>
      <c r="L51" s="83"/>
      <c r="M51" s="85">
        <f>K51-H51</f>
        <v>0.20825669759998355</v>
      </c>
      <c r="N51" s="86">
        <f>IF((H51)=0,"",(M51/H51))</f>
        <v>1.855146215427754E-2</v>
      </c>
      <c r="O51" s="83"/>
      <c r="P51" s="80">
        <v>0.13</v>
      </c>
      <c r="Q51" s="84">
        <f>Q50*P51</f>
        <v>11.136447997823359</v>
      </c>
      <c r="R51" s="83"/>
      <c r="S51" s="85">
        <f t="shared" si="18"/>
        <v>-0.29769999977662742</v>
      </c>
      <c r="T51" s="86">
        <f>IF((K51)=0,"",(S51/K51))</f>
        <v>-2.6036045697424442E-2</v>
      </c>
      <c r="U51" s="83"/>
      <c r="V51" s="80">
        <v>0.13</v>
      </c>
      <c r="W51" s="84">
        <f>W50*V51</f>
        <v>11.162447997732116</v>
      </c>
      <c r="X51" s="83"/>
      <c r="Y51" s="85">
        <f t="shared" si="19"/>
        <v>2.5999999908757232E-2</v>
      </c>
      <c r="Z51" s="86">
        <f>IF((Q51)=0,"",(Y51/Q51))</f>
        <v>2.3346761834508621E-3</v>
      </c>
      <c r="AA51" s="83"/>
      <c r="AB51" s="80">
        <v>0.13</v>
      </c>
      <c r="AC51" s="84">
        <f>AC50*AB51</f>
        <v>11.057147997755633</v>
      </c>
      <c r="AD51" s="83"/>
      <c r="AE51" s="85">
        <f t="shared" si="20"/>
        <v>-0.10529999997648254</v>
      </c>
      <c r="AF51" s="86">
        <f>IF((W51)=0,"",(AE51/W51))</f>
        <v>-9.433414605638157E-3</v>
      </c>
      <c r="AG51" s="83"/>
      <c r="AH51" s="80">
        <v>0.13</v>
      </c>
      <c r="AI51" s="84">
        <f>AI50*AH51</f>
        <v>11.028531622620662</v>
      </c>
      <c r="AJ51" s="83"/>
      <c r="AK51" s="85">
        <f t="shared" si="21"/>
        <v>-2.8616375134971506E-2</v>
      </c>
      <c r="AL51" s="86">
        <f>IF((AC51)=0,"",(AK51/AC51))</f>
        <v>-2.5880430596370804E-3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97.578901300000012</v>
      </c>
      <c r="I52" s="83"/>
      <c r="J52" s="88"/>
      <c r="K52" s="84">
        <f>K50+K51</f>
        <v>99.389132594522948</v>
      </c>
      <c r="L52" s="83"/>
      <c r="M52" s="85">
        <f>K52-H52</f>
        <v>1.8102312945229357</v>
      </c>
      <c r="N52" s="86">
        <f>IF((H52)=0,"",(M52/H52))</f>
        <v>1.8551462154277561E-2</v>
      </c>
      <c r="O52" s="83"/>
      <c r="P52" s="88"/>
      <c r="Q52" s="84">
        <f>Q50+Q51</f>
        <v>96.801432596464565</v>
      </c>
      <c r="R52" s="83"/>
      <c r="S52" s="85">
        <f t="shared" si="18"/>
        <v>-2.5876999980583832</v>
      </c>
      <c r="T52" s="86">
        <f>IF((K52)=0,"",(S52/K52))</f>
        <v>-2.6036045697424508E-2</v>
      </c>
      <c r="U52" s="83"/>
      <c r="V52" s="88"/>
      <c r="W52" s="84">
        <f>W50+W51</f>
        <v>97.02743259567147</v>
      </c>
      <c r="X52" s="83"/>
      <c r="Y52" s="85">
        <f t="shared" si="19"/>
        <v>0.2259999992069055</v>
      </c>
      <c r="Z52" s="86">
        <f>IF((Q52)=0,"",(Y52/Q52))</f>
        <v>2.3346761834510247E-3</v>
      </c>
      <c r="AA52" s="83"/>
      <c r="AB52" s="88"/>
      <c r="AC52" s="84">
        <f>AC50+AC51</f>
        <v>96.112132595875892</v>
      </c>
      <c r="AD52" s="83"/>
      <c r="AE52" s="85">
        <f t="shared" si="20"/>
        <v>-0.91529999979557886</v>
      </c>
      <c r="AF52" s="86">
        <f>IF((W52)=0,"",(AE52/W52))</f>
        <v>-9.4334146056381553E-3</v>
      </c>
      <c r="AG52" s="83"/>
      <c r="AH52" s="88"/>
      <c r="AI52" s="84">
        <f>AI50+AI51</f>
        <v>95.863390258164216</v>
      </c>
      <c r="AJ52" s="83"/>
      <c r="AK52" s="85">
        <f t="shared" si="21"/>
        <v>-0.24874233771167553</v>
      </c>
      <c r="AL52" s="86">
        <f>IF((AC52)=0,"",(AK52/AC52))</f>
        <v>-2.5880430596370817E-3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-9.76</v>
      </c>
      <c r="I53" s="83"/>
      <c r="J53" s="88"/>
      <c r="K53" s="90">
        <f>ROUND(-K52*10%,2)</f>
        <v>-9.94</v>
      </c>
      <c r="L53" s="83"/>
      <c r="M53" s="91">
        <f>K53-H53</f>
        <v>-0.17999999999999972</v>
      </c>
      <c r="N53" s="92">
        <f>IF((H53)=0,"",(M53/H53))</f>
        <v>1.8442622950819644E-2</v>
      </c>
      <c r="O53" s="83"/>
      <c r="P53" s="88"/>
      <c r="Q53" s="90">
        <f>ROUND(-Q52*10%,2)</f>
        <v>-9.68</v>
      </c>
      <c r="R53" s="83"/>
      <c r="S53" s="91">
        <f t="shared" si="18"/>
        <v>0.25999999999999979</v>
      </c>
      <c r="T53" s="92">
        <f>IF((K53)=0,"",(S53/K53))</f>
        <v>-2.6156941649899377E-2</v>
      </c>
      <c r="U53" s="83"/>
      <c r="V53" s="88"/>
      <c r="W53" s="90">
        <f>ROUND(-W52*10%,2)</f>
        <v>-9.6999999999999993</v>
      </c>
      <c r="X53" s="83"/>
      <c r="Y53" s="91">
        <f t="shared" si="19"/>
        <v>-1.9999999999999574E-2</v>
      </c>
      <c r="Z53" s="92">
        <f>IF((Q53)=0,"",(Y53/Q53))</f>
        <v>2.0661157024792947E-3</v>
      </c>
      <c r="AA53" s="83"/>
      <c r="AB53" s="88"/>
      <c r="AC53" s="90">
        <f>ROUND(-AC52*10%,2)</f>
        <v>-9.61</v>
      </c>
      <c r="AD53" s="83"/>
      <c r="AE53" s="91">
        <f t="shared" si="20"/>
        <v>8.9999999999999858E-2</v>
      </c>
      <c r="AF53" s="92">
        <f>IF((W53)=0,"",(AE53/W53))</f>
        <v>-9.2783505154639036E-3</v>
      </c>
      <c r="AG53" s="83"/>
      <c r="AH53" s="88"/>
      <c r="AI53" s="90">
        <f>ROUND(-AI52*10%,2)</f>
        <v>-9.59</v>
      </c>
      <c r="AJ53" s="83"/>
      <c r="AK53" s="91">
        <f t="shared" si="21"/>
        <v>1.9999999999999574E-2</v>
      </c>
      <c r="AL53" s="92">
        <f>IF((AC53)=0,"",(AK53/AC53))</f>
        <v>-2.0811654526534419E-3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87.818901300000007</v>
      </c>
      <c r="I54" s="96"/>
      <c r="J54" s="93"/>
      <c r="K54" s="97">
        <f>K52+K53</f>
        <v>89.449132594522951</v>
      </c>
      <c r="L54" s="96"/>
      <c r="M54" s="98">
        <f>K54-H54</f>
        <v>1.6302312945229431</v>
      </c>
      <c r="N54" s="99">
        <f>IF((H54)=0,"",(M54/H54))</f>
        <v>1.8563558304537146E-2</v>
      </c>
      <c r="O54" s="96"/>
      <c r="P54" s="93"/>
      <c r="Q54" s="97">
        <f>Q52+Q53</f>
        <v>87.121432596464558</v>
      </c>
      <c r="R54" s="96"/>
      <c r="S54" s="98">
        <f t="shared" si="18"/>
        <v>-2.3276999980583923</v>
      </c>
      <c r="T54" s="99">
        <f>IF((K54)=0,"",(S54/K54))</f>
        <v>-2.6022611181820667E-2</v>
      </c>
      <c r="U54" s="96"/>
      <c r="V54" s="93"/>
      <c r="W54" s="97">
        <f>W52+W53</f>
        <v>87.327432595671468</v>
      </c>
      <c r="X54" s="96"/>
      <c r="Y54" s="98">
        <f t="shared" si="19"/>
        <v>0.20599999920690948</v>
      </c>
      <c r="Z54" s="99">
        <f>IF((Q54)=0,"",(Y54/Q54))</f>
        <v>2.364515746212248E-3</v>
      </c>
      <c r="AA54" s="96"/>
      <c r="AB54" s="93"/>
      <c r="AC54" s="97">
        <f>AC52+AC53</f>
        <v>86.502132595875892</v>
      </c>
      <c r="AD54" s="96"/>
      <c r="AE54" s="98">
        <f t="shared" si="20"/>
        <v>-0.82529999979557545</v>
      </c>
      <c r="AF54" s="99">
        <f>IF((W54)=0,"",(AE54/W54))</f>
        <v>-9.4506385366524889E-3</v>
      </c>
      <c r="AG54" s="96"/>
      <c r="AH54" s="93"/>
      <c r="AI54" s="97">
        <f>AI52+AI53</f>
        <v>86.273390258164213</v>
      </c>
      <c r="AJ54" s="96"/>
      <c r="AK54" s="98">
        <f t="shared" si="21"/>
        <v>-0.22874233771167951</v>
      </c>
      <c r="AL54" s="99">
        <f>IF((AC54)=0,"",(AK54/AC54))</f>
        <v>-2.6443548944663259E-3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82.853010000000012</v>
      </c>
      <c r="I56" s="110"/>
      <c r="J56" s="107"/>
      <c r="K56" s="109">
        <f>SUM(K47:K48,K39,K40:K43)</f>
        <v>84.454984596922969</v>
      </c>
      <c r="L56" s="110"/>
      <c r="M56" s="111">
        <f>K56-H56</f>
        <v>1.6019745969229575</v>
      </c>
      <c r="N56" s="78">
        <f>IF((H56)=0,"",(M56/H56))</f>
        <v>1.9335140593238039E-2</v>
      </c>
      <c r="O56" s="110"/>
      <c r="P56" s="107"/>
      <c r="Q56" s="109">
        <f>SUM(Q47:Q48,Q39,Q40:Q43)</f>
        <v>82.164984598641212</v>
      </c>
      <c r="R56" s="110"/>
      <c r="S56" s="111">
        <f t="shared" si="18"/>
        <v>-2.2899999982817576</v>
      </c>
      <c r="T56" s="78">
        <f>IF((K56)=0,"",(S56/K56))</f>
        <v>-2.7115036598623587E-2</v>
      </c>
      <c r="U56" s="110"/>
      <c r="V56" s="107"/>
      <c r="W56" s="109">
        <f>SUM(W47:W48,W39,W40:W43)</f>
        <v>82.36498459793934</v>
      </c>
      <c r="X56" s="110"/>
      <c r="Y56" s="111">
        <f t="shared" si="19"/>
        <v>0.19999999929812873</v>
      </c>
      <c r="Z56" s="78">
        <f>IF((Q56)=0,"",(Y56/Q56))</f>
        <v>2.4341269005901597E-3</v>
      </c>
      <c r="AA56" s="110"/>
      <c r="AB56" s="107"/>
      <c r="AC56" s="109">
        <f>SUM(AC47:AC48,AC39,AC40:AC43)</f>
        <v>81.554984598120228</v>
      </c>
      <c r="AD56" s="110"/>
      <c r="AE56" s="111">
        <f t="shared" si="20"/>
        <v>-0.8099999998191123</v>
      </c>
      <c r="AF56" s="78">
        <f>IF((W56)=0,"",(AE56/W56))</f>
        <v>-9.8342761037725906E-3</v>
      </c>
      <c r="AG56" s="110"/>
      <c r="AH56" s="107"/>
      <c r="AI56" s="109">
        <f>SUM(AI47:AI48,AI39,AI40:AI43)</f>
        <v>81.33485863554354</v>
      </c>
      <c r="AJ56" s="110"/>
      <c r="AK56" s="111">
        <f t="shared" si="21"/>
        <v>-0.22012596257668804</v>
      </c>
      <c r="AL56" s="78">
        <f>IF((AC56)=0,"",(AK56/AC56))</f>
        <v>-2.6991110802289547E-3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10.770891300000002</v>
      </c>
      <c r="I57" s="115"/>
      <c r="J57" s="113">
        <v>0.13</v>
      </c>
      <c r="K57" s="116">
        <f>K56*J57</f>
        <v>10.979147997599986</v>
      </c>
      <c r="L57" s="115"/>
      <c r="M57" s="117">
        <f>K57-H57</f>
        <v>0.20825669759998355</v>
      </c>
      <c r="N57" s="86">
        <f>IF((H57)=0,"",(M57/H57))</f>
        <v>1.9335140593237952E-2</v>
      </c>
      <c r="O57" s="115"/>
      <c r="P57" s="113">
        <v>0.13</v>
      </c>
      <c r="Q57" s="116">
        <f>Q56*P57</f>
        <v>10.681447997823359</v>
      </c>
      <c r="R57" s="115"/>
      <c r="S57" s="117">
        <f t="shared" si="18"/>
        <v>-0.29769999977662742</v>
      </c>
      <c r="T57" s="86">
        <f>IF((K57)=0,"",(S57/K57))</f>
        <v>-2.711503659862349E-2</v>
      </c>
      <c r="U57" s="115"/>
      <c r="V57" s="113">
        <v>0.13</v>
      </c>
      <c r="W57" s="116">
        <f>W56*V57</f>
        <v>10.707447997732114</v>
      </c>
      <c r="X57" s="115"/>
      <c r="Y57" s="117">
        <f t="shared" si="19"/>
        <v>2.5999999908755456E-2</v>
      </c>
      <c r="Z57" s="86">
        <f>IF((Q57)=0,"",(Y57/Q57))</f>
        <v>2.4341269005900396E-3</v>
      </c>
      <c r="AA57" s="115"/>
      <c r="AB57" s="113">
        <v>0.13</v>
      </c>
      <c r="AC57" s="116">
        <f>AC56*AB57</f>
        <v>10.60214799775563</v>
      </c>
      <c r="AD57" s="115"/>
      <c r="AE57" s="117">
        <f t="shared" si="20"/>
        <v>-0.10529999997648432</v>
      </c>
      <c r="AF57" s="86">
        <f>IF((W57)=0,"",(AE57/W57))</f>
        <v>-9.8342761037725646E-3</v>
      </c>
      <c r="AG57" s="115"/>
      <c r="AH57" s="113">
        <v>0.13</v>
      </c>
      <c r="AI57" s="116">
        <f>AI56*AH57</f>
        <v>10.57353162262066</v>
      </c>
      <c r="AJ57" s="115"/>
      <c r="AK57" s="117">
        <f t="shared" si="21"/>
        <v>-2.8616375134969729E-2</v>
      </c>
      <c r="AL57" s="86">
        <f>IF((AC57)=0,"",(AK57/AC57))</f>
        <v>-2.6991110802289811E-3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93.623901300000014</v>
      </c>
      <c r="I58" s="115"/>
      <c r="J58" s="119"/>
      <c r="K58" s="116">
        <f>K56+K57</f>
        <v>95.43413259452295</v>
      </c>
      <c r="L58" s="115"/>
      <c r="M58" s="117">
        <f>K58-H58</f>
        <v>1.8102312945229357</v>
      </c>
      <c r="N58" s="86">
        <f>IF((H58)=0,"",(M58/H58))</f>
        <v>1.9335140593237973E-2</v>
      </c>
      <c r="O58" s="115"/>
      <c r="P58" s="119"/>
      <c r="Q58" s="116">
        <f>Q56+Q57</f>
        <v>92.846432596464567</v>
      </c>
      <c r="R58" s="115"/>
      <c r="S58" s="117">
        <f t="shared" si="18"/>
        <v>-2.5876999980583832</v>
      </c>
      <c r="T58" s="86">
        <f>IF((K58)=0,"",(S58/K58))</f>
        <v>-2.7115036598623559E-2</v>
      </c>
      <c r="U58" s="115"/>
      <c r="V58" s="119"/>
      <c r="W58" s="116">
        <f>W56+W57</f>
        <v>93.072432595671458</v>
      </c>
      <c r="X58" s="115"/>
      <c r="Y58" s="117">
        <f t="shared" si="19"/>
        <v>0.22599999920689129</v>
      </c>
      <c r="Z58" s="86">
        <f>IF((Q58)=0,"",(Y58/Q58))</f>
        <v>2.4341269005902222E-3</v>
      </c>
      <c r="AA58" s="115"/>
      <c r="AB58" s="119"/>
      <c r="AC58" s="116">
        <f>AC56+AC57</f>
        <v>92.157132595875851</v>
      </c>
      <c r="AD58" s="115"/>
      <c r="AE58" s="117">
        <f t="shared" si="20"/>
        <v>-0.91529999979560728</v>
      </c>
      <c r="AF58" s="86">
        <f>IF((W58)=0,"",(AE58/W58))</f>
        <v>-9.8342761037727017E-3</v>
      </c>
      <c r="AG58" s="115"/>
      <c r="AH58" s="119"/>
      <c r="AI58" s="116">
        <f>AI56+AI57</f>
        <v>91.908390258164204</v>
      </c>
      <c r="AJ58" s="115"/>
      <c r="AK58" s="117">
        <f t="shared" si="21"/>
        <v>-0.24874233771164711</v>
      </c>
      <c r="AL58" s="86">
        <f>IF((AC58)=0,"",(AK58/AC58))</f>
        <v>-2.6991110802288424E-3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-9.36</v>
      </c>
      <c r="I59" s="115"/>
      <c r="J59" s="119"/>
      <c r="K59" s="122">
        <f>ROUND(-K58*10%,2)</f>
        <v>-9.5399999999999991</v>
      </c>
      <c r="L59" s="115"/>
      <c r="M59" s="123">
        <f>K59-H59</f>
        <v>-0.17999999999999972</v>
      </c>
      <c r="N59" s="92">
        <f>IF((H59)=0,"",(M59/H59))</f>
        <v>1.9230769230769201E-2</v>
      </c>
      <c r="O59" s="115"/>
      <c r="P59" s="119"/>
      <c r="Q59" s="122">
        <f>ROUND(-Q58*10%,2)</f>
        <v>-9.2799999999999994</v>
      </c>
      <c r="R59" s="115"/>
      <c r="S59" s="123">
        <f t="shared" si="18"/>
        <v>0.25999999999999979</v>
      </c>
      <c r="T59" s="92">
        <f>IF((K59)=0,"",(S59/K59))</f>
        <v>-2.7253668763102704E-2</v>
      </c>
      <c r="U59" s="115"/>
      <c r="V59" s="119"/>
      <c r="W59" s="122">
        <f>ROUND(-W58*10%,2)</f>
        <v>-9.31</v>
      </c>
      <c r="X59" s="115"/>
      <c r="Y59" s="123">
        <f t="shared" si="19"/>
        <v>-3.0000000000001137E-2</v>
      </c>
      <c r="Z59" s="92">
        <f>IF((Q59)=0,"",(Y59/Q59))</f>
        <v>3.2327586206897779E-3</v>
      </c>
      <c r="AA59" s="115"/>
      <c r="AB59" s="119"/>
      <c r="AC59" s="122">
        <f>ROUND(-AC58*10%,2)</f>
        <v>-9.2200000000000006</v>
      </c>
      <c r="AD59" s="115"/>
      <c r="AE59" s="123">
        <f t="shared" si="20"/>
        <v>8.9999999999999858E-2</v>
      </c>
      <c r="AF59" s="92">
        <f>IF((W59)=0,"",(AE59/W59))</f>
        <v>-9.6670247046186739E-3</v>
      </c>
      <c r="AG59" s="115"/>
      <c r="AH59" s="119"/>
      <c r="AI59" s="122">
        <f>ROUND(-AI58*10%,2)</f>
        <v>-9.19</v>
      </c>
      <c r="AJ59" s="115"/>
      <c r="AK59" s="123">
        <f t="shared" si="21"/>
        <v>3.0000000000001137E-2</v>
      </c>
      <c r="AL59" s="92">
        <f>IF((AC59)=0,"",(AK59/AC59))</f>
        <v>-3.2537960954448085E-3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84.263901300000015</v>
      </c>
      <c r="I60" s="127"/>
      <c r="J60" s="124"/>
      <c r="K60" s="128">
        <f>SUM(K58:K59)</f>
        <v>85.894132594522944</v>
      </c>
      <c r="L60" s="127"/>
      <c r="M60" s="129">
        <f>K60-H60</f>
        <v>1.6302312945229289</v>
      </c>
      <c r="N60" s="130">
        <f>IF((H60)=0,"",(M60/H60))</f>
        <v>1.9346734121873949E-2</v>
      </c>
      <c r="O60" s="127"/>
      <c r="P60" s="124"/>
      <c r="Q60" s="128">
        <f>SUM(Q58:Q59)</f>
        <v>83.566432596464566</v>
      </c>
      <c r="R60" s="127"/>
      <c r="S60" s="129">
        <f t="shared" si="18"/>
        <v>-2.3276999980583781</v>
      </c>
      <c r="T60" s="130">
        <f>IF((K60)=0,"",(S60/K60))</f>
        <v>-2.7099639145861804E-2</v>
      </c>
      <c r="U60" s="127"/>
      <c r="V60" s="124"/>
      <c r="W60" s="128">
        <f>SUM(W58:W59)</f>
        <v>83.762432595671456</v>
      </c>
      <c r="X60" s="127"/>
      <c r="Y60" s="129">
        <f t="shared" si="19"/>
        <v>0.19599999920689015</v>
      </c>
      <c r="Z60" s="130">
        <f>IF((Q60)=0,"",(Y60/Q60))</f>
        <v>2.3454393482770534E-3</v>
      </c>
      <c r="AA60" s="127"/>
      <c r="AB60" s="124"/>
      <c r="AC60" s="128">
        <f>SUM(AC58:AC59)</f>
        <v>82.937132595875852</v>
      </c>
      <c r="AD60" s="127"/>
      <c r="AE60" s="129">
        <f t="shared" si="20"/>
        <v>-0.82529999979560387</v>
      </c>
      <c r="AF60" s="130">
        <f>IF((W60)=0,"",(AE60/W60))</f>
        <v>-9.852865708657229E-3</v>
      </c>
      <c r="AG60" s="127"/>
      <c r="AH60" s="124"/>
      <c r="AI60" s="128">
        <f>SUM(AI58:AI59)</f>
        <v>82.718390258164206</v>
      </c>
      <c r="AJ60" s="127"/>
      <c r="AK60" s="129">
        <f t="shared" si="21"/>
        <v>-0.21874233771164597</v>
      </c>
      <c r="AL60" s="130">
        <f>IF((AC60)=0,"",(AK60/AC60))</f>
        <v>-2.6374475565426434E-3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P79"/>
  <sheetViews>
    <sheetView showGridLines="0" topLeftCell="A9" zoomScaleNormal="100" workbookViewId="0">
      <selection activeCell="H12" sqref="H12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8.554687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800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1.47E-2</v>
      </c>
      <c r="H19" s="18">
        <f t="shared" si="0"/>
        <v>11.76</v>
      </c>
      <c r="I19" s="19"/>
      <c r="J19" s="16">
        <v>1.55E-2</v>
      </c>
      <c r="K19" s="18">
        <f t="shared" si="1"/>
        <v>12.4</v>
      </c>
      <c r="L19" s="19"/>
      <c r="M19" s="21">
        <f t="shared" si="16"/>
        <v>0.64000000000000057</v>
      </c>
      <c r="N19" s="22">
        <f t="shared" si="17"/>
        <v>5.442176870748304E-2</v>
      </c>
      <c r="O19" s="19"/>
      <c r="P19" s="16">
        <v>1.61E-2</v>
      </c>
      <c r="Q19" s="18">
        <f t="shared" si="2"/>
        <v>12.879999999999999</v>
      </c>
      <c r="R19" s="19"/>
      <c r="S19" s="21">
        <f t="shared" si="18"/>
        <v>0.47999999999999865</v>
      </c>
      <c r="T19" s="22">
        <f t="shared" si="3"/>
        <v>3.8709677419354729E-2</v>
      </c>
      <c r="U19" s="19"/>
      <c r="V19" s="16">
        <v>1.6199999999999999E-2</v>
      </c>
      <c r="W19" s="18">
        <f t="shared" si="4"/>
        <v>12.959999999999999</v>
      </c>
      <c r="X19" s="19"/>
      <c r="Y19" s="21">
        <f t="shared" si="19"/>
        <v>8.0000000000000071E-2</v>
      </c>
      <c r="Z19" s="22">
        <f t="shared" si="5"/>
        <v>6.2111801242236081E-3</v>
      </c>
      <c r="AA19" s="19"/>
      <c r="AB19" s="16">
        <v>1.6199999999999999E-2</v>
      </c>
      <c r="AC19" s="18">
        <f t="shared" si="6"/>
        <v>12.959999999999999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13.28</v>
      </c>
      <c r="AJ19" s="19"/>
      <c r="AK19" s="21">
        <f t="shared" si="21"/>
        <v>0.32000000000000028</v>
      </c>
      <c r="AL19" s="22">
        <f t="shared" si="9"/>
        <v>2.4691358024691381E-2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-0.08</v>
      </c>
      <c r="L21" s="19"/>
      <c r="M21" s="21">
        <f t="shared" si="16"/>
        <v>-0.08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0.08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800</v>
      </c>
      <c r="G24" s="16">
        <v>-1E-4</v>
      </c>
      <c r="H24" s="18">
        <f t="shared" si="0"/>
        <v>-0.08</v>
      </c>
      <c r="I24" s="19"/>
      <c r="J24" s="16">
        <v>0</v>
      </c>
      <c r="K24" s="18">
        <f t="shared" si="1"/>
        <v>0</v>
      </c>
      <c r="L24" s="19"/>
      <c r="M24" s="21">
        <f t="shared" si="16"/>
        <v>0.08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28.11</v>
      </c>
      <c r="I28" s="31"/>
      <c r="J28" s="28"/>
      <c r="K28" s="30">
        <f>SUM(K12:K27)</f>
        <v>28.850000000000005</v>
      </c>
      <c r="L28" s="31"/>
      <c r="M28" s="32">
        <f t="shared" si="16"/>
        <v>0.74000000000000554</v>
      </c>
      <c r="N28" s="33">
        <f t="shared" si="17"/>
        <v>2.6325151191746908E-2</v>
      </c>
      <c r="O28" s="31"/>
      <c r="P28" s="28"/>
      <c r="Q28" s="30">
        <f>SUM(Q12:Q27)</f>
        <v>29.97</v>
      </c>
      <c r="R28" s="31"/>
      <c r="S28" s="32">
        <f t="shared" si="18"/>
        <v>1.1199999999999939</v>
      </c>
      <c r="T28" s="33">
        <f t="shared" si="3"/>
        <v>3.882149046793739E-2</v>
      </c>
      <c r="U28" s="31"/>
      <c r="V28" s="28"/>
      <c r="W28" s="30">
        <f>SUM(W12:W27)</f>
        <v>30.200000000000003</v>
      </c>
      <c r="X28" s="31"/>
      <c r="Y28" s="32">
        <f t="shared" si="19"/>
        <v>0.23000000000000398</v>
      </c>
      <c r="Z28" s="33">
        <f t="shared" si="5"/>
        <v>7.6743410076744742E-3</v>
      </c>
      <c r="AA28" s="31"/>
      <c r="AB28" s="28"/>
      <c r="AC28" s="30">
        <f>SUM(AC12:AC27)</f>
        <v>29.39</v>
      </c>
      <c r="AD28" s="31"/>
      <c r="AE28" s="32">
        <f t="shared" si="20"/>
        <v>-0.81000000000000227</v>
      </c>
      <c r="AF28" s="33">
        <f t="shared" si="7"/>
        <v>-2.6821192052980204E-2</v>
      </c>
      <c r="AG28" s="31"/>
      <c r="AH28" s="28"/>
      <c r="AI28" s="30">
        <f>SUM(AI12:AI27)</f>
        <v>30.08</v>
      </c>
      <c r="AJ28" s="31"/>
      <c r="AK28" s="32">
        <f t="shared" si="21"/>
        <v>0.68999999999999773</v>
      </c>
      <c r="AL28" s="33">
        <f t="shared" si="9"/>
        <v>2.3477373256209518E-2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800</v>
      </c>
      <c r="G29" s="16">
        <v>-1.6000000000000001E-3</v>
      </c>
      <c r="H29" s="18">
        <f t="shared" ref="H29:H35" si="23">F29*G29</f>
        <v>-1.28</v>
      </c>
      <c r="I29" s="19"/>
      <c r="J29" s="16">
        <v>-6.9999999999999999E-4</v>
      </c>
      <c r="K29" s="18">
        <f t="shared" ref="K29:K35" si="24">$F29*J29</f>
        <v>-0.55999999999999994</v>
      </c>
      <c r="L29" s="19"/>
      <c r="M29" s="21">
        <f t="shared" si="16"/>
        <v>0.72000000000000008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0.55999999999999994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800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0.08</v>
      </c>
      <c r="L31" s="19"/>
      <c r="M31" s="21">
        <f t="shared" si="16"/>
        <v>0.08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-0.08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800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800</v>
      </c>
      <c r="G33" s="141">
        <v>6.0000000000000002E-5</v>
      </c>
      <c r="H33" s="18">
        <f t="shared" si="23"/>
        <v>4.8000000000000001E-2</v>
      </c>
      <c r="I33" s="19"/>
      <c r="J33" s="141">
        <v>5.9999999024318931E-5</v>
      </c>
      <c r="K33" s="18">
        <f t="shared" si="24"/>
        <v>4.7999999219455143E-2</v>
      </c>
      <c r="L33" s="19"/>
      <c r="M33" s="21">
        <f t="shared" si="16"/>
        <v>-7.8054485791456685E-10</v>
      </c>
      <c r="N33" s="22">
        <f t="shared" si="17"/>
        <v>-1.6261351206553476E-8</v>
      </c>
      <c r="O33" s="19"/>
      <c r="P33" s="141">
        <v>6.0000002460806063E-5</v>
      </c>
      <c r="Q33" s="18">
        <f t="shared" si="25"/>
        <v>4.8000001968644852E-2</v>
      </c>
      <c r="R33" s="19"/>
      <c r="S33" s="21">
        <f t="shared" si="18"/>
        <v>2.7491897092168927E-9</v>
      </c>
      <c r="T33" s="22">
        <f t="shared" si="3"/>
        <v>5.7274786540050684E-8</v>
      </c>
      <c r="U33" s="19"/>
      <c r="V33" s="141">
        <v>6.0000001057066139E-5</v>
      </c>
      <c r="W33" s="18">
        <f t="shared" si="26"/>
        <v>4.800000084565291E-2</v>
      </c>
      <c r="X33" s="19"/>
      <c r="Y33" s="21">
        <f t="shared" si="19"/>
        <v>-1.1229919424926571E-9</v>
      </c>
      <c r="Z33" s="22">
        <f t="shared" si="5"/>
        <v>-2.339566450906047E-8</v>
      </c>
      <c r="AA33" s="19"/>
      <c r="AB33" s="141">
        <v>6.000000141885779E-5</v>
      </c>
      <c r="AC33" s="18">
        <f t="shared" si="27"/>
        <v>4.8000001135086234E-2</v>
      </c>
      <c r="AD33" s="19"/>
      <c r="AE33" s="21">
        <f t="shared" si="20"/>
        <v>2.8943332452957549E-10</v>
      </c>
      <c r="AF33" s="22">
        <f t="shared" si="7"/>
        <v>6.0298608214667947E-9</v>
      </c>
      <c r="AG33" s="19"/>
      <c r="AH33" s="141">
        <v>5.9748076265468277E-5</v>
      </c>
      <c r="AI33" s="18">
        <f t="shared" si="28"/>
        <v>4.7798461012374623E-2</v>
      </c>
      <c r="AJ33" s="19"/>
      <c r="AK33" s="21">
        <f t="shared" si="21"/>
        <v>-2.0154012271161176E-4</v>
      </c>
      <c r="AL33" s="22">
        <f t="shared" si="9"/>
        <v>-4.198752457201368E-3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30.32000000000005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3.0954799999999949</v>
      </c>
      <c r="I34" s="19"/>
      <c r="J34" s="38">
        <f>0.64*$G$44+0.18*$G$45+0.18*$G$46</f>
        <v>9.5000000000000001E-2</v>
      </c>
      <c r="K34" s="18">
        <f t="shared" si="24"/>
        <v>2.8804000000000047</v>
      </c>
      <c r="L34" s="19"/>
      <c r="M34" s="21">
        <f t="shared" si="16"/>
        <v>-0.21507999999999017</v>
      </c>
      <c r="N34" s="22">
        <f t="shared" si="17"/>
        <v>-6.9481954333412116E-2</v>
      </c>
      <c r="O34" s="19"/>
      <c r="P34" s="38">
        <f>0.64*$G$44+0.18*$G$45+0.18*$G$46</f>
        <v>9.5000000000000001E-2</v>
      </c>
      <c r="Q34" s="18">
        <f t="shared" si="25"/>
        <v>2.8804000000000047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2.8804000000000047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2.8804000000000047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2.8804000000000047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23"/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30.763479999999994</v>
      </c>
      <c r="I36" s="31"/>
      <c r="J36" s="42"/>
      <c r="K36" s="44">
        <f>SUM(K29:K35)+K28</f>
        <v>32.088399999219462</v>
      </c>
      <c r="L36" s="31"/>
      <c r="M36" s="32">
        <f t="shared" si="16"/>
        <v>1.3249199992194676</v>
      </c>
      <c r="N36" s="33">
        <f t="shared" ref="N36:N46" si="30">IF((H36)=0,"",(M36/H36))</f>
        <v>4.3067949374370772E-2</v>
      </c>
      <c r="O36" s="31"/>
      <c r="P36" s="42"/>
      <c r="Q36" s="44">
        <f>SUM(Q29:Q35)+Q28</f>
        <v>33.688400001968645</v>
      </c>
      <c r="R36" s="31"/>
      <c r="S36" s="32">
        <f t="shared" si="18"/>
        <v>1.6000000027491836</v>
      </c>
      <c r="T36" s="33">
        <f t="shared" ref="T36:T46" si="31">IF((K36)=0,"",(S36/K36))</f>
        <v>4.9862255606016599E-2</v>
      </c>
      <c r="U36" s="31"/>
      <c r="V36" s="42"/>
      <c r="W36" s="44">
        <f>SUM(W29:W35)+W28</f>
        <v>33.918400000845658</v>
      </c>
      <c r="X36" s="31"/>
      <c r="Y36" s="32">
        <f t="shared" si="19"/>
        <v>0.2299999988770125</v>
      </c>
      <c r="Z36" s="33">
        <f t="shared" ref="Z36:Z46" si="32">IF((Q36)=0,"",(Y36/Q36))</f>
        <v>6.8272758238317049E-3</v>
      </c>
      <c r="AA36" s="31"/>
      <c r="AB36" s="42"/>
      <c r="AC36" s="44">
        <f>SUM(AC29:AC35)+AC28</f>
        <v>33.108400001135095</v>
      </c>
      <c r="AD36" s="31"/>
      <c r="AE36" s="32">
        <f t="shared" si="20"/>
        <v>-0.80999999971056269</v>
      </c>
      <c r="AF36" s="33">
        <f t="shared" ref="AF36:AF46" si="33">IF((W36)=0,"",(AE36/W36))</f>
        <v>-2.3880843426882389E-2</v>
      </c>
      <c r="AG36" s="31"/>
      <c r="AH36" s="42"/>
      <c r="AI36" s="44">
        <f>SUM(AI29:AI35)+AI28</f>
        <v>33.008198461012377</v>
      </c>
      <c r="AJ36" s="31"/>
      <c r="AK36" s="32">
        <f t="shared" si="21"/>
        <v>-0.10020154012271831</v>
      </c>
      <c r="AL36" s="33">
        <f t="shared" ref="AL36:AL46" si="34">IF((AC36)=0,"",(AK36/AC36))</f>
        <v>-3.026468815143075E-3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830.32</v>
      </c>
      <c r="G37" s="20">
        <v>7.1999999999999998E-3</v>
      </c>
      <c r="H37" s="207">
        <f>($G$7*(1+0.0407))*G37</f>
        <v>5.9944319999999998</v>
      </c>
      <c r="I37" s="19"/>
      <c r="J37" s="20">
        <v>7.9911436447223493E-3</v>
      </c>
      <c r="K37" s="18">
        <f>$F37*J37</f>
        <v>6.6352063910858616</v>
      </c>
      <c r="L37" s="19"/>
      <c r="M37" s="21">
        <f t="shared" si="16"/>
        <v>0.64077439108586187</v>
      </c>
      <c r="N37" s="22">
        <f t="shared" si="30"/>
        <v>0.10689493034300196</v>
      </c>
      <c r="O37" s="19"/>
      <c r="P37" s="20">
        <v>7.9911436447223493E-3</v>
      </c>
      <c r="Q37" s="18">
        <f>$F37*P37</f>
        <v>6.6352063910858616</v>
      </c>
      <c r="R37" s="19"/>
      <c r="S37" s="21">
        <f t="shared" si="18"/>
        <v>0</v>
      </c>
      <c r="T37" s="22">
        <f t="shared" si="31"/>
        <v>0</v>
      </c>
      <c r="U37" s="19"/>
      <c r="V37" s="20">
        <v>7.9911436447223493E-3</v>
      </c>
      <c r="W37" s="18">
        <f>$F37*V37</f>
        <v>6.6352063910858616</v>
      </c>
      <c r="X37" s="19"/>
      <c r="Y37" s="21">
        <f t="shared" si="19"/>
        <v>0</v>
      </c>
      <c r="Z37" s="22">
        <f t="shared" si="32"/>
        <v>0</v>
      </c>
      <c r="AA37" s="19"/>
      <c r="AB37" s="20">
        <v>7.9911436447223493E-3</v>
      </c>
      <c r="AC37" s="18">
        <f>$F37*AB37</f>
        <v>6.6352063910858616</v>
      </c>
      <c r="AD37" s="19"/>
      <c r="AE37" s="21">
        <f t="shared" si="20"/>
        <v>0</v>
      </c>
      <c r="AF37" s="22">
        <f t="shared" si="33"/>
        <v>0</v>
      </c>
      <c r="AG37" s="19"/>
      <c r="AH37" s="20">
        <v>7.9911436447223493E-3</v>
      </c>
      <c r="AI37" s="18">
        <f>$F37*AH37</f>
        <v>6.6352063910858616</v>
      </c>
      <c r="AJ37" s="19"/>
      <c r="AK37" s="21">
        <f t="shared" si="21"/>
        <v>0</v>
      </c>
      <c r="AL37" s="22">
        <f t="shared" si="34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830.32</v>
      </c>
      <c r="G38" s="20">
        <v>5.1999999999999998E-3</v>
      </c>
      <c r="H38" s="207">
        <f>($G$7*(1+0.0407))*G38</f>
        <v>4.3293119999999998</v>
      </c>
      <c r="I38" s="19"/>
      <c r="J38" s="20">
        <v>5.8767041198229978E-3</v>
      </c>
      <c r="K38" s="18">
        <f>$F38*J38</f>
        <v>4.8795449647714317</v>
      </c>
      <c r="L38" s="19"/>
      <c r="M38" s="21">
        <f t="shared" si="16"/>
        <v>0.55023296477143191</v>
      </c>
      <c r="N38" s="22">
        <f t="shared" si="30"/>
        <v>0.12709478198185575</v>
      </c>
      <c r="O38" s="19"/>
      <c r="P38" s="20">
        <v>5.8767041198229978E-3</v>
      </c>
      <c r="Q38" s="18">
        <f>$F38*P38</f>
        <v>4.8795449647714317</v>
      </c>
      <c r="R38" s="19"/>
      <c r="S38" s="21">
        <f t="shared" si="18"/>
        <v>0</v>
      </c>
      <c r="T38" s="22">
        <f t="shared" si="31"/>
        <v>0</v>
      </c>
      <c r="U38" s="19"/>
      <c r="V38" s="20">
        <v>5.8767041198229978E-3</v>
      </c>
      <c r="W38" s="18">
        <f>$F38*V38</f>
        <v>4.8795449647714317</v>
      </c>
      <c r="X38" s="19"/>
      <c r="Y38" s="21">
        <f t="shared" si="19"/>
        <v>0</v>
      </c>
      <c r="Z38" s="22">
        <f t="shared" si="32"/>
        <v>0</v>
      </c>
      <c r="AA38" s="19"/>
      <c r="AB38" s="20">
        <v>5.8767041198229978E-3</v>
      </c>
      <c r="AC38" s="18">
        <f>$F38*AB38</f>
        <v>4.8795449647714317</v>
      </c>
      <c r="AD38" s="19"/>
      <c r="AE38" s="21">
        <f t="shared" si="20"/>
        <v>0</v>
      </c>
      <c r="AF38" s="22">
        <f t="shared" si="33"/>
        <v>0</v>
      </c>
      <c r="AG38" s="19"/>
      <c r="AH38" s="20">
        <v>5.8767041198229978E-3</v>
      </c>
      <c r="AI38" s="18">
        <f>$F38*AH38</f>
        <v>4.8795449647714317</v>
      </c>
      <c r="AJ38" s="19"/>
      <c r="AK38" s="21">
        <f t="shared" si="21"/>
        <v>0</v>
      </c>
      <c r="AL38" s="22">
        <f t="shared" si="34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41.087223999999992</v>
      </c>
      <c r="I39" s="49"/>
      <c r="J39" s="48"/>
      <c r="K39" s="44">
        <f>SUM(K36:K38)</f>
        <v>43.603151355076754</v>
      </c>
      <c r="L39" s="49"/>
      <c r="M39" s="32">
        <f t="shared" si="16"/>
        <v>2.5159273550767622</v>
      </c>
      <c r="N39" s="33">
        <f t="shared" si="30"/>
        <v>6.1233812123125252E-2</v>
      </c>
      <c r="O39" s="49"/>
      <c r="P39" s="48"/>
      <c r="Q39" s="44">
        <f>SUM(Q36:Q38)</f>
        <v>45.203151357825938</v>
      </c>
      <c r="R39" s="49"/>
      <c r="S39" s="32">
        <f t="shared" si="18"/>
        <v>1.6000000027491836</v>
      </c>
      <c r="T39" s="33">
        <f t="shared" si="31"/>
        <v>3.6694595528653097E-2</v>
      </c>
      <c r="U39" s="49"/>
      <c r="V39" s="48"/>
      <c r="W39" s="44">
        <f>SUM(W36:W38)</f>
        <v>45.43315135670295</v>
      </c>
      <c r="X39" s="49"/>
      <c r="Y39" s="32">
        <f t="shared" si="19"/>
        <v>0.2299999988770125</v>
      </c>
      <c r="Z39" s="33">
        <f t="shared" si="32"/>
        <v>5.0881408036431743E-3</v>
      </c>
      <c r="AA39" s="49"/>
      <c r="AB39" s="48"/>
      <c r="AC39" s="44">
        <f>SUM(AC36:AC38)</f>
        <v>44.623151356992388</v>
      </c>
      <c r="AD39" s="49"/>
      <c r="AE39" s="32">
        <f t="shared" si="20"/>
        <v>-0.80999999971056269</v>
      </c>
      <c r="AF39" s="33">
        <f t="shared" si="33"/>
        <v>-1.7828391285278078E-2</v>
      </c>
      <c r="AG39" s="49"/>
      <c r="AH39" s="48"/>
      <c r="AI39" s="44">
        <f>SUM(AI36:AI38)</f>
        <v>44.522949816869669</v>
      </c>
      <c r="AJ39" s="49"/>
      <c r="AK39" s="32">
        <f t="shared" si="21"/>
        <v>-0.10020154012271831</v>
      </c>
      <c r="AL39" s="33">
        <f t="shared" si="34"/>
        <v>-2.2455056865233448E-3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830.32</v>
      </c>
      <c r="G40" s="51">
        <v>4.4000000000000003E-3</v>
      </c>
      <c r="H40" s="209">
        <f>($G$7*(1+0.0407))*G40</f>
        <v>3.6632639999999999</v>
      </c>
      <c r="I40" s="19"/>
      <c r="J40" s="51">
        <v>4.4000000000000003E-3</v>
      </c>
      <c r="K40" s="162">
        <f t="shared" ref="K40:K48" si="35">$F40*J40</f>
        <v>3.6534080000000007</v>
      </c>
      <c r="L40" s="19"/>
      <c r="M40" s="21">
        <f t="shared" si="16"/>
        <v>-9.8559999999991987E-3</v>
      </c>
      <c r="N40" s="163">
        <f t="shared" si="30"/>
        <v>-2.6904967810125612E-3</v>
      </c>
      <c r="O40" s="19"/>
      <c r="P40" s="51">
        <v>4.4000000000000003E-3</v>
      </c>
      <c r="Q40" s="162">
        <f t="shared" ref="Q40:Q48" si="36">$F40*P40</f>
        <v>3.6534080000000007</v>
      </c>
      <c r="R40" s="19"/>
      <c r="S40" s="21">
        <f t="shared" si="18"/>
        <v>0</v>
      </c>
      <c r="T40" s="163">
        <f t="shared" si="31"/>
        <v>0</v>
      </c>
      <c r="U40" s="19"/>
      <c r="V40" s="51">
        <v>4.4000000000000003E-3</v>
      </c>
      <c r="W40" s="162">
        <f t="shared" ref="W40:W48" si="37">$F40*V40</f>
        <v>3.6534080000000007</v>
      </c>
      <c r="X40" s="19"/>
      <c r="Y40" s="21">
        <f t="shared" si="19"/>
        <v>0</v>
      </c>
      <c r="Z40" s="163">
        <f t="shared" si="32"/>
        <v>0</v>
      </c>
      <c r="AA40" s="19"/>
      <c r="AB40" s="51">
        <v>4.4000000000000003E-3</v>
      </c>
      <c r="AC40" s="162">
        <f t="shared" ref="AC40:AC48" si="38">$F40*AB40</f>
        <v>3.6534080000000007</v>
      </c>
      <c r="AD40" s="19"/>
      <c r="AE40" s="21">
        <f t="shared" si="20"/>
        <v>0</v>
      </c>
      <c r="AF40" s="163">
        <f t="shared" si="33"/>
        <v>0</v>
      </c>
      <c r="AG40" s="19"/>
      <c r="AH40" s="51">
        <v>4.4000000000000003E-3</v>
      </c>
      <c r="AI40" s="162">
        <f t="shared" ref="AI40:AI48" si="39">$F40*AH40</f>
        <v>3.6534080000000007</v>
      </c>
      <c r="AJ40" s="19"/>
      <c r="AK40" s="21">
        <f t="shared" si="21"/>
        <v>0</v>
      </c>
      <c r="AL40" s="163">
        <f t="shared" si="34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830.32</v>
      </c>
      <c r="G41" s="51">
        <v>1.2999999999999999E-3</v>
      </c>
      <c r="H41" s="209">
        <f>($G$7*(1+0.0407))*G41</f>
        <v>1.082328</v>
      </c>
      <c r="I41" s="19"/>
      <c r="J41" s="51">
        <v>1.2999999999999999E-3</v>
      </c>
      <c r="K41" s="162">
        <f t="shared" si="35"/>
        <v>1.0794159999999999</v>
      </c>
      <c r="L41" s="19"/>
      <c r="M41" s="21">
        <f t="shared" si="16"/>
        <v>-2.9120000000000257E-3</v>
      </c>
      <c r="N41" s="163">
        <f t="shared" si="30"/>
        <v>-2.6904967810128036E-3</v>
      </c>
      <c r="O41" s="19"/>
      <c r="P41" s="51">
        <v>1.2999999999999999E-3</v>
      </c>
      <c r="Q41" s="162">
        <f t="shared" si="36"/>
        <v>1.0794159999999999</v>
      </c>
      <c r="R41" s="19"/>
      <c r="S41" s="21">
        <f t="shared" si="18"/>
        <v>0</v>
      </c>
      <c r="T41" s="163">
        <f t="shared" si="31"/>
        <v>0</v>
      </c>
      <c r="U41" s="19"/>
      <c r="V41" s="51">
        <v>1.2999999999999999E-3</v>
      </c>
      <c r="W41" s="162">
        <f t="shared" si="37"/>
        <v>1.0794159999999999</v>
      </c>
      <c r="X41" s="19"/>
      <c r="Y41" s="21">
        <f t="shared" si="19"/>
        <v>0</v>
      </c>
      <c r="Z41" s="163">
        <f t="shared" si="32"/>
        <v>0</v>
      </c>
      <c r="AA41" s="19"/>
      <c r="AB41" s="51">
        <v>1.2999999999999999E-3</v>
      </c>
      <c r="AC41" s="162">
        <f t="shared" si="38"/>
        <v>1.0794159999999999</v>
      </c>
      <c r="AD41" s="19"/>
      <c r="AE41" s="21">
        <f t="shared" si="20"/>
        <v>0</v>
      </c>
      <c r="AF41" s="163">
        <f t="shared" si="33"/>
        <v>0</v>
      </c>
      <c r="AG41" s="19"/>
      <c r="AH41" s="51">
        <v>1.2999999999999999E-3</v>
      </c>
      <c r="AI41" s="162">
        <f t="shared" si="39"/>
        <v>1.0794159999999999</v>
      </c>
      <c r="AJ41" s="19"/>
      <c r="AK41" s="21">
        <f t="shared" si="21"/>
        <v>0</v>
      </c>
      <c r="AL41" s="163">
        <f t="shared" si="34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0">F42*G42</f>
        <v>0.25</v>
      </c>
      <c r="I42" s="19"/>
      <c r="J42" s="51">
        <v>0.25</v>
      </c>
      <c r="K42" s="162">
        <f t="shared" si="35"/>
        <v>0.25</v>
      </c>
      <c r="L42" s="19"/>
      <c r="M42" s="21">
        <f t="shared" si="16"/>
        <v>0</v>
      </c>
      <c r="N42" s="163">
        <f t="shared" si="30"/>
        <v>0</v>
      </c>
      <c r="O42" s="19"/>
      <c r="P42" s="51">
        <v>0.25</v>
      </c>
      <c r="Q42" s="162">
        <f t="shared" si="36"/>
        <v>0.25</v>
      </c>
      <c r="R42" s="19"/>
      <c r="S42" s="21">
        <f t="shared" si="18"/>
        <v>0</v>
      </c>
      <c r="T42" s="163">
        <f t="shared" si="31"/>
        <v>0</v>
      </c>
      <c r="U42" s="19"/>
      <c r="V42" s="51">
        <v>0.25</v>
      </c>
      <c r="W42" s="162">
        <f t="shared" si="37"/>
        <v>0.25</v>
      </c>
      <c r="X42" s="19"/>
      <c r="Y42" s="21">
        <f t="shared" si="19"/>
        <v>0</v>
      </c>
      <c r="Z42" s="163">
        <f t="shared" si="32"/>
        <v>0</v>
      </c>
      <c r="AA42" s="19"/>
      <c r="AB42" s="51">
        <v>0.25</v>
      </c>
      <c r="AC42" s="162">
        <f t="shared" si="38"/>
        <v>0.25</v>
      </c>
      <c r="AD42" s="19"/>
      <c r="AE42" s="21">
        <f t="shared" si="20"/>
        <v>0</v>
      </c>
      <c r="AF42" s="163">
        <f t="shared" si="33"/>
        <v>0</v>
      </c>
      <c r="AG42" s="19"/>
      <c r="AH42" s="51">
        <v>0.25</v>
      </c>
      <c r="AI42" s="162">
        <f t="shared" si="39"/>
        <v>0.25</v>
      </c>
      <c r="AJ42" s="19"/>
      <c r="AK42" s="21">
        <f t="shared" si="21"/>
        <v>0</v>
      </c>
      <c r="AL42" s="163">
        <f t="shared" si="34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800</v>
      </c>
      <c r="G43" s="51">
        <v>7.0000000000000001E-3</v>
      </c>
      <c r="H43" s="162">
        <f t="shared" si="40"/>
        <v>5.6000000000000005</v>
      </c>
      <c r="I43" s="19"/>
      <c r="J43" s="51">
        <v>7.0000000000000001E-3</v>
      </c>
      <c r="K43" s="162">
        <f t="shared" si="35"/>
        <v>5.6000000000000005</v>
      </c>
      <c r="L43" s="19"/>
      <c r="M43" s="21">
        <f t="shared" si="16"/>
        <v>0</v>
      </c>
      <c r="N43" s="163">
        <f t="shared" si="30"/>
        <v>0</v>
      </c>
      <c r="O43" s="19"/>
      <c r="P43" s="51"/>
      <c r="Q43" s="162">
        <f t="shared" si="36"/>
        <v>0</v>
      </c>
      <c r="R43" s="19"/>
      <c r="S43" s="21">
        <f t="shared" si="18"/>
        <v>-5.6000000000000005</v>
      </c>
      <c r="T43" s="163">
        <f t="shared" si="31"/>
        <v>-1</v>
      </c>
      <c r="U43" s="19"/>
      <c r="V43" s="51"/>
      <c r="W43" s="162">
        <f t="shared" si="37"/>
        <v>0</v>
      </c>
      <c r="X43" s="19"/>
      <c r="Y43" s="21">
        <f t="shared" si="19"/>
        <v>0</v>
      </c>
      <c r="Z43" s="163" t="str">
        <f t="shared" si="32"/>
        <v/>
      </c>
      <c r="AA43" s="19"/>
      <c r="AB43" s="51"/>
      <c r="AC43" s="162">
        <f t="shared" si="38"/>
        <v>0</v>
      </c>
      <c r="AD43" s="19"/>
      <c r="AE43" s="21">
        <f t="shared" si="20"/>
        <v>0</v>
      </c>
      <c r="AF43" s="163" t="str">
        <f t="shared" si="33"/>
        <v/>
      </c>
      <c r="AG43" s="19"/>
      <c r="AH43" s="51"/>
      <c r="AI43" s="162">
        <f t="shared" si="39"/>
        <v>0</v>
      </c>
      <c r="AJ43" s="19"/>
      <c r="AK43" s="21">
        <f t="shared" si="21"/>
        <v>0</v>
      </c>
      <c r="AL43" s="163" t="str">
        <f t="shared" si="34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512</v>
      </c>
      <c r="G44" s="55">
        <v>7.6999999999999999E-2</v>
      </c>
      <c r="H44" s="162">
        <f t="shared" si="40"/>
        <v>39.423999999999999</v>
      </c>
      <c r="I44" s="19"/>
      <c r="J44" s="55">
        <v>7.6999999999999999E-2</v>
      </c>
      <c r="K44" s="162">
        <f t="shared" si="35"/>
        <v>39.423999999999999</v>
      </c>
      <c r="L44" s="19"/>
      <c r="M44" s="21">
        <f t="shared" si="16"/>
        <v>0</v>
      </c>
      <c r="N44" s="163">
        <f t="shared" si="30"/>
        <v>0</v>
      </c>
      <c r="O44" s="19"/>
      <c r="P44" s="55">
        <v>7.6999999999999999E-2</v>
      </c>
      <c r="Q44" s="162">
        <f t="shared" si="36"/>
        <v>39.423999999999999</v>
      </c>
      <c r="R44" s="19"/>
      <c r="S44" s="21">
        <f t="shared" si="18"/>
        <v>0</v>
      </c>
      <c r="T44" s="163">
        <f t="shared" si="31"/>
        <v>0</v>
      </c>
      <c r="U44" s="19"/>
      <c r="V44" s="55">
        <v>7.6999999999999999E-2</v>
      </c>
      <c r="W44" s="162">
        <f t="shared" si="37"/>
        <v>39.423999999999999</v>
      </c>
      <c r="X44" s="19"/>
      <c r="Y44" s="21">
        <f t="shared" si="19"/>
        <v>0</v>
      </c>
      <c r="Z44" s="163">
        <f t="shared" si="32"/>
        <v>0</v>
      </c>
      <c r="AA44" s="19"/>
      <c r="AB44" s="55">
        <v>7.6999999999999999E-2</v>
      </c>
      <c r="AC44" s="162">
        <f t="shared" si="38"/>
        <v>39.423999999999999</v>
      </c>
      <c r="AD44" s="19"/>
      <c r="AE44" s="21">
        <f t="shared" si="20"/>
        <v>0</v>
      </c>
      <c r="AF44" s="163">
        <f t="shared" si="33"/>
        <v>0</v>
      </c>
      <c r="AG44" s="19"/>
      <c r="AH44" s="55">
        <v>7.6999999999999999E-2</v>
      </c>
      <c r="AI44" s="162">
        <f t="shared" si="39"/>
        <v>39.423999999999999</v>
      </c>
      <c r="AJ44" s="19"/>
      <c r="AK44" s="21">
        <f t="shared" si="21"/>
        <v>0</v>
      </c>
      <c r="AL44" s="163">
        <f t="shared" si="34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144</v>
      </c>
      <c r="G45" s="55">
        <v>0.114</v>
      </c>
      <c r="H45" s="162">
        <f t="shared" si="40"/>
        <v>16.416</v>
      </c>
      <c r="I45" s="19"/>
      <c r="J45" s="55">
        <v>0.114</v>
      </c>
      <c r="K45" s="162">
        <f t="shared" si="35"/>
        <v>16.416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6"/>
        <v>16.416</v>
      </c>
      <c r="R45" s="19"/>
      <c r="S45" s="21">
        <f t="shared" si="18"/>
        <v>0</v>
      </c>
      <c r="T45" s="163">
        <f t="shared" si="31"/>
        <v>0</v>
      </c>
      <c r="U45" s="19"/>
      <c r="V45" s="55">
        <v>0.114</v>
      </c>
      <c r="W45" s="162">
        <f t="shared" si="37"/>
        <v>16.416</v>
      </c>
      <c r="X45" s="19"/>
      <c r="Y45" s="21">
        <f t="shared" si="19"/>
        <v>0</v>
      </c>
      <c r="Z45" s="163">
        <f t="shared" si="32"/>
        <v>0</v>
      </c>
      <c r="AA45" s="19"/>
      <c r="AB45" s="55">
        <v>0.114</v>
      </c>
      <c r="AC45" s="162">
        <f t="shared" si="38"/>
        <v>16.416</v>
      </c>
      <c r="AD45" s="19"/>
      <c r="AE45" s="21">
        <f t="shared" si="20"/>
        <v>0</v>
      </c>
      <c r="AF45" s="163">
        <f t="shared" si="33"/>
        <v>0</v>
      </c>
      <c r="AG45" s="19"/>
      <c r="AH45" s="55">
        <v>0.114</v>
      </c>
      <c r="AI45" s="162">
        <f t="shared" si="39"/>
        <v>16.416</v>
      </c>
      <c r="AJ45" s="19"/>
      <c r="AK45" s="21">
        <f t="shared" si="21"/>
        <v>0</v>
      </c>
      <c r="AL45" s="163">
        <f t="shared" si="34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144</v>
      </c>
      <c r="G46" s="55">
        <v>0.14000000000000001</v>
      </c>
      <c r="H46" s="162">
        <f t="shared" si="40"/>
        <v>20.160000000000004</v>
      </c>
      <c r="I46" s="19"/>
      <c r="J46" s="55">
        <v>0.14000000000000001</v>
      </c>
      <c r="K46" s="162">
        <f t="shared" si="35"/>
        <v>20.160000000000004</v>
      </c>
      <c r="L46" s="19"/>
      <c r="M46" s="21">
        <f t="shared" si="16"/>
        <v>0</v>
      </c>
      <c r="N46" s="163">
        <f t="shared" si="30"/>
        <v>0</v>
      </c>
      <c r="O46" s="19"/>
      <c r="P46" s="55">
        <v>0.14000000000000001</v>
      </c>
      <c r="Q46" s="162">
        <f t="shared" si="36"/>
        <v>20.160000000000004</v>
      </c>
      <c r="R46" s="19"/>
      <c r="S46" s="21">
        <f t="shared" si="18"/>
        <v>0</v>
      </c>
      <c r="T46" s="163">
        <f t="shared" si="31"/>
        <v>0</v>
      </c>
      <c r="U46" s="19"/>
      <c r="V46" s="55">
        <v>0.14000000000000001</v>
      </c>
      <c r="W46" s="162">
        <f t="shared" si="37"/>
        <v>20.160000000000004</v>
      </c>
      <c r="X46" s="19"/>
      <c r="Y46" s="21">
        <f t="shared" si="19"/>
        <v>0</v>
      </c>
      <c r="Z46" s="163">
        <f t="shared" si="32"/>
        <v>0</v>
      </c>
      <c r="AA46" s="19"/>
      <c r="AB46" s="55">
        <v>0.14000000000000001</v>
      </c>
      <c r="AC46" s="162">
        <f t="shared" si="38"/>
        <v>20.160000000000004</v>
      </c>
      <c r="AD46" s="19"/>
      <c r="AE46" s="21">
        <f t="shared" si="20"/>
        <v>0</v>
      </c>
      <c r="AF46" s="163">
        <f t="shared" si="33"/>
        <v>0</v>
      </c>
      <c r="AG46" s="19"/>
      <c r="AH46" s="55">
        <v>0.14000000000000001</v>
      </c>
      <c r="AI46" s="162">
        <f t="shared" si="39"/>
        <v>20.160000000000004</v>
      </c>
      <c r="AJ46" s="19"/>
      <c r="AK46" s="21">
        <f t="shared" si="21"/>
        <v>0</v>
      </c>
      <c r="AL46" s="163">
        <f t="shared" si="34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8.7999999999999995E-2</v>
      </c>
      <c r="H47" s="162">
        <f t="shared" si="40"/>
        <v>52.8</v>
      </c>
      <c r="I47" s="60"/>
      <c r="J47" s="55">
        <v>8.7999999999999995E-2</v>
      </c>
      <c r="K47" s="162">
        <f t="shared" si="35"/>
        <v>52.8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6"/>
        <v>52.8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7"/>
        <v>52.8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8"/>
        <v>52.8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39"/>
        <v>52.8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200</v>
      </c>
      <c r="G48" s="55">
        <v>0.10299999999999999</v>
      </c>
      <c r="H48" s="162">
        <f t="shared" si="40"/>
        <v>20.599999999999998</v>
      </c>
      <c r="I48" s="60"/>
      <c r="J48" s="55">
        <v>0.10299999999999999</v>
      </c>
      <c r="K48" s="162">
        <f t="shared" si="35"/>
        <v>20.599999999999998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6"/>
        <v>20.599999999999998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7"/>
        <v>20.599999999999998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8"/>
        <v>20.599999999999998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39"/>
        <v>20.599999999999998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127.682816</v>
      </c>
      <c r="I50" s="76"/>
      <c r="J50" s="73"/>
      <c r="K50" s="75">
        <f>SUM(K40:K46,K39)</f>
        <v>130.18597535507678</v>
      </c>
      <c r="L50" s="76"/>
      <c r="M50" s="77">
        <f>K50-H50</f>
        <v>2.5031593550767752</v>
      </c>
      <c r="N50" s="78">
        <f>IF((H50)=0,"",(M50/H50))</f>
        <v>1.9604512443371983E-2</v>
      </c>
      <c r="O50" s="76"/>
      <c r="P50" s="73"/>
      <c r="Q50" s="75">
        <f>SUM(Q40:Q46,Q39)</f>
        <v>126.18597535782592</v>
      </c>
      <c r="R50" s="76"/>
      <c r="S50" s="77">
        <f t="shared" si="18"/>
        <v>-3.9999999972508533</v>
      </c>
      <c r="T50" s="78">
        <f>IF((K50)=0,"",(S50/K50))</f>
        <v>-3.0725275793656123E-2</v>
      </c>
      <c r="U50" s="76"/>
      <c r="V50" s="73"/>
      <c r="W50" s="75">
        <f>SUM(W40:W46,W39)</f>
        <v>126.41597535670294</v>
      </c>
      <c r="X50" s="76"/>
      <c r="Y50" s="77">
        <f t="shared" si="19"/>
        <v>0.22999999887701961</v>
      </c>
      <c r="Z50" s="78">
        <f>IF((Q50)=0,"",(Y50/Q50))</f>
        <v>1.8227065109637419E-3</v>
      </c>
      <c r="AA50" s="76"/>
      <c r="AB50" s="73"/>
      <c r="AC50" s="75">
        <f>SUM(AC40:AC46,AC39)</f>
        <v>125.60597535699239</v>
      </c>
      <c r="AD50" s="76"/>
      <c r="AE50" s="77">
        <f t="shared" si="20"/>
        <v>-0.80999999971055558</v>
      </c>
      <c r="AF50" s="78">
        <f>IF((W50)=0,"",(AE50/W50))</f>
        <v>-6.4074180294461259E-3</v>
      </c>
      <c r="AG50" s="76"/>
      <c r="AH50" s="73"/>
      <c r="AI50" s="75">
        <f>SUM(AI40:AI46,AI39)</f>
        <v>125.50577381686966</v>
      </c>
      <c r="AJ50" s="76"/>
      <c r="AK50" s="77">
        <f t="shared" si="21"/>
        <v>-0.10020154012272542</v>
      </c>
      <c r="AL50" s="78">
        <f>IF((AC50)=0,"",(AK50/AC50))</f>
        <v>-7.9774501044187207E-4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16.598766080000001</v>
      </c>
      <c r="I51" s="83"/>
      <c r="J51" s="80">
        <v>0.13</v>
      </c>
      <c r="K51" s="84">
        <f>K50*J51</f>
        <v>16.924176796159983</v>
      </c>
      <c r="L51" s="83"/>
      <c r="M51" s="85">
        <f>K51-H51</f>
        <v>0.32541071615998263</v>
      </c>
      <c r="N51" s="86">
        <f>IF((H51)=0,"",(M51/H51))</f>
        <v>1.9604512443372094E-2</v>
      </c>
      <c r="O51" s="83"/>
      <c r="P51" s="80">
        <v>0.13</v>
      </c>
      <c r="Q51" s="84">
        <f>Q50*P51</f>
        <v>16.404176796517369</v>
      </c>
      <c r="R51" s="83"/>
      <c r="S51" s="85">
        <f t="shared" si="18"/>
        <v>-0.51999999964261434</v>
      </c>
      <c r="T51" s="86">
        <f>IF((K51)=0,"",(S51/K51))</f>
        <v>-3.0725275793656321E-2</v>
      </c>
      <c r="U51" s="83"/>
      <c r="V51" s="80">
        <v>0.13</v>
      </c>
      <c r="W51" s="84">
        <f>W50*V51</f>
        <v>16.434076796371382</v>
      </c>
      <c r="X51" s="83"/>
      <c r="Y51" s="85">
        <f t="shared" si="19"/>
        <v>2.9899999854013259E-2</v>
      </c>
      <c r="Z51" s="86">
        <f>IF((Q51)=0,"",(Y51/Q51))</f>
        <v>1.8227065109637853E-3</v>
      </c>
      <c r="AA51" s="83"/>
      <c r="AB51" s="80">
        <v>0.13</v>
      </c>
      <c r="AC51" s="84">
        <f>AC50*AB51</f>
        <v>16.328776796409009</v>
      </c>
      <c r="AD51" s="83"/>
      <c r="AE51" s="85">
        <f t="shared" si="20"/>
        <v>-0.10529999996237294</v>
      </c>
      <c r="AF51" s="86">
        <f>IF((W51)=0,"",(AE51/W51))</f>
        <v>-6.4074180294461693E-3</v>
      </c>
      <c r="AG51" s="83"/>
      <c r="AH51" s="80">
        <v>0.13</v>
      </c>
      <c r="AI51" s="84">
        <f>AI50*AH51</f>
        <v>16.315750596193055</v>
      </c>
      <c r="AJ51" s="83"/>
      <c r="AK51" s="85">
        <f t="shared" si="21"/>
        <v>-1.302620021595402E-2</v>
      </c>
      <c r="AL51" s="86">
        <f>IF((AC51)=0,"",(AK51/AC51))</f>
        <v>-7.9774501044185472E-4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144.28158207999999</v>
      </c>
      <c r="I52" s="83"/>
      <c r="J52" s="88"/>
      <c r="K52" s="84">
        <f>K50+K51</f>
        <v>147.11015215123678</v>
      </c>
      <c r="L52" s="83"/>
      <c r="M52" s="85">
        <f>K52-H52</f>
        <v>2.8285700712367827</v>
      </c>
      <c r="N52" s="86">
        <f>IF((H52)=0,"",(M52/H52))</f>
        <v>1.960451244337217E-2</v>
      </c>
      <c r="O52" s="83"/>
      <c r="P52" s="88"/>
      <c r="Q52" s="84">
        <f>Q50+Q51</f>
        <v>142.59015215434329</v>
      </c>
      <c r="R52" s="83"/>
      <c r="S52" s="85">
        <f t="shared" si="18"/>
        <v>-4.519999996893489</v>
      </c>
      <c r="T52" s="86">
        <f>IF((K52)=0,"",(S52/K52))</f>
        <v>-3.072527579365629E-2</v>
      </c>
      <c r="U52" s="83"/>
      <c r="V52" s="88"/>
      <c r="W52" s="84">
        <f>W50+W51</f>
        <v>142.85005215307433</v>
      </c>
      <c r="X52" s="83"/>
      <c r="Y52" s="85">
        <f t="shared" si="19"/>
        <v>0.25989999873104352</v>
      </c>
      <c r="Z52" s="86">
        <f>IF((Q52)=0,"",(Y52/Q52))</f>
        <v>1.8227065109638217E-3</v>
      </c>
      <c r="AA52" s="83"/>
      <c r="AB52" s="88"/>
      <c r="AC52" s="84">
        <f>AC50+AC51</f>
        <v>141.9347521534014</v>
      </c>
      <c r="AD52" s="83"/>
      <c r="AE52" s="85">
        <f t="shared" si="20"/>
        <v>-0.91529999967292497</v>
      </c>
      <c r="AF52" s="86">
        <f>IF((W52)=0,"",(AE52/W52))</f>
        <v>-6.4074180294461059E-3</v>
      </c>
      <c r="AG52" s="83"/>
      <c r="AH52" s="88"/>
      <c r="AI52" s="84">
        <f>AI50+AI51</f>
        <v>141.82152441306272</v>
      </c>
      <c r="AJ52" s="83"/>
      <c r="AK52" s="85">
        <f t="shared" si="21"/>
        <v>-0.11322774033868654</v>
      </c>
      <c r="AL52" s="86">
        <f>IF((AC52)=0,"",(AK52/AC52))</f>
        <v>-7.977450104419201E-4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-14.43</v>
      </c>
      <c r="I53" s="83"/>
      <c r="J53" s="88"/>
      <c r="K53" s="90">
        <f>ROUND(-K52*10%,2)</f>
        <v>-14.71</v>
      </c>
      <c r="L53" s="83"/>
      <c r="M53" s="91">
        <f>K53-H53</f>
        <v>-0.28000000000000114</v>
      </c>
      <c r="N53" s="92">
        <f>IF((H53)=0,"",(M53/H53))</f>
        <v>1.9404019404019483E-2</v>
      </c>
      <c r="O53" s="83"/>
      <c r="P53" s="88"/>
      <c r="Q53" s="90">
        <f>ROUND(-Q52*10%,2)</f>
        <v>-14.26</v>
      </c>
      <c r="R53" s="83"/>
      <c r="S53" s="91">
        <f t="shared" si="18"/>
        <v>0.45000000000000107</v>
      </c>
      <c r="T53" s="92">
        <f>IF((K53)=0,"",(S53/K53))</f>
        <v>-3.0591434398368526E-2</v>
      </c>
      <c r="U53" s="83"/>
      <c r="V53" s="88"/>
      <c r="W53" s="90">
        <f>ROUND(-W52*10%,2)</f>
        <v>-14.29</v>
      </c>
      <c r="X53" s="83"/>
      <c r="Y53" s="91">
        <f t="shared" si="19"/>
        <v>-2.9999999999999361E-2</v>
      </c>
      <c r="Z53" s="92">
        <f>IF((Q53)=0,"",(Y53/Q53))</f>
        <v>2.10378681626924E-3</v>
      </c>
      <c r="AA53" s="83"/>
      <c r="AB53" s="88"/>
      <c r="AC53" s="90">
        <f>ROUND(-AC52*10%,2)</f>
        <v>-14.19</v>
      </c>
      <c r="AD53" s="83"/>
      <c r="AE53" s="91">
        <f t="shared" si="20"/>
        <v>9.9999999999999645E-2</v>
      </c>
      <c r="AF53" s="92">
        <f>IF((W53)=0,"",(AE53/W53))</f>
        <v>-6.9979006298110319E-3</v>
      </c>
      <c r="AG53" s="83"/>
      <c r="AH53" s="88"/>
      <c r="AI53" s="90">
        <f>ROUND(-AI52*10%,2)</f>
        <v>-14.18</v>
      </c>
      <c r="AJ53" s="83"/>
      <c r="AK53" s="91">
        <f t="shared" si="21"/>
        <v>9.9999999999997868E-3</v>
      </c>
      <c r="AL53" s="92">
        <f>IF((AC53)=0,"",(AK53/AC53))</f>
        <v>-7.0472163495417805E-4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129.85158207999999</v>
      </c>
      <c r="I54" s="96"/>
      <c r="J54" s="93"/>
      <c r="K54" s="97">
        <f>K52+K53</f>
        <v>132.40015215123677</v>
      </c>
      <c r="L54" s="96"/>
      <c r="M54" s="98">
        <f>K54-H54</f>
        <v>2.5485700712367816</v>
      </c>
      <c r="N54" s="99">
        <f>IF((H54)=0,"",(M54/H54))</f>
        <v>1.9626792607475806E-2</v>
      </c>
      <c r="O54" s="96"/>
      <c r="P54" s="93"/>
      <c r="Q54" s="97">
        <f>Q52+Q53</f>
        <v>128.3301521543433</v>
      </c>
      <c r="R54" s="96"/>
      <c r="S54" s="98">
        <f t="shared" si="18"/>
        <v>-4.0699999968934719</v>
      </c>
      <c r="T54" s="99">
        <f>IF((K54)=0,"",(S54/K54))</f>
        <v>-3.0740145919503414E-2</v>
      </c>
      <c r="U54" s="96"/>
      <c r="V54" s="93"/>
      <c r="W54" s="97">
        <f>W52+W53</f>
        <v>128.56005215307434</v>
      </c>
      <c r="X54" s="96"/>
      <c r="Y54" s="98">
        <f t="shared" si="19"/>
        <v>0.22989999873104239</v>
      </c>
      <c r="Z54" s="99">
        <f>IF((Q54)=0,"",(Y54/Q54))</f>
        <v>1.7914729693029627E-3</v>
      </c>
      <c r="AA54" s="96"/>
      <c r="AB54" s="93"/>
      <c r="AC54" s="97">
        <f>AC52+AC53</f>
        <v>127.74475215340141</v>
      </c>
      <c r="AD54" s="96"/>
      <c r="AE54" s="98">
        <f t="shared" si="20"/>
        <v>-0.81529999967293065</v>
      </c>
      <c r="AF54" s="99">
        <f>IF((W54)=0,"",(AE54/W54))</f>
        <v>-6.3417833613054727E-3</v>
      </c>
      <c r="AG54" s="96"/>
      <c r="AH54" s="93"/>
      <c r="AI54" s="97">
        <f>AI52+AI53</f>
        <v>127.64152441306271</v>
      </c>
      <c r="AJ54" s="96"/>
      <c r="AK54" s="98">
        <f t="shared" si="21"/>
        <v>-0.10322774033869564</v>
      </c>
      <c r="AL54" s="99">
        <f>IF((AC54)=0,"",(AK54/AC54))</f>
        <v>-8.0807812922706454E-4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125.08281599999998</v>
      </c>
      <c r="I56" s="110"/>
      <c r="J56" s="107"/>
      <c r="K56" s="109">
        <f>SUM(K47:K48,K39,K40:K43)</f>
        <v>127.58597535507673</v>
      </c>
      <c r="L56" s="110"/>
      <c r="M56" s="111">
        <f>K56-H56</f>
        <v>2.5031593550767468</v>
      </c>
      <c r="N56" s="78">
        <f>IF((H56)=0,"",(M56/H56))</f>
        <v>2.0012016319465874E-2</v>
      </c>
      <c r="O56" s="110"/>
      <c r="P56" s="107"/>
      <c r="Q56" s="109">
        <f>SUM(Q47:Q48,Q39,Q40:Q43)</f>
        <v>123.58597535782593</v>
      </c>
      <c r="R56" s="110"/>
      <c r="S56" s="111">
        <f t="shared" si="18"/>
        <v>-3.9999999972507965</v>
      </c>
      <c r="T56" s="78">
        <f>IF((K56)=0,"",(S56/K56))</f>
        <v>-3.1351408225854298E-2</v>
      </c>
      <c r="U56" s="110"/>
      <c r="V56" s="107"/>
      <c r="W56" s="109">
        <f>SUM(W47:W48,W39,W40:W43)</f>
        <v>123.81597535670294</v>
      </c>
      <c r="X56" s="110"/>
      <c r="Y56" s="111">
        <f t="shared" si="19"/>
        <v>0.2299999988770054</v>
      </c>
      <c r="Z56" s="78">
        <f>IF((Q56)=0,"",(Y56/Q56))</f>
        <v>1.8610525847376493E-3</v>
      </c>
      <c r="AA56" s="110"/>
      <c r="AB56" s="107"/>
      <c r="AC56" s="109">
        <f>SUM(AC47:AC48,AC39,AC40:AC43)</f>
        <v>123.00597535699237</v>
      </c>
      <c r="AD56" s="110"/>
      <c r="AE56" s="111">
        <f t="shared" si="20"/>
        <v>-0.8099999997105698</v>
      </c>
      <c r="AF56" s="78">
        <f>IF((W56)=0,"",(AE56/W56))</f>
        <v>-6.5419667969099388E-3</v>
      </c>
      <c r="AG56" s="110"/>
      <c r="AH56" s="107"/>
      <c r="AI56" s="109">
        <f>SUM(AI47:AI48,AI39,AI40:AI43)</f>
        <v>122.90577381686965</v>
      </c>
      <c r="AJ56" s="110"/>
      <c r="AK56" s="111">
        <f t="shared" si="21"/>
        <v>-0.10020154012271121</v>
      </c>
      <c r="AL56" s="78">
        <f>IF((AC56)=0,"",(AK56/AC56))</f>
        <v>-8.1460709393915774E-4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16.260766079999996</v>
      </c>
      <c r="I57" s="115"/>
      <c r="J57" s="113">
        <v>0.13</v>
      </c>
      <c r="K57" s="116">
        <f>K56*J57</f>
        <v>16.586176796159975</v>
      </c>
      <c r="L57" s="115"/>
      <c r="M57" s="117">
        <f>K57-H57</f>
        <v>0.32541071615997907</v>
      </c>
      <c r="N57" s="86">
        <f>IF((H57)=0,"",(M57/H57))</f>
        <v>2.0012016319465999E-2</v>
      </c>
      <c r="O57" s="115"/>
      <c r="P57" s="113">
        <v>0.13</v>
      </c>
      <c r="Q57" s="116">
        <f>Q56*P57</f>
        <v>16.066176796517372</v>
      </c>
      <c r="R57" s="115"/>
      <c r="S57" s="117">
        <f t="shared" si="18"/>
        <v>-0.51999999964260368</v>
      </c>
      <c r="T57" s="86">
        <f>IF((K57)=0,"",(S57/K57))</f>
        <v>-3.1351408225854305E-2</v>
      </c>
      <c r="U57" s="115"/>
      <c r="V57" s="113">
        <v>0.13</v>
      </c>
      <c r="W57" s="116">
        <f>W56*V57</f>
        <v>16.096076796371381</v>
      </c>
      <c r="X57" s="115"/>
      <c r="Y57" s="117">
        <f t="shared" si="19"/>
        <v>2.9899999854009707E-2</v>
      </c>
      <c r="Z57" s="86">
        <f>IF((Q57)=0,"",(Y57/Q57))</f>
        <v>1.8610525847375875E-3</v>
      </c>
      <c r="AA57" s="115"/>
      <c r="AB57" s="113">
        <v>0.13</v>
      </c>
      <c r="AC57" s="116">
        <f>AC56*AB57</f>
        <v>15.990776796409008</v>
      </c>
      <c r="AD57" s="115"/>
      <c r="AE57" s="117">
        <f t="shared" si="20"/>
        <v>-0.10529999996237294</v>
      </c>
      <c r="AF57" s="86">
        <f>IF((W57)=0,"",(AE57/W57))</f>
        <v>-6.5419667969098677E-3</v>
      </c>
      <c r="AG57" s="115"/>
      <c r="AH57" s="113">
        <v>0.13</v>
      </c>
      <c r="AI57" s="116">
        <f>AI56*AH57</f>
        <v>15.977750596193056</v>
      </c>
      <c r="AJ57" s="115"/>
      <c r="AK57" s="117">
        <f t="shared" si="21"/>
        <v>-1.3026200215952244E-2</v>
      </c>
      <c r="AL57" s="86">
        <f>IF((AC57)=0,"",(AK57/AC57))</f>
        <v>-8.146070939391444E-4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141.34358207999998</v>
      </c>
      <c r="I58" s="115"/>
      <c r="J58" s="119"/>
      <c r="K58" s="116">
        <f>K56+K57</f>
        <v>144.1721521512367</v>
      </c>
      <c r="L58" s="115"/>
      <c r="M58" s="117">
        <f>K58-H58</f>
        <v>2.8285700712367259</v>
      </c>
      <c r="N58" s="86">
        <f>IF((H58)=0,"",(M58/H58))</f>
        <v>2.0012016319465888E-2</v>
      </c>
      <c r="O58" s="115"/>
      <c r="P58" s="119"/>
      <c r="Q58" s="116">
        <f>Q56+Q57</f>
        <v>139.6521521543433</v>
      </c>
      <c r="R58" s="115"/>
      <c r="S58" s="117">
        <f t="shared" si="18"/>
        <v>-4.5199999968934037</v>
      </c>
      <c r="T58" s="86">
        <f>IF((K58)=0,"",(S58/K58))</f>
        <v>-3.1351408225854326E-2</v>
      </c>
      <c r="U58" s="115"/>
      <c r="V58" s="119"/>
      <c r="W58" s="116">
        <f>W56+W57</f>
        <v>139.91205215307431</v>
      </c>
      <c r="X58" s="115"/>
      <c r="Y58" s="117">
        <f t="shared" si="19"/>
        <v>0.2598999987310151</v>
      </c>
      <c r="Z58" s="86">
        <f>IF((Q58)=0,"",(Y58/Q58))</f>
        <v>1.8610525847376424E-3</v>
      </c>
      <c r="AA58" s="115"/>
      <c r="AB58" s="119"/>
      <c r="AC58" s="116">
        <f>AC56+AC57</f>
        <v>138.99675215340136</v>
      </c>
      <c r="AD58" s="115"/>
      <c r="AE58" s="117">
        <f t="shared" si="20"/>
        <v>-0.91529999967295339</v>
      </c>
      <c r="AF58" s="86">
        <f>IF((W58)=0,"",(AE58/W58))</f>
        <v>-6.5419667969100065E-3</v>
      </c>
      <c r="AG58" s="115"/>
      <c r="AH58" s="119"/>
      <c r="AI58" s="116">
        <f>AI56+AI57</f>
        <v>138.8835244130627</v>
      </c>
      <c r="AJ58" s="115"/>
      <c r="AK58" s="117">
        <f t="shared" si="21"/>
        <v>-0.11322774033865812</v>
      </c>
      <c r="AL58" s="86">
        <f>IF((AC58)=0,"",(AK58/AC58))</f>
        <v>-8.1460709393911795E-4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-14.13</v>
      </c>
      <c r="I59" s="115"/>
      <c r="J59" s="119"/>
      <c r="K59" s="122">
        <f>ROUND(-K58*10%,2)</f>
        <v>-14.42</v>
      </c>
      <c r="L59" s="115"/>
      <c r="M59" s="123">
        <f>K59-H59</f>
        <v>-0.28999999999999915</v>
      </c>
      <c r="N59" s="92">
        <f>IF((H59)=0,"",(M59/H59))</f>
        <v>2.0523708421797533E-2</v>
      </c>
      <c r="O59" s="115"/>
      <c r="P59" s="119"/>
      <c r="Q59" s="122">
        <f>ROUND(-Q58*10%,2)</f>
        <v>-13.97</v>
      </c>
      <c r="R59" s="115"/>
      <c r="S59" s="123">
        <f t="shared" si="18"/>
        <v>0.44999999999999929</v>
      </c>
      <c r="T59" s="92">
        <f>IF((K59)=0,"",(S59/K59))</f>
        <v>-3.1206657420249605E-2</v>
      </c>
      <c r="U59" s="115"/>
      <c r="V59" s="119"/>
      <c r="W59" s="122">
        <f>ROUND(-W58*10%,2)</f>
        <v>-13.99</v>
      </c>
      <c r="X59" s="115"/>
      <c r="Y59" s="123">
        <f t="shared" si="19"/>
        <v>-1.9999999999999574E-2</v>
      </c>
      <c r="Z59" s="92">
        <f>IF((Q59)=0,"",(Y59/Q59))</f>
        <v>1.4316392269147868E-3</v>
      </c>
      <c r="AA59" s="115"/>
      <c r="AB59" s="119"/>
      <c r="AC59" s="122">
        <f>ROUND(-AC58*10%,2)</f>
        <v>-13.9</v>
      </c>
      <c r="AD59" s="115"/>
      <c r="AE59" s="123">
        <f t="shared" si="20"/>
        <v>8.9999999999999858E-2</v>
      </c>
      <c r="AF59" s="92">
        <f>IF((W59)=0,"",(AE59/W59))</f>
        <v>-6.4331665475339424E-3</v>
      </c>
      <c r="AG59" s="115"/>
      <c r="AH59" s="119"/>
      <c r="AI59" s="122">
        <f>ROUND(-AI58*10%,2)</f>
        <v>-13.89</v>
      </c>
      <c r="AJ59" s="115"/>
      <c r="AK59" s="123">
        <f t="shared" si="21"/>
        <v>9.9999999999997868E-3</v>
      </c>
      <c r="AL59" s="92">
        <f>IF((AC59)=0,"",(AK59/AC59))</f>
        <v>-7.194244604316393E-4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127.21358207999998</v>
      </c>
      <c r="I60" s="127"/>
      <c r="J60" s="124"/>
      <c r="K60" s="128">
        <f>SUM(K58:K59)</f>
        <v>129.75215215123671</v>
      </c>
      <c r="L60" s="127"/>
      <c r="M60" s="129">
        <f>K60-H60</f>
        <v>2.5385700712367338</v>
      </c>
      <c r="N60" s="130">
        <f>IF((H60)=0,"",(M60/H60))</f>
        <v>1.995518111926382E-2</v>
      </c>
      <c r="O60" s="127"/>
      <c r="P60" s="124"/>
      <c r="Q60" s="128">
        <f>SUM(Q58:Q59)</f>
        <v>125.6821521543433</v>
      </c>
      <c r="R60" s="127"/>
      <c r="S60" s="129">
        <f t="shared" si="18"/>
        <v>-4.0699999968934151</v>
      </c>
      <c r="T60" s="130">
        <f>IF((K60)=0,"",(S60/K60))</f>
        <v>-3.1367495100578353E-2</v>
      </c>
      <c r="U60" s="127"/>
      <c r="V60" s="124"/>
      <c r="W60" s="128">
        <f>SUM(W58:W59)</f>
        <v>125.92205215307432</v>
      </c>
      <c r="X60" s="127"/>
      <c r="Y60" s="129">
        <f t="shared" si="19"/>
        <v>0.23989999873101908</v>
      </c>
      <c r="Z60" s="130">
        <f>IF((Q60)=0,"",(Y60/Q60))</f>
        <v>1.9087833444832419E-3</v>
      </c>
      <c r="AA60" s="127"/>
      <c r="AB60" s="124"/>
      <c r="AC60" s="128">
        <f>SUM(AC58:AC59)</f>
        <v>125.09675215340135</v>
      </c>
      <c r="AD60" s="127"/>
      <c r="AE60" s="129">
        <f t="shared" si="20"/>
        <v>-0.82529999967296419</v>
      </c>
      <c r="AF60" s="130">
        <f>IF((W60)=0,"",(AE60/W60))</f>
        <v>-6.5540545564624908E-3</v>
      </c>
      <c r="AG60" s="127"/>
      <c r="AH60" s="124"/>
      <c r="AI60" s="128">
        <f>SUM(AI58:AI59)</f>
        <v>124.9935244130627</v>
      </c>
      <c r="AJ60" s="127"/>
      <c r="AK60" s="129">
        <f t="shared" si="21"/>
        <v>-0.10322774033865301</v>
      </c>
      <c r="AL60" s="130">
        <f>IF((AC60)=0,"",(AK60/AC60))</f>
        <v>-8.2518321668390547E-4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J65" s="19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AP79"/>
  <sheetViews>
    <sheetView showGridLines="0" topLeftCell="A24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1.47E-2</v>
      </c>
      <c r="H19" s="18">
        <f t="shared" si="0"/>
        <v>14.7</v>
      </c>
      <c r="I19" s="19"/>
      <c r="J19" s="16">
        <v>1.55E-2</v>
      </c>
      <c r="K19" s="18">
        <f t="shared" si="1"/>
        <v>15.5</v>
      </c>
      <c r="L19" s="19"/>
      <c r="M19" s="21">
        <f t="shared" si="16"/>
        <v>0.80000000000000071</v>
      </c>
      <c r="N19" s="22">
        <f t="shared" si="17"/>
        <v>5.4421768707483047E-2</v>
      </c>
      <c r="O19" s="19"/>
      <c r="P19" s="16">
        <v>1.61E-2</v>
      </c>
      <c r="Q19" s="18">
        <f t="shared" si="2"/>
        <v>16.100000000000001</v>
      </c>
      <c r="R19" s="19"/>
      <c r="S19" s="21">
        <f t="shared" si="18"/>
        <v>0.60000000000000142</v>
      </c>
      <c r="T19" s="22">
        <f t="shared" si="3"/>
        <v>3.8709677419354931E-2</v>
      </c>
      <c r="U19" s="19"/>
      <c r="V19" s="16">
        <v>1.6199999999999999E-2</v>
      </c>
      <c r="W19" s="18">
        <f t="shared" si="4"/>
        <v>16.2</v>
      </c>
      <c r="X19" s="19"/>
      <c r="Y19" s="21">
        <f t="shared" si="19"/>
        <v>9.9999999999997868E-2</v>
      </c>
      <c r="Z19" s="22">
        <f t="shared" si="5"/>
        <v>6.2111801242234694E-3</v>
      </c>
      <c r="AA19" s="19"/>
      <c r="AB19" s="16">
        <v>1.6199999999999999E-2</v>
      </c>
      <c r="AC19" s="18">
        <f t="shared" si="6"/>
        <v>16.2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16.600000000000001</v>
      </c>
      <c r="AJ19" s="19"/>
      <c r="AK19" s="21">
        <f t="shared" si="21"/>
        <v>0.40000000000000213</v>
      </c>
      <c r="AL19" s="22">
        <f t="shared" si="9"/>
        <v>2.4691358024691492E-2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6"/>
        <v>-0.1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6"/>
        <v>0.1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31.029999999999998</v>
      </c>
      <c r="I28" s="31"/>
      <c r="J28" s="28"/>
      <c r="K28" s="30">
        <f>SUM(K12:K27)</f>
        <v>31.929999999999993</v>
      </c>
      <c r="L28" s="31"/>
      <c r="M28" s="32">
        <f t="shared" si="16"/>
        <v>0.89999999999999503</v>
      </c>
      <c r="N28" s="33">
        <f t="shared" si="17"/>
        <v>2.9004189494037869E-2</v>
      </c>
      <c r="O28" s="31"/>
      <c r="P28" s="28"/>
      <c r="Q28" s="30">
        <f>SUM(Q12:Q27)</f>
        <v>33.19</v>
      </c>
      <c r="R28" s="31"/>
      <c r="S28" s="32">
        <f t="shared" si="18"/>
        <v>1.2600000000000051</v>
      </c>
      <c r="T28" s="33">
        <f t="shared" si="3"/>
        <v>3.9461321641090057E-2</v>
      </c>
      <c r="U28" s="31"/>
      <c r="V28" s="28"/>
      <c r="W28" s="30">
        <f>SUM(W12:W27)</f>
        <v>33.44</v>
      </c>
      <c r="X28" s="31"/>
      <c r="Y28" s="32">
        <f t="shared" si="19"/>
        <v>0.25</v>
      </c>
      <c r="Z28" s="33">
        <f t="shared" si="5"/>
        <v>7.5323892738776745E-3</v>
      </c>
      <c r="AA28" s="31"/>
      <c r="AB28" s="28"/>
      <c r="AC28" s="30">
        <f>SUM(AC12:AC27)</f>
        <v>32.629999999999995</v>
      </c>
      <c r="AD28" s="31"/>
      <c r="AE28" s="32">
        <f t="shared" si="20"/>
        <v>-0.81000000000000227</v>
      </c>
      <c r="AF28" s="33">
        <f t="shared" si="7"/>
        <v>-2.4222488038277583E-2</v>
      </c>
      <c r="AG28" s="31"/>
      <c r="AH28" s="28"/>
      <c r="AI28" s="30">
        <f>SUM(AI12:AI27)</f>
        <v>33.400000000000006</v>
      </c>
      <c r="AJ28" s="31"/>
      <c r="AK28" s="32">
        <f t="shared" si="21"/>
        <v>0.77000000000001023</v>
      </c>
      <c r="AL28" s="33">
        <f t="shared" si="9"/>
        <v>2.3597916028195231E-2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-1.6000000000000001E-3</v>
      </c>
      <c r="H29" s="18">
        <f t="shared" ref="H29:H33" si="23">F29*G29</f>
        <v>-1.6</v>
      </c>
      <c r="I29" s="19"/>
      <c r="J29" s="16">
        <v>-6.9999999999999999E-4</v>
      </c>
      <c r="K29" s="18">
        <f t="shared" ref="K29:K35" si="24">$F29*J29</f>
        <v>-0.7</v>
      </c>
      <c r="L29" s="19"/>
      <c r="M29" s="21">
        <f t="shared" si="16"/>
        <v>0.90000000000000013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0.7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1000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0.1</v>
      </c>
      <c r="L31" s="19"/>
      <c r="M31" s="21">
        <f t="shared" si="16"/>
        <v>0.1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-0.1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1000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1000</v>
      </c>
      <c r="G33" s="141">
        <v>6.0000000000000002E-5</v>
      </c>
      <c r="H33" s="18">
        <f t="shared" si="23"/>
        <v>6.0000000000000005E-2</v>
      </c>
      <c r="I33" s="19"/>
      <c r="J33" s="141">
        <v>5.9999999024318931E-5</v>
      </c>
      <c r="K33" s="18">
        <f t="shared" si="24"/>
        <v>5.9999999024318934E-2</v>
      </c>
      <c r="L33" s="19"/>
      <c r="M33" s="21">
        <f t="shared" si="16"/>
        <v>-9.7568107065848508E-10</v>
      </c>
      <c r="N33" s="22">
        <f t="shared" si="17"/>
        <v>-1.6261351177641416E-8</v>
      </c>
      <c r="O33" s="19"/>
      <c r="P33" s="141">
        <v>6.0000002460806063E-5</v>
      </c>
      <c r="Q33" s="18">
        <f t="shared" si="25"/>
        <v>6.0000002460806064E-2</v>
      </c>
      <c r="R33" s="19"/>
      <c r="S33" s="21">
        <f t="shared" si="18"/>
        <v>3.4364871295822219E-9</v>
      </c>
      <c r="T33" s="22">
        <f t="shared" si="3"/>
        <v>5.7274786424402443E-8</v>
      </c>
      <c r="U33" s="19"/>
      <c r="V33" s="141">
        <v>6.0000001057066139E-5</v>
      </c>
      <c r="W33" s="18">
        <f t="shared" si="26"/>
        <v>6.0000001057066141E-2</v>
      </c>
      <c r="X33" s="19"/>
      <c r="Y33" s="21">
        <f t="shared" si="19"/>
        <v>-1.403739922911651E-9</v>
      </c>
      <c r="Z33" s="22">
        <f t="shared" si="5"/>
        <v>-2.33956644223243E-8</v>
      </c>
      <c r="AA33" s="19"/>
      <c r="AB33" s="141">
        <v>6.000000141885779E-5</v>
      </c>
      <c r="AC33" s="18">
        <f t="shared" si="27"/>
        <v>6.0000001418857793E-2</v>
      </c>
      <c r="AD33" s="19"/>
      <c r="AE33" s="21">
        <f t="shared" si="20"/>
        <v>3.6179165219252241E-10</v>
      </c>
      <c r="AF33" s="22">
        <f t="shared" si="7"/>
        <v>6.0298607636426794E-9</v>
      </c>
      <c r="AG33" s="19"/>
      <c r="AH33" s="141">
        <v>5.9748076265468277E-5</v>
      </c>
      <c r="AI33" s="18">
        <f t="shared" si="28"/>
        <v>5.9748076265468276E-2</v>
      </c>
      <c r="AJ33" s="19"/>
      <c r="AK33" s="21">
        <f t="shared" si="21"/>
        <v>-2.5192515338951643E-4</v>
      </c>
      <c r="AL33" s="22">
        <f t="shared" si="9"/>
        <v>-4.1987524572013966E-3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37.900000000000091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3.8693500000000016</v>
      </c>
      <c r="I34" s="19"/>
      <c r="J34" s="38">
        <f>0.64*$G$44+0.18*$G$45+0.18*$G$46</f>
        <v>9.5000000000000001E-2</v>
      </c>
      <c r="K34" s="18">
        <f t="shared" si="24"/>
        <v>3.6005000000000087</v>
      </c>
      <c r="L34" s="19"/>
      <c r="M34" s="21">
        <f t="shared" si="16"/>
        <v>-0.26884999999999293</v>
      </c>
      <c r="N34" s="22">
        <f t="shared" si="17"/>
        <v>-6.9481954333413309E-2</v>
      </c>
      <c r="O34" s="19"/>
      <c r="P34" s="38">
        <f>0.64*$G$44+0.18*$G$45+0.18*$G$46</f>
        <v>9.5000000000000001E-2</v>
      </c>
      <c r="Q34" s="18">
        <f t="shared" si="25"/>
        <v>3.6005000000000087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3.6005000000000087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3.6005000000000087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3.6005000000000087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30">F35*G35</f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34.149349999999998</v>
      </c>
      <c r="I36" s="31"/>
      <c r="J36" s="42"/>
      <c r="K36" s="44">
        <f>SUM(K29:K35)+K28</f>
        <v>35.780499999024322</v>
      </c>
      <c r="L36" s="31"/>
      <c r="M36" s="32">
        <f t="shared" si="16"/>
        <v>1.6311499990243234</v>
      </c>
      <c r="N36" s="33">
        <f t="shared" ref="N36:N46" si="31">IF((H36)=0,"",(M36/H36))</f>
        <v>4.7765184374646177E-2</v>
      </c>
      <c r="O36" s="31"/>
      <c r="P36" s="42"/>
      <c r="Q36" s="44">
        <f>SUM(Q29:Q35)+Q28</f>
        <v>37.640500002460811</v>
      </c>
      <c r="R36" s="31"/>
      <c r="S36" s="32">
        <f t="shared" si="18"/>
        <v>1.8600000034364896</v>
      </c>
      <c r="T36" s="33">
        <f t="shared" ref="T36:T46" si="32">IF((K36)=0,"",(S36/K36))</f>
        <v>5.1983622461598045E-2</v>
      </c>
      <c r="U36" s="31"/>
      <c r="V36" s="42"/>
      <c r="W36" s="44">
        <f>SUM(W29:W35)+W28</f>
        <v>37.89050000105707</v>
      </c>
      <c r="X36" s="31"/>
      <c r="Y36" s="32">
        <f t="shared" si="19"/>
        <v>0.24999999859625888</v>
      </c>
      <c r="Z36" s="33">
        <f t="shared" ref="Z36:Z46" si="33">IF((Q36)=0,"",(Y36/Q36))</f>
        <v>6.6417820852516492E-3</v>
      </c>
      <c r="AA36" s="31"/>
      <c r="AB36" s="42"/>
      <c r="AC36" s="44">
        <f>SUM(AC29:AC35)+AC28</f>
        <v>37.080500001418862</v>
      </c>
      <c r="AD36" s="31"/>
      <c r="AE36" s="32">
        <f t="shared" si="20"/>
        <v>-0.80999999963820812</v>
      </c>
      <c r="AF36" s="33">
        <f t="shared" ref="AF36:AF46" si="34">IF((W36)=0,"",(AE36/W36))</f>
        <v>-2.1377390100832946E-2</v>
      </c>
      <c r="AG36" s="31"/>
      <c r="AH36" s="42"/>
      <c r="AI36" s="44">
        <f>SUM(AI29:AI35)+AI28</f>
        <v>37.060248076265481</v>
      </c>
      <c r="AJ36" s="31"/>
      <c r="AK36" s="32">
        <f t="shared" si="21"/>
        <v>-2.0251925153381478E-2</v>
      </c>
      <c r="AL36" s="33">
        <f t="shared" ref="AL36:AL46" si="35">IF((AC36)=0,"",(AK36/AC36))</f>
        <v>-5.4616105911750254E-4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1037.9000000000001</v>
      </c>
      <c r="G37" s="20">
        <v>7.1999999999999998E-3</v>
      </c>
      <c r="H37" s="207">
        <f>($G$7*(1+0.0407))*G37</f>
        <v>7.4930399999999997</v>
      </c>
      <c r="I37" s="19"/>
      <c r="J37" s="20">
        <v>7.9911436447223493E-3</v>
      </c>
      <c r="K37" s="18">
        <f>$F37*J37</f>
        <v>8.2940079888573273</v>
      </c>
      <c r="L37" s="19"/>
      <c r="M37" s="21">
        <f t="shared" si="16"/>
        <v>0.80096798885732756</v>
      </c>
      <c r="N37" s="22">
        <f t="shared" si="31"/>
        <v>0.10689493034300199</v>
      </c>
      <c r="O37" s="19"/>
      <c r="P37" s="20">
        <v>7.9911436447223493E-3</v>
      </c>
      <c r="Q37" s="18">
        <f>$F37*P37</f>
        <v>8.2940079888573273</v>
      </c>
      <c r="R37" s="19"/>
      <c r="S37" s="21">
        <f t="shared" si="18"/>
        <v>0</v>
      </c>
      <c r="T37" s="22">
        <f t="shared" si="32"/>
        <v>0</v>
      </c>
      <c r="U37" s="19"/>
      <c r="V37" s="20">
        <v>7.9911436447223493E-3</v>
      </c>
      <c r="W37" s="18">
        <f>$F37*V37</f>
        <v>8.2940079888573273</v>
      </c>
      <c r="X37" s="19"/>
      <c r="Y37" s="21">
        <f t="shared" si="19"/>
        <v>0</v>
      </c>
      <c r="Z37" s="22">
        <f t="shared" si="33"/>
        <v>0</v>
      </c>
      <c r="AA37" s="19"/>
      <c r="AB37" s="20">
        <v>7.9911436447223493E-3</v>
      </c>
      <c r="AC37" s="18">
        <f>$F37*AB37</f>
        <v>8.2940079888573273</v>
      </c>
      <c r="AD37" s="19"/>
      <c r="AE37" s="21">
        <f t="shared" si="20"/>
        <v>0</v>
      </c>
      <c r="AF37" s="22">
        <f t="shared" si="34"/>
        <v>0</v>
      </c>
      <c r="AG37" s="19"/>
      <c r="AH37" s="20">
        <v>7.9911436447223493E-3</v>
      </c>
      <c r="AI37" s="18">
        <f>$F37*AH37</f>
        <v>8.2940079888573273</v>
      </c>
      <c r="AJ37" s="19"/>
      <c r="AK37" s="21">
        <f t="shared" si="21"/>
        <v>0</v>
      </c>
      <c r="AL37" s="22">
        <f t="shared" si="35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1037.9000000000001</v>
      </c>
      <c r="G38" s="20">
        <v>5.1999999999999998E-3</v>
      </c>
      <c r="H38" s="207">
        <f>($G$7*(1+0.0407))*G38</f>
        <v>5.4116400000000002</v>
      </c>
      <c r="I38" s="19"/>
      <c r="J38" s="20">
        <v>5.8767041198229978E-3</v>
      </c>
      <c r="K38" s="18">
        <f>$F38*J38</f>
        <v>6.0994312059642901</v>
      </c>
      <c r="L38" s="19"/>
      <c r="M38" s="21">
        <f t="shared" si="16"/>
        <v>0.68779120596428989</v>
      </c>
      <c r="N38" s="22">
        <f t="shared" si="31"/>
        <v>0.12709478198185575</v>
      </c>
      <c r="O38" s="19"/>
      <c r="P38" s="20">
        <v>5.8767041198229978E-3</v>
      </c>
      <c r="Q38" s="18">
        <f>$F38*P38</f>
        <v>6.0994312059642901</v>
      </c>
      <c r="R38" s="19"/>
      <c r="S38" s="21">
        <f t="shared" si="18"/>
        <v>0</v>
      </c>
      <c r="T38" s="22">
        <f t="shared" si="32"/>
        <v>0</v>
      </c>
      <c r="U38" s="19"/>
      <c r="V38" s="20">
        <v>5.8767041198229978E-3</v>
      </c>
      <c r="W38" s="18">
        <f>$F38*V38</f>
        <v>6.0994312059642901</v>
      </c>
      <c r="X38" s="19"/>
      <c r="Y38" s="21">
        <f t="shared" si="19"/>
        <v>0</v>
      </c>
      <c r="Z38" s="22">
        <f t="shared" si="33"/>
        <v>0</v>
      </c>
      <c r="AA38" s="19"/>
      <c r="AB38" s="20">
        <v>5.8767041198229978E-3</v>
      </c>
      <c r="AC38" s="18">
        <f>$F38*AB38</f>
        <v>6.0994312059642901</v>
      </c>
      <c r="AD38" s="19"/>
      <c r="AE38" s="21">
        <f t="shared" si="20"/>
        <v>0</v>
      </c>
      <c r="AF38" s="22">
        <f t="shared" si="34"/>
        <v>0</v>
      </c>
      <c r="AG38" s="19"/>
      <c r="AH38" s="20">
        <v>5.8767041198229978E-3</v>
      </c>
      <c r="AI38" s="18">
        <f>$F38*AH38</f>
        <v>6.0994312059642901</v>
      </c>
      <c r="AJ38" s="19"/>
      <c r="AK38" s="21">
        <f t="shared" si="21"/>
        <v>0</v>
      </c>
      <c r="AL38" s="22">
        <f t="shared" si="3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47.054029999999997</v>
      </c>
      <c r="I39" s="49"/>
      <c r="J39" s="48"/>
      <c r="K39" s="44">
        <f>SUM(K36:K38)</f>
        <v>50.173939193845939</v>
      </c>
      <c r="L39" s="49"/>
      <c r="M39" s="32">
        <f t="shared" si="16"/>
        <v>3.1199091938459418</v>
      </c>
      <c r="N39" s="33">
        <f t="shared" si="31"/>
        <v>6.6304824344396052E-2</v>
      </c>
      <c r="O39" s="49"/>
      <c r="P39" s="48"/>
      <c r="Q39" s="44">
        <f>SUM(Q36:Q38)</f>
        <v>52.033939197282436</v>
      </c>
      <c r="R39" s="49"/>
      <c r="S39" s="32">
        <f t="shared" si="18"/>
        <v>1.8600000034364967</v>
      </c>
      <c r="T39" s="33">
        <f t="shared" si="32"/>
        <v>3.7071037939644856E-2</v>
      </c>
      <c r="U39" s="49"/>
      <c r="V39" s="48"/>
      <c r="W39" s="44">
        <f>SUM(W36:W38)</f>
        <v>52.283939195878688</v>
      </c>
      <c r="X39" s="49"/>
      <c r="Y39" s="32">
        <f t="shared" si="19"/>
        <v>0.24999999859625177</v>
      </c>
      <c r="Z39" s="33">
        <f t="shared" si="33"/>
        <v>4.804556457822599E-3</v>
      </c>
      <c r="AA39" s="49"/>
      <c r="AB39" s="48"/>
      <c r="AC39" s="44">
        <f>SUM(AC36:AC38)</f>
        <v>51.47393919624048</v>
      </c>
      <c r="AD39" s="49"/>
      <c r="AE39" s="32">
        <f t="shared" si="20"/>
        <v>-0.80999999963820812</v>
      </c>
      <c r="AF39" s="33">
        <f t="shared" si="34"/>
        <v>-1.5492329233334753E-2</v>
      </c>
      <c r="AG39" s="49"/>
      <c r="AH39" s="48"/>
      <c r="AI39" s="44">
        <f>SUM(AI36:AI38)</f>
        <v>51.453687271087105</v>
      </c>
      <c r="AJ39" s="49"/>
      <c r="AK39" s="32">
        <f t="shared" si="21"/>
        <v>-2.0251925153374373E-2</v>
      </c>
      <c r="AL39" s="33">
        <f t="shared" si="35"/>
        <v>-3.934403597161167E-4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1037.9000000000001</v>
      </c>
      <c r="G40" s="51">
        <v>4.4000000000000003E-3</v>
      </c>
      <c r="H40" s="209">
        <f>($G$7*(1+0.0407))*G40</f>
        <v>4.5790800000000003</v>
      </c>
      <c r="I40" s="19"/>
      <c r="J40" s="51">
        <v>4.4000000000000003E-3</v>
      </c>
      <c r="K40" s="162">
        <f t="shared" ref="K40:K48" si="36">$F40*J40</f>
        <v>4.5667600000000004</v>
      </c>
      <c r="L40" s="19"/>
      <c r="M40" s="21">
        <f t="shared" si="16"/>
        <v>-1.2319999999999887E-2</v>
      </c>
      <c r="N40" s="163">
        <f t="shared" si="31"/>
        <v>-2.690496781012755E-3</v>
      </c>
      <c r="O40" s="19"/>
      <c r="P40" s="51">
        <v>4.4000000000000003E-3</v>
      </c>
      <c r="Q40" s="162">
        <f t="shared" ref="Q40:Q48" si="37">$F40*P40</f>
        <v>4.5667600000000004</v>
      </c>
      <c r="R40" s="19"/>
      <c r="S40" s="21">
        <f t="shared" si="18"/>
        <v>0</v>
      </c>
      <c r="T40" s="163">
        <f t="shared" si="32"/>
        <v>0</v>
      </c>
      <c r="U40" s="19"/>
      <c r="V40" s="51">
        <v>4.4000000000000003E-3</v>
      </c>
      <c r="W40" s="162">
        <f t="shared" ref="W40:W48" si="38">$F40*V40</f>
        <v>4.5667600000000004</v>
      </c>
      <c r="X40" s="19"/>
      <c r="Y40" s="21">
        <f t="shared" si="19"/>
        <v>0</v>
      </c>
      <c r="Z40" s="163">
        <f t="shared" si="33"/>
        <v>0</v>
      </c>
      <c r="AA40" s="19"/>
      <c r="AB40" s="51">
        <v>4.4000000000000003E-3</v>
      </c>
      <c r="AC40" s="162">
        <f t="shared" ref="AC40:AC48" si="39">$F40*AB40</f>
        <v>4.5667600000000004</v>
      </c>
      <c r="AD40" s="19"/>
      <c r="AE40" s="21">
        <f t="shared" si="20"/>
        <v>0</v>
      </c>
      <c r="AF40" s="163">
        <f t="shared" si="34"/>
        <v>0</v>
      </c>
      <c r="AG40" s="19"/>
      <c r="AH40" s="51">
        <v>4.4000000000000003E-3</v>
      </c>
      <c r="AI40" s="162">
        <f t="shared" ref="AI40:AI48" si="40">$F40*AH40</f>
        <v>4.5667600000000004</v>
      </c>
      <c r="AJ40" s="19"/>
      <c r="AK40" s="21">
        <f t="shared" si="21"/>
        <v>0</v>
      </c>
      <c r="AL40" s="163">
        <f t="shared" si="3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1037.9000000000001</v>
      </c>
      <c r="G41" s="51">
        <v>1.2999999999999999E-3</v>
      </c>
      <c r="H41" s="209">
        <f>($G$7*(1+0.0407))*G41</f>
        <v>1.3529100000000001</v>
      </c>
      <c r="I41" s="19"/>
      <c r="J41" s="51">
        <v>1.2999999999999999E-3</v>
      </c>
      <c r="K41" s="162">
        <f t="shared" si="36"/>
        <v>1.34927</v>
      </c>
      <c r="L41" s="19"/>
      <c r="M41" s="21">
        <f t="shared" si="16"/>
        <v>-3.6400000000000876E-3</v>
      </c>
      <c r="N41" s="163">
        <f t="shared" si="31"/>
        <v>-2.6904967810128444E-3</v>
      </c>
      <c r="O41" s="19"/>
      <c r="P41" s="51">
        <v>1.2999999999999999E-3</v>
      </c>
      <c r="Q41" s="162">
        <f t="shared" si="37"/>
        <v>1.34927</v>
      </c>
      <c r="R41" s="19"/>
      <c r="S41" s="21">
        <f t="shared" si="18"/>
        <v>0</v>
      </c>
      <c r="T41" s="163">
        <f t="shared" si="32"/>
        <v>0</v>
      </c>
      <c r="U41" s="19"/>
      <c r="V41" s="51">
        <v>1.2999999999999999E-3</v>
      </c>
      <c r="W41" s="162">
        <f t="shared" si="38"/>
        <v>1.34927</v>
      </c>
      <c r="X41" s="19"/>
      <c r="Y41" s="21">
        <f t="shared" si="19"/>
        <v>0</v>
      </c>
      <c r="Z41" s="163">
        <f t="shared" si="33"/>
        <v>0</v>
      </c>
      <c r="AA41" s="19"/>
      <c r="AB41" s="51">
        <v>1.2999999999999999E-3</v>
      </c>
      <c r="AC41" s="162">
        <f t="shared" si="39"/>
        <v>1.34927</v>
      </c>
      <c r="AD41" s="19"/>
      <c r="AE41" s="21">
        <f t="shared" si="20"/>
        <v>0</v>
      </c>
      <c r="AF41" s="163">
        <f t="shared" si="34"/>
        <v>0</v>
      </c>
      <c r="AG41" s="19"/>
      <c r="AH41" s="51">
        <v>1.2999999999999999E-3</v>
      </c>
      <c r="AI41" s="162">
        <f t="shared" si="40"/>
        <v>1.34927</v>
      </c>
      <c r="AJ41" s="19"/>
      <c r="AK41" s="21">
        <f t="shared" si="21"/>
        <v>0</v>
      </c>
      <c r="AL41" s="163">
        <f t="shared" si="3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1">F42*G42</f>
        <v>0.25</v>
      </c>
      <c r="I42" s="19"/>
      <c r="J42" s="51">
        <v>0.25</v>
      </c>
      <c r="K42" s="162">
        <f t="shared" si="36"/>
        <v>0.25</v>
      </c>
      <c r="L42" s="19"/>
      <c r="M42" s="21">
        <f t="shared" si="16"/>
        <v>0</v>
      </c>
      <c r="N42" s="163">
        <f t="shared" si="31"/>
        <v>0</v>
      </c>
      <c r="O42" s="19"/>
      <c r="P42" s="51">
        <v>0.25</v>
      </c>
      <c r="Q42" s="162">
        <f t="shared" si="37"/>
        <v>0.25</v>
      </c>
      <c r="R42" s="19"/>
      <c r="S42" s="21">
        <f t="shared" si="18"/>
        <v>0</v>
      </c>
      <c r="T42" s="163">
        <f t="shared" si="32"/>
        <v>0</v>
      </c>
      <c r="U42" s="19"/>
      <c r="V42" s="51">
        <v>0.25</v>
      </c>
      <c r="W42" s="162">
        <f t="shared" si="38"/>
        <v>0.25</v>
      </c>
      <c r="X42" s="19"/>
      <c r="Y42" s="21">
        <f t="shared" si="19"/>
        <v>0</v>
      </c>
      <c r="Z42" s="163">
        <f t="shared" si="33"/>
        <v>0</v>
      </c>
      <c r="AA42" s="19"/>
      <c r="AB42" s="51">
        <v>0.25</v>
      </c>
      <c r="AC42" s="162">
        <f t="shared" si="39"/>
        <v>0.25</v>
      </c>
      <c r="AD42" s="19"/>
      <c r="AE42" s="21">
        <f t="shared" si="20"/>
        <v>0</v>
      </c>
      <c r="AF42" s="163">
        <f t="shared" si="34"/>
        <v>0</v>
      </c>
      <c r="AG42" s="19"/>
      <c r="AH42" s="51">
        <v>0.25</v>
      </c>
      <c r="AI42" s="162">
        <f t="shared" si="40"/>
        <v>0.25</v>
      </c>
      <c r="AJ42" s="19"/>
      <c r="AK42" s="21">
        <f t="shared" si="21"/>
        <v>0</v>
      </c>
      <c r="AL42" s="163">
        <f t="shared" si="3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41"/>
        <v>7</v>
      </c>
      <c r="I43" s="19"/>
      <c r="J43" s="51">
        <v>7.0000000000000001E-3</v>
      </c>
      <c r="K43" s="162">
        <f t="shared" si="36"/>
        <v>7</v>
      </c>
      <c r="L43" s="19"/>
      <c r="M43" s="21">
        <f t="shared" si="16"/>
        <v>0</v>
      </c>
      <c r="N43" s="163">
        <f t="shared" si="31"/>
        <v>0</v>
      </c>
      <c r="O43" s="19"/>
      <c r="P43" s="51"/>
      <c r="Q43" s="162">
        <f t="shared" si="37"/>
        <v>0</v>
      </c>
      <c r="R43" s="19"/>
      <c r="S43" s="21">
        <f t="shared" si="18"/>
        <v>-7</v>
      </c>
      <c r="T43" s="163">
        <f t="shared" si="32"/>
        <v>-1</v>
      </c>
      <c r="U43" s="19"/>
      <c r="V43" s="51"/>
      <c r="W43" s="162">
        <f t="shared" si="38"/>
        <v>0</v>
      </c>
      <c r="X43" s="19"/>
      <c r="Y43" s="21">
        <f t="shared" si="19"/>
        <v>0</v>
      </c>
      <c r="Z43" s="163" t="str">
        <f t="shared" si="33"/>
        <v/>
      </c>
      <c r="AA43" s="19"/>
      <c r="AB43" s="51"/>
      <c r="AC43" s="162">
        <f t="shared" si="39"/>
        <v>0</v>
      </c>
      <c r="AD43" s="19"/>
      <c r="AE43" s="21">
        <f t="shared" si="20"/>
        <v>0</v>
      </c>
      <c r="AF43" s="163" t="str">
        <f t="shared" si="34"/>
        <v/>
      </c>
      <c r="AG43" s="19"/>
      <c r="AH43" s="51"/>
      <c r="AI43" s="162">
        <f t="shared" si="40"/>
        <v>0</v>
      </c>
      <c r="AJ43" s="19"/>
      <c r="AK43" s="21">
        <f t="shared" si="21"/>
        <v>0</v>
      </c>
      <c r="AL43" s="163" t="str">
        <f t="shared" si="35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7.6999999999999999E-2</v>
      </c>
      <c r="H44" s="162">
        <f t="shared" si="41"/>
        <v>49.28</v>
      </c>
      <c r="I44" s="19"/>
      <c r="J44" s="55">
        <v>7.6999999999999999E-2</v>
      </c>
      <c r="K44" s="162">
        <f t="shared" si="36"/>
        <v>49.28</v>
      </c>
      <c r="L44" s="19"/>
      <c r="M44" s="21">
        <f t="shared" si="16"/>
        <v>0</v>
      </c>
      <c r="N44" s="163">
        <f t="shared" si="31"/>
        <v>0</v>
      </c>
      <c r="O44" s="19"/>
      <c r="P44" s="55">
        <v>7.6999999999999999E-2</v>
      </c>
      <c r="Q44" s="162">
        <f t="shared" si="37"/>
        <v>49.28</v>
      </c>
      <c r="R44" s="19"/>
      <c r="S44" s="21">
        <f t="shared" si="18"/>
        <v>0</v>
      </c>
      <c r="T44" s="163">
        <f t="shared" si="32"/>
        <v>0</v>
      </c>
      <c r="U44" s="19"/>
      <c r="V44" s="55">
        <v>7.6999999999999999E-2</v>
      </c>
      <c r="W44" s="162">
        <f t="shared" si="38"/>
        <v>49.28</v>
      </c>
      <c r="X44" s="19"/>
      <c r="Y44" s="21">
        <f t="shared" si="19"/>
        <v>0</v>
      </c>
      <c r="Z44" s="163">
        <f t="shared" si="33"/>
        <v>0</v>
      </c>
      <c r="AA44" s="19"/>
      <c r="AB44" s="55">
        <v>7.6999999999999999E-2</v>
      </c>
      <c r="AC44" s="162">
        <f t="shared" si="39"/>
        <v>49.28</v>
      </c>
      <c r="AD44" s="19"/>
      <c r="AE44" s="21">
        <f t="shared" si="20"/>
        <v>0</v>
      </c>
      <c r="AF44" s="163">
        <f t="shared" si="34"/>
        <v>0</v>
      </c>
      <c r="AG44" s="19"/>
      <c r="AH44" s="55">
        <v>7.6999999999999999E-2</v>
      </c>
      <c r="AI44" s="162">
        <f t="shared" si="40"/>
        <v>49.28</v>
      </c>
      <c r="AJ44" s="19"/>
      <c r="AK44" s="21">
        <f t="shared" si="21"/>
        <v>0</v>
      </c>
      <c r="AL44" s="163">
        <f t="shared" si="3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0.114</v>
      </c>
      <c r="H45" s="162">
        <f t="shared" si="41"/>
        <v>20.52</v>
      </c>
      <c r="I45" s="19"/>
      <c r="J45" s="55">
        <v>0.114</v>
      </c>
      <c r="K45" s="162">
        <f t="shared" si="36"/>
        <v>20.52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7"/>
        <v>20.52</v>
      </c>
      <c r="R45" s="19"/>
      <c r="S45" s="21">
        <f t="shared" si="18"/>
        <v>0</v>
      </c>
      <c r="T45" s="163">
        <f t="shared" si="32"/>
        <v>0</v>
      </c>
      <c r="U45" s="19"/>
      <c r="V45" s="55">
        <v>0.114</v>
      </c>
      <c r="W45" s="162">
        <f t="shared" si="38"/>
        <v>20.52</v>
      </c>
      <c r="X45" s="19"/>
      <c r="Y45" s="21">
        <f t="shared" si="19"/>
        <v>0</v>
      </c>
      <c r="Z45" s="163">
        <f t="shared" si="33"/>
        <v>0</v>
      </c>
      <c r="AA45" s="19"/>
      <c r="AB45" s="55">
        <v>0.114</v>
      </c>
      <c r="AC45" s="162">
        <f t="shared" si="39"/>
        <v>20.52</v>
      </c>
      <c r="AD45" s="19"/>
      <c r="AE45" s="21">
        <f t="shared" si="20"/>
        <v>0</v>
      </c>
      <c r="AF45" s="163">
        <f t="shared" si="34"/>
        <v>0</v>
      </c>
      <c r="AG45" s="19"/>
      <c r="AH45" s="55">
        <v>0.114</v>
      </c>
      <c r="AI45" s="162">
        <f t="shared" si="40"/>
        <v>20.52</v>
      </c>
      <c r="AJ45" s="19"/>
      <c r="AK45" s="21">
        <f t="shared" si="21"/>
        <v>0</v>
      </c>
      <c r="AL45" s="163">
        <f t="shared" si="3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0.14000000000000001</v>
      </c>
      <c r="H46" s="162">
        <f t="shared" si="41"/>
        <v>25.200000000000003</v>
      </c>
      <c r="I46" s="19"/>
      <c r="J46" s="55">
        <v>0.14000000000000001</v>
      </c>
      <c r="K46" s="162">
        <f t="shared" si="36"/>
        <v>25.200000000000003</v>
      </c>
      <c r="L46" s="19"/>
      <c r="M46" s="21">
        <f t="shared" si="16"/>
        <v>0</v>
      </c>
      <c r="N46" s="163">
        <f t="shared" si="31"/>
        <v>0</v>
      </c>
      <c r="O46" s="19"/>
      <c r="P46" s="55">
        <v>0.14000000000000001</v>
      </c>
      <c r="Q46" s="162">
        <f t="shared" si="37"/>
        <v>25.200000000000003</v>
      </c>
      <c r="R46" s="19"/>
      <c r="S46" s="21">
        <f t="shared" si="18"/>
        <v>0</v>
      </c>
      <c r="T46" s="163">
        <f t="shared" si="32"/>
        <v>0</v>
      </c>
      <c r="U46" s="19"/>
      <c r="V46" s="55">
        <v>0.14000000000000001</v>
      </c>
      <c r="W46" s="162">
        <f t="shared" si="38"/>
        <v>25.200000000000003</v>
      </c>
      <c r="X46" s="19"/>
      <c r="Y46" s="21">
        <f t="shared" si="19"/>
        <v>0</v>
      </c>
      <c r="Z46" s="163">
        <f t="shared" si="33"/>
        <v>0</v>
      </c>
      <c r="AA46" s="19"/>
      <c r="AB46" s="55">
        <v>0.14000000000000001</v>
      </c>
      <c r="AC46" s="162">
        <f t="shared" si="39"/>
        <v>25.200000000000003</v>
      </c>
      <c r="AD46" s="19"/>
      <c r="AE46" s="21">
        <f t="shared" si="20"/>
        <v>0</v>
      </c>
      <c r="AF46" s="163">
        <f t="shared" si="34"/>
        <v>0</v>
      </c>
      <c r="AG46" s="19"/>
      <c r="AH46" s="55">
        <v>0.14000000000000001</v>
      </c>
      <c r="AI46" s="162">
        <f t="shared" si="40"/>
        <v>25.200000000000003</v>
      </c>
      <c r="AJ46" s="19"/>
      <c r="AK46" s="21">
        <f t="shared" si="21"/>
        <v>0</v>
      </c>
      <c r="AL46" s="163">
        <f t="shared" si="3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8.7999999999999995E-2</v>
      </c>
      <c r="H47" s="162">
        <f t="shared" si="41"/>
        <v>52.8</v>
      </c>
      <c r="I47" s="60"/>
      <c r="J47" s="55">
        <v>8.7999999999999995E-2</v>
      </c>
      <c r="K47" s="162">
        <f t="shared" si="36"/>
        <v>52.8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7"/>
        <v>52.8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8"/>
        <v>52.8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9"/>
        <v>52.8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0"/>
        <v>52.8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400</v>
      </c>
      <c r="G48" s="55">
        <v>0.10299999999999999</v>
      </c>
      <c r="H48" s="162">
        <f t="shared" si="41"/>
        <v>41.199999999999996</v>
      </c>
      <c r="I48" s="60"/>
      <c r="J48" s="55">
        <v>0.10299999999999999</v>
      </c>
      <c r="K48" s="162">
        <f t="shared" si="36"/>
        <v>41.199999999999996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7"/>
        <v>41.199999999999996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8"/>
        <v>41.199999999999996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9"/>
        <v>41.199999999999996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0"/>
        <v>41.199999999999996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155.23602</v>
      </c>
      <c r="I50" s="76"/>
      <c r="J50" s="73"/>
      <c r="K50" s="75">
        <f>SUM(K40:K46,K39)</f>
        <v>158.33996919384595</v>
      </c>
      <c r="L50" s="76"/>
      <c r="M50" s="77">
        <f>K50-H50</f>
        <v>3.1039491938459491</v>
      </c>
      <c r="N50" s="78">
        <f>IF((H50)=0,"",(M50/H50))</f>
        <v>1.9995032041184444E-2</v>
      </c>
      <c r="O50" s="76"/>
      <c r="P50" s="73"/>
      <c r="Q50" s="75">
        <f>SUM(Q40:Q46,Q39)</f>
        <v>153.19996919728243</v>
      </c>
      <c r="R50" s="76"/>
      <c r="S50" s="77">
        <f t="shared" si="18"/>
        <v>-5.1399999965635175</v>
      </c>
      <c r="T50" s="78">
        <f>IF((K50)=0,"",(S50/K50))</f>
        <v>-3.2461797376447193E-2</v>
      </c>
      <c r="U50" s="76"/>
      <c r="V50" s="73"/>
      <c r="W50" s="75">
        <f>SUM(W40:W46,W39)</f>
        <v>153.44996919587868</v>
      </c>
      <c r="X50" s="76"/>
      <c r="Y50" s="77">
        <f t="shared" si="19"/>
        <v>0.24999999859625177</v>
      </c>
      <c r="Z50" s="78">
        <f>IF((Q50)=0,"",(Y50/Q50))</f>
        <v>1.63185410484199E-3</v>
      </c>
      <c r="AA50" s="76"/>
      <c r="AB50" s="73"/>
      <c r="AC50" s="75">
        <f>SUM(AC40:AC46,AC39)</f>
        <v>152.63996919624049</v>
      </c>
      <c r="AD50" s="76"/>
      <c r="AE50" s="77">
        <f t="shared" si="20"/>
        <v>-0.80999999963819391</v>
      </c>
      <c r="AF50" s="78">
        <f>IF((W50)=0,"",(AE50/W50))</f>
        <v>-5.2785934326531536E-3</v>
      </c>
      <c r="AG50" s="76"/>
      <c r="AH50" s="73"/>
      <c r="AI50" s="75">
        <f>SUM(AI40:AI46,AI39)</f>
        <v>152.6197172710871</v>
      </c>
      <c r="AJ50" s="76"/>
      <c r="AK50" s="77">
        <f t="shared" si="21"/>
        <v>-2.0251925153388584E-2</v>
      </c>
      <c r="AL50" s="78">
        <f>IF((AC50)=0,"",(AK50/AC50))</f>
        <v>-1.3267773349293486E-4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20.180682600000001</v>
      </c>
      <c r="I51" s="83"/>
      <c r="J51" s="80">
        <v>0.13</v>
      </c>
      <c r="K51" s="84">
        <f>K50*J51</f>
        <v>20.584195995199973</v>
      </c>
      <c r="L51" s="83"/>
      <c r="M51" s="85">
        <f>K51-H51</f>
        <v>0.40351339519997254</v>
      </c>
      <c r="N51" s="86">
        <f>IF((H51)=0,"",(M51/H51))</f>
        <v>1.9995032041184399E-2</v>
      </c>
      <c r="O51" s="83"/>
      <c r="P51" s="80">
        <v>0.13</v>
      </c>
      <c r="Q51" s="84">
        <f>Q50*P51</f>
        <v>19.915995995646718</v>
      </c>
      <c r="R51" s="83"/>
      <c r="S51" s="85">
        <f t="shared" si="18"/>
        <v>-0.66819999955325571</v>
      </c>
      <c r="T51" s="86">
        <f>IF((K51)=0,"",(S51/K51))</f>
        <v>-3.2461797376447117E-2</v>
      </c>
      <c r="U51" s="83"/>
      <c r="V51" s="80">
        <v>0.13</v>
      </c>
      <c r="W51" s="84">
        <f>W50*V51</f>
        <v>19.948495995464228</v>
      </c>
      <c r="X51" s="83"/>
      <c r="Y51" s="85">
        <f t="shared" si="19"/>
        <v>3.2499999817510172E-2</v>
      </c>
      <c r="Z51" s="86">
        <f>IF((Q51)=0,"",(Y51/Q51))</f>
        <v>1.6318541048418614E-3</v>
      </c>
      <c r="AA51" s="83"/>
      <c r="AB51" s="80">
        <v>0.13</v>
      </c>
      <c r="AC51" s="84">
        <f>AC50*AB51</f>
        <v>19.843195995511262</v>
      </c>
      <c r="AD51" s="83"/>
      <c r="AE51" s="85">
        <f t="shared" si="20"/>
        <v>-0.10529999995296535</v>
      </c>
      <c r="AF51" s="86">
        <f>IF((W51)=0,"",(AE51/W51))</f>
        <v>-5.2785934326531605E-3</v>
      </c>
      <c r="AG51" s="83"/>
      <c r="AH51" s="80">
        <v>0.13</v>
      </c>
      <c r="AI51" s="84">
        <f>AI50*AH51</f>
        <v>19.840563245241324</v>
      </c>
      <c r="AJ51" s="83"/>
      <c r="AK51" s="85">
        <f t="shared" si="21"/>
        <v>-2.6327502699388106E-3</v>
      </c>
      <c r="AL51" s="86">
        <f>IF((AC51)=0,"",(AK51/AC51))</f>
        <v>-1.3267773349284894E-4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175.41670260000001</v>
      </c>
      <c r="I52" s="83"/>
      <c r="J52" s="88"/>
      <c r="K52" s="84">
        <f>K50+K51</f>
        <v>178.92416518904591</v>
      </c>
      <c r="L52" s="83"/>
      <c r="M52" s="85">
        <f>K52-H52</f>
        <v>3.5074625890459004</v>
      </c>
      <c r="N52" s="86">
        <f>IF((H52)=0,"",(M52/H52))</f>
        <v>1.9995032041184316E-2</v>
      </c>
      <c r="O52" s="83"/>
      <c r="P52" s="88"/>
      <c r="Q52" s="84">
        <f>Q50+Q51</f>
        <v>173.11596519292914</v>
      </c>
      <c r="R52" s="83"/>
      <c r="S52" s="85">
        <f t="shared" si="18"/>
        <v>-5.8081999961167696</v>
      </c>
      <c r="T52" s="86">
        <f>IF((K52)=0,"",(S52/K52))</f>
        <v>-3.2461797376447166E-2</v>
      </c>
      <c r="U52" s="83"/>
      <c r="V52" s="88"/>
      <c r="W52" s="84">
        <f>W50+W51</f>
        <v>173.39846519134289</v>
      </c>
      <c r="X52" s="83"/>
      <c r="Y52" s="85">
        <f t="shared" si="19"/>
        <v>0.28249999841375484</v>
      </c>
      <c r="Z52" s="86">
        <f>IF((Q52)=0,"",(Y52/Q52))</f>
        <v>1.6318541048419343E-3</v>
      </c>
      <c r="AA52" s="83"/>
      <c r="AB52" s="88"/>
      <c r="AC52" s="84">
        <f>AC50+AC51</f>
        <v>172.48316519175174</v>
      </c>
      <c r="AD52" s="83"/>
      <c r="AE52" s="85">
        <f t="shared" si="20"/>
        <v>-0.91529999959115571</v>
      </c>
      <c r="AF52" s="86">
        <f>IF((W52)=0,"",(AE52/W52))</f>
        <v>-5.2785934326531345E-3</v>
      </c>
      <c r="AG52" s="83"/>
      <c r="AH52" s="88"/>
      <c r="AI52" s="84">
        <f>AI50+AI51</f>
        <v>172.46028051632842</v>
      </c>
      <c r="AJ52" s="83"/>
      <c r="AK52" s="85">
        <f t="shared" si="21"/>
        <v>-2.2884675423313183E-2</v>
      </c>
      <c r="AL52" s="86">
        <f>IF((AC52)=0,"",(AK52/AC52))</f>
        <v>-1.326777334928426E-4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-17.54</v>
      </c>
      <c r="I53" s="83"/>
      <c r="J53" s="88"/>
      <c r="K53" s="90">
        <f>ROUND(-K52*10%,2)</f>
        <v>-17.89</v>
      </c>
      <c r="L53" s="83"/>
      <c r="M53" s="91">
        <f>K53-H53</f>
        <v>-0.35000000000000142</v>
      </c>
      <c r="N53" s="92">
        <f>IF((H53)=0,"",(M53/H53))</f>
        <v>1.9954389965792556E-2</v>
      </c>
      <c r="O53" s="83"/>
      <c r="P53" s="88"/>
      <c r="Q53" s="90">
        <f>ROUND(-Q52*10%,2)</f>
        <v>-17.309999999999999</v>
      </c>
      <c r="R53" s="83"/>
      <c r="S53" s="91">
        <f t="shared" si="18"/>
        <v>0.58000000000000185</v>
      </c>
      <c r="T53" s="92">
        <f>IF((K53)=0,"",(S53/K53))</f>
        <v>-3.2420346562325425E-2</v>
      </c>
      <c r="U53" s="83"/>
      <c r="V53" s="88"/>
      <c r="W53" s="90">
        <f>ROUND(-W52*10%,2)</f>
        <v>-17.34</v>
      </c>
      <c r="X53" s="83"/>
      <c r="Y53" s="91">
        <f t="shared" si="19"/>
        <v>-3.0000000000001137E-2</v>
      </c>
      <c r="Z53" s="92">
        <f>IF((Q53)=0,"",(Y53/Q53))</f>
        <v>1.7331022530329948E-3</v>
      </c>
      <c r="AA53" s="83"/>
      <c r="AB53" s="88"/>
      <c r="AC53" s="90">
        <f>ROUND(-AC52*10%,2)</f>
        <v>-17.25</v>
      </c>
      <c r="AD53" s="83"/>
      <c r="AE53" s="91">
        <f t="shared" si="20"/>
        <v>8.9999999999999858E-2</v>
      </c>
      <c r="AF53" s="92">
        <f>IF((W53)=0,"",(AE53/W53))</f>
        <v>-5.190311418685113E-3</v>
      </c>
      <c r="AG53" s="83"/>
      <c r="AH53" s="88"/>
      <c r="AI53" s="90">
        <f>ROUND(-AI52*10%,2)</f>
        <v>-17.25</v>
      </c>
      <c r="AJ53" s="83"/>
      <c r="AK53" s="91">
        <f t="shared" si="21"/>
        <v>0</v>
      </c>
      <c r="AL53" s="92">
        <f>IF((AC53)=0,"",(AK53/AC53))</f>
        <v>0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157.87670260000002</v>
      </c>
      <c r="I54" s="96"/>
      <c r="J54" s="93"/>
      <c r="K54" s="97">
        <f>K52+K53</f>
        <v>161.03416518904589</v>
      </c>
      <c r="L54" s="96"/>
      <c r="M54" s="98">
        <f>K54-H54</f>
        <v>3.1574625890458776</v>
      </c>
      <c r="N54" s="99">
        <f>IF((H54)=0,"",(M54/H54))</f>
        <v>1.9999547349590245E-2</v>
      </c>
      <c r="O54" s="96"/>
      <c r="P54" s="93"/>
      <c r="Q54" s="97">
        <f>Q52+Q53</f>
        <v>155.80596519292914</v>
      </c>
      <c r="R54" s="96"/>
      <c r="S54" s="98">
        <f t="shared" si="18"/>
        <v>-5.2281999961167571</v>
      </c>
      <c r="T54" s="99">
        <f>IF((K54)=0,"",(S54/K54))</f>
        <v>-3.2466402331325882E-2</v>
      </c>
      <c r="U54" s="96"/>
      <c r="V54" s="93"/>
      <c r="W54" s="97">
        <f>W52+W53</f>
        <v>156.05846519134289</v>
      </c>
      <c r="X54" s="96"/>
      <c r="Y54" s="98">
        <f t="shared" si="19"/>
        <v>0.2524999984137537</v>
      </c>
      <c r="Z54" s="99">
        <f>IF((Q54)=0,"",(Y54/Q54))</f>
        <v>1.6206054633472581E-3</v>
      </c>
      <c r="AA54" s="96"/>
      <c r="AB54" s="93"/>
      <c r="AC54" s="97">
        <f>AC52+AC53</f>
        <v>155.23316519175174</v>
      </c>
      <c r="AD54" s="96"/>
      <c r="AE54" s="98">
        <f t="shared" si="20"/>
        <v>-0.8252999995911523</v>
      </c>
      <c r="AF54" s="99">
        <f>IF((W54)=0,"",(AE54/W54))</f>
        <v>-5.2884026417871922E-3</v>
      </c>
      <c r="AG54" s="96"/>
      <c r="AH54" s="93"/>
      <c r="AI54" s="97">
        <f>AI52+AI53</f>
        <v>155.21028051632842</v>
      </c>
      <c r="AJ54" s="96"/>
      <c r="AK54" s="98">
        <f t="shared" si="21"/>
        <v>-2.2884675423313183E-2</v>
      </c>
      <c r="AL54" s="99">
        <f>IF((AC54)=0,"",(AK54/AC54))</f>
        <v>-1.4742130262592335E-4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154.23602000000002</v>
      </c>
      <c r="I56" s="110"/>
      <c r="J56" s="107"/>
      <c r="K56" s="109">
        <f>SUM(K47:K48,K39,K40:K43)</f>
        <v>157.33996919384592</v>
      </c>
      <c r="L56" s="110"/>
      <c r="M56" s="111">
        <f>K56-H56</f>
        <v>3.1039491938458923</v>
      </c>
      <c r="N56" s="78">
        <f>IF((H56)=0,"",(M56/H56))</f>
        <v>2.0124671226902067E-2</v>
      </c>
      <c r="O56" s="110"/>
      <c r="P56" s="107"/>
      <c r="Q56" s="109">
        <f>SUM(Q47:Q48,Q39,Q40:Q43)</f>
        <v>152.19996919728243</v>
      </c>
      <c r="R56" s="110"/>
      <c r="S56" s="111">
        <f t="shared" si="18"/>
        <v>-5.139999996563489</v>
      </c>
      <c r="T56" s="78">
        <f>IF((K56)=0,"",(S56/K56))</f>
        <v>-3.2668113657953683E-2</v>
      </c>
      <c r="U56" s="110"/>
      <c r="V56" s="107"/>
      <c r="W56" s="109">
        <f>SUM(W47:W48,W39,W40:W43)</f>
        <v>152.44996919587868</v>
      </c>
      <c r="X56" s="110"/>
      <c r="Y56" s="111">
        <f t="shared" si="19"/>
        <v>0.24999999859625177</v>
      </c>
      <c r="Z56" s="78">
        <f>IF((Q56)=0,"",(Y56/Q56))</f>
        <v>1.642575881682344E-3</v>
      </c>
      <c r="AA56" s="110"/>
      <c r="AB56" s="107"/>
      <c r="AC56" s="109">
        <f>SUM(AC47:AC48,AC39,AC40:AC43)</f>
        <v>151.63996919624046</v>
      </c>
      <c r="AD56" s="110"/>
      <c r="AE56" s="111">
        <f t="shared" si="20"/>
        <v>-0.80999999963822233</v>
      </c>
      <c r="AF56" s="78">
        <f>IF((W56)=0,"",(AE56/W56))</f>
        <v>-5.3132185195621526E-3</v>
      </c>
      <c r="AG56" s="110"/>
      <c r="AH56" s="107"/>
      <c r="AI56" s="109">
        <f>SUM(AI47:AI48,AI39,AI40:AI43)</f>
        <v>151.6197172710871</v>
      </c>
      <c r="AJ56" s="110"/>
      <c r="AK56" s="111">
        <f t="shared" si="21"/>
        <v>-2.0251925153360162E-2</v>
      </c>
      <c r="AL56" s="78">
        <f>IF((AC56)=0,"",(AK56/AC56))</f>
        <v>-1.3355268575102202E-4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20.050682600000005</v>
      </c>
      <c r="I57" s="115"/>
      <c r="J57" s="113">
        <v>0.13</v>
      </c>
      <c r="K57" s="116">
        <f>K56*J57</f>
        <v>20.454195995199971</v>
      </c>
      <c r="L57" s="115"/>
      <c r="M57" s="117">
        <f>K57-H57</f>
        <v>0.40351339519996543</v>
      </c>
      <c r="N57" s="86">
        <f>IF((H57)=0,"",(M57/H57))</f>
        <v>2.0124671226902036E-2</v>
      </c>
      <c r="O57" s="115"/>
      <c r="P57" s="113">
        <v>0.13</v>
      </c>
      <c r="Q57" s="116">
        <f>Q56*P57</f>
        <v>19.785995995646715</v>
      </c>
      <c r="R57" s="115"/>
      <c r="S57" s="117">
        <f t="shared" si="18"/>
        <v>-0.66819999955325571</v>
      </c>
      <c r="T57" s="86">
        <f>IF((K57)=0,"",(S57/K57))</f>
        <v>-3.266811365795378E-2</v>
      </c>
      <c r="U57" s="115"/>
      <c r="V57" s="113">
        <v>0.13</v>
      </c>
      <c r="W57" s="116">
        <f>W56*V57</f>
        <v>19.818495995464229</v>
      </c>
      <c r="X57" s="115"/>
      <c r="Y57" s="117">
        <f t="shared" si="19"/>
        <v>3.2499999817513725E-2</v>
      </c>
      <c r="Z57" s="86">
        <f>IF((Q57)=0,"",(Y57/Q57))</f>
        <v>1.6425758816823943E-3</v>
      </c>
      <c r="AA57" s="115"/>
      <c r="AB57" s="113">
        <v>0.13</v>
      </c>
      <c r="AC57" s="116">
        <f>AC56*AB57</f>
        <v>19.71319599551126</v>
      </c>
      <c r="AD57" s="115"/>
      <c r="AE57" s="117">
        <f t="shared" si="20"/>
        <v>-0.1052999999529689</v>
      </c>
      <c r="AF57" s="86">
        <f>IF((W57)=0,"",(AE57/W57))</f>
        <v>-5.3132185195621526E-3</v>
      </c>
      <c r="AG57" s="115"/>
      <c r="AH57" s="113">
        <v>0.13</v>
      </c>
      <c r="AI57" s="116">
        <f>AI56*AH57</f>
        <v>19.710563245241325</v>
      </c>
      <c r="AJ57" s="115"/>
      <c r="AK57" s="117">
        <f t="shared" si="21"/>
        <v>-2.6327502699352578E-3</v>
      </c>
      <c r="AL57" s="86">
        <f>IF((AC57)=0,"",(AK57/AC57))</f>
        <v>-1.3355268575094274E-4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174.28670260000004</v>
      </c>
      <c r="I58" s="115"/>
      <c r="J58" s="119"/>
      <c r="K58" s="116">
        <f>K56+K57</f>
        <v>177.79416518904588</v>
      </c>
      <c r="L58" s="115"/>
      <c r="M58" s="117">
        <f>K58-H58</f>
        <v>3.5074625890458435</v>
      </c>
      <c r="N58" s="86">
        <f>IF((H58)=0,"",(M58/H58))</f>
        <v>2.012467122690198E-2</v>
      </c>
      <c r="O58" s="115"/>
      <c r="P58" s="119"/>
      <c r="Q58" s="116">
        <f>Q56+Q57</f>
        <v>171.98596519292914</v>
      </c>
      <c r="R58" s="115"/>
      <c r="S58" s="117">
        <f t="shared" si="18"/>
        <v>-5.8081999961167412</v>
      </c>
      <c r="T58" s="86">
        <f>IF((K58)=0,"",(S58/K58))</f>
        <v>-3.2668113657953669E-2</v>
      </c>
      <c r="U58" s="115"/>
      <c r="V58" s="119"/>
      <c r="W58" s="116">
        <f>W56+W57</f>
        <v>172.2684651913429</v>
      </c>
      <c r="X58" s="115"/>
      <c r="Y58" s="117">
        <f t="shared" si="19"/>
        <v>0.28249999841375484</v>
      </c>
      <c r="Z58" s="86">
        <f>IF((Q58)=0,"",(Y58/Q58))</f>
        <v>1.6425758816822878E-3</v>
      </c>
      <c r="AA58" s="115"/>
      <c r="AB58" s="119"/>
      <c r="AC58" s="116">
        <f>AC56+AC57</f>
        <v>171.35316519175171</v>
      </c>
      <c r="AD58" s="115"/>
      <c r="AE58" s="117">
        <f t="shared" si="20"/>
        <v>-0.91529999959118413</v>
      </c>
      <c r="AF58" s="86">
        <f>IF((W58)=0,"",(AE58/W58))</f>
        <v>-5.3132185195621118E-3</v>
      </c>
      <c r="AG58" s="115"/>
      <c r="AH58" s="119"/>
      <c r="AI58" s="116">
        <f>AI56+AI57</f>
        <v>171.33028051632843</v>
      </c>
      <c r="AJ58" s="115"/>
      <c r="AK58" s="117">
        <f t="shared" si="21"/>
        <v>-2.2884675423284762E-2</v>
      </c>
      <c r="AL58" s="86">
        <f>IF((AC58)=0,"",(AK58/AC58))</f>
        <v>-1.3355268575095071E-4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-17.43</v>
      </c>
      <c r="I59" s="115"/>
      <c r="J59" s="119"/>
      <c r="K59" s="122">
        <f>ROUND(-K58*10%,2)</f>
        <v>-17.78</v>
      </c>
      <c r="L59" s="115"/>
      <c r="M59" s="123">
        <f>K59-H59</f>
        <v>-0.35000000000000142</v>
      </c>
      <c r="N59" s="92">
        <f>IF((H59)=0,"",(M59/H59))</f>
        <v>2.0080321285140645E-2</v>
      </c>
      <c r="O59" s="115"/>
      <c r="P59" s="119"/>
      <c r="Q59" s="122">
        <f>ROUND(-Q58*10%,2)</f>
        <v>-17.2</v>
      </c>
      <c r="R59" s="115"/>
      <c r="S59" s="123">
        <f t="shared" si="18"/>
        <v>0.58000000000000185</v>
      </c>
      <c r="T59" s="92">
        <f>IF((K59)=0,"",(S59/K59))</f>
        <v>-3.2620922384702017E-2</v>
      </c>
      <c r="U59" s="115"/>
      <c r="V59" s="119"/>
      <c r="W59" s="122">
        <f>ROUND(-W58*10%,2)</f>
        <v>-17.23</v>
      </c>
      <c r="X59" s="115"/>
      <c r="Y59" s="123">
        <f t="shared" si="19"/>
        <v>-3.0000000000001137E-2</v>
      </c>
      <c r="Z59" s="92">
        <f>IF((Q59)=0,"",(Y59/Q59))</f>
        <v>1.744186046511694E-3</v>
      </c>
      <c r="AA59" s="115"/>
      <c r="AB59" s="119"/>
      <c r="AC59" s="122">
        <f>ROUND(-AC58*10%,2)</f>
        <v>-17.14</v>
      </c>
      <c r="AD59" s="115"/>
      <c r="AE59" s="123">
        <f t="shared" si="20"/>
        <v>8.9999999999999858E-2</v>
      </c>
      <c r="AF59" s="92">
        <f>IF((W59)=0,"",(AE59/W59))</f>
        <v>-5.2234474753337116E-3</v>
      </c>
      <c r="AG59" s="115"/>
      <c r="AH59" s="119"/>
      <c r="AI59" s="122">
        <f>ROUND(-AI58*10%,2)</f>
        <v>-17.13</v>
      </c>
      <c r="AJ59" s="115"/>
      <c r="AK59" s="123">
        <f t="shared" si="21"/>
        <v>1.0000000000001563E-2</v>
      </c>
      <c r="AL59" s="92">
        <f>IF((AC59)=0,"",(AK59/AC59))</f>
        <v>-5.8343057176205146E-4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156.85670260000003</v>
      </c>
      <c r="I60" s="127"/>
      <c r="J60" s="124"/>
      <c r="K60" s="128">
        <f>SUM(K58:K59)</f>
        <v>160.01416518904588</v>
      </c>
      <c r="L60" s="127"/>
      <c r="M60" s="129">
        <f>K60-H60</f>
        <v>3.1574625890458492</v>
      </c>
      <c r="N60" s="130">
        <f>IF((H60)=0,"",(M60/H60))</f>
        <v>2.0129599415956666E-2</v>
      </c>
      <c r="O60" s="127"/>
      <c r="P60" s="124"/>
      <c r="Q60" s="128">
        <f>SUM(Q58:Q59)</f>
        <v>154.78596519292915</v>
      </c>
      <c r="R60" s="127"/>
      <c r="S60" s="129">
        <f t="shared" si="18"/>
        <v>-5.2281999961167287</v>
      </c>
      <c r="T60" s="130">
        <f>IF((K60)=0,"",(S60/K60))</f>
        <v>-3.2673357323959193E-2</v>
      </c>
      <c r="U60" s="127"/>
      <c r="V60" s="124"/>
      <c r="W60" s="128">
        <f>SUM(W58:W59)</f>
        <v>155.03846519134291</v>
      </c>
      <c r="X60" s="127"/>
      <c r="Y60" s="129">
        <f t="shared" si="19"/>
        <v>0.2524999984137537</v>
      </c>
      <c r="Z60" s="130">
        <f>IF((Q60)=0,"",(Y60/Q60))</f>
        <v>1.6312848396754273E-3</v>
      </c>
      <c r="AA60" s="127"/>
      <c r="AB60" s="124"/>
      <c r="AC60" s="128">
        <f>SUM(AC58:AC59)</f>
        <v>154.21316519175173</v>
      </c>
      <c r="AD60" s="127"/>
      <c r="AE60" s="129">
        <f t="shared" si="20"/>
        <v>-0.82529999959118072</v>
      </c>
      <c r="AF60" s="130">
        <f>IF((W60)=0,"",(AE60/W60))</f>
        <v>-5.3231951088565351E-3</v>
      </c>
      <c r="AG60" s="127"/>
      <c r="AH60" s="124"/>
      <c r="AI60" s="128">
        <f>SUM(AI58:AI59)</f>
        <v>154.20028051632843</v>
      </c>
      <c r="AJ60" s="127"/>
      <c r="AK60" s="129">
        <f t="shared" si="21"/>
        <v>-1.2884675423293857E-2</v>
      </c>
      <c r="AL60" s="130">
        <f>IF((AC60)=0,"",(AK60/AC60))</f>
        <v>-8.3551073005166542E-5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AP79"/>
  <sheetViews>
    <sheetView showGridLines="0" topLeftCell="A9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1.47E-2</v>
      </c>
      <c r="H19" s="18">
        <f t="shared" si="0"/>
        <v>22.05</v>
      </c>
      <c r="I19" s="19"/>
      <c r="J19" s="16">
        <v>1.55E-2</v>
      </c>
      <c r="K19" s="18">
        <f t="shared" si="1"/>
        <v>23.25</v>
      </c>
      <c r="L19" s="19"/>
      <c r="M19" s="21">
        <f t="shared" si="16"/>
        <v>1.1999999999999993</v>
      </c>
      <c r="N19" s="22">
        <f t="shared" si="17"/>
        <v>5.4421768707482956E-2</v>
      </c>
      <c r="O19" s="19"/>
      <c r="P19" s="16">
        <v>1.61E-2</v>
      </c>
      <c r="Q19" s="18">
        <f t="shared" si="2"/>
        <v>24.15</v>
      </c>
      <c r="R19" s="19"/>
      <c r="S19" s="21">
        <f t="shared" si="18"/>
        <v>0.89999999999999858</v>
      </c>
      <c r="T19" s="22">
        <f t="shared" si="3"/>
        <v>3.8709677419354778E-2</v>
      </c>
      <c r="U19" s="19"/>
      <c r="V19" s="16">
        <v>1.6199999999999999E-2</v>
      </c>
      <c r="W19" s="18">
        <f t="shared" si="4"/>
        <v>24.299999999999997</v>
      </c>
      <c r="X19" s="19"/>
      <c r="Y19" s="21">
        <f t="shared" si="19"/>
        <v>0.14999999999999858</v>
      </c>
      <c r="Z19" s="22">
        <f t="shared" si="5"/>
        <v>6.211180124223544E-3</v>
      </c>
      <c r="AA19" s="19"/>
      <c r="AB19" s="16">
        <v>1.6199999999999999E-2</v>
      </c>
      <c r="AC19" s="18">
        <f t="shared" si="6"/>
        <v>24.299999999999997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24.9</v>
      </c>
      <c r="AJ19" s="19"/>
      <c r="AK19" s="21">
        <f t="shared" si="21"/>
        <v>0.60000000000000142</v>
      </c>
      <c r="AL19" s="22">
        <f t="shared" si="9"/>
        <v>2.4691358024691419E-2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-0.15</v>
      </c>
      <c r="L21" s="19"/>
      <c r="M21" s="21">
        <f t="shared" si="16"/>
        <v>-0.15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0.15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1500</v>
      </c>
      <c r="G24" s="16">
        <v>-1E-4</v>
      </c>
      <c r="H24" s="18">
        <f t="shared" si="0"/>
        <v>-0.15</v>
      </c>
      <c r="I24" s="19"/>
      <c r="J24" s="16">
        <v>0</v>
      </c>
      <c r="K24" s="18">
        <f t="shared" si="1"/>
        <v>0</v>
      </c>
      <c r="L24" s="19"/>
      <c r="M24" s="21">
        <f t="shared" si="16"/>
        <v>0.15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38.330000000000005</v>
      </c>
      <c r="I28" s="31"/>
      <c r="J28" s="28"/>
      <c r="K28" s="30">
        <f>SUM(K12:K27)</f>
        <v>39.629999999999995</v>
      </c>
      <c r="L28" s="31"/>
      <c r="M28" s="32">
        <f t="shared" si="16"/>
        <v>1.2999999999999901</v>
      </c>
      <c r="N28" s="33">
        <f t="shared" si="17"/>
        <v>3.3915992695016696E-2</v>
      </c>
      <c r="O28" s="31"/>
      <c r="P28" s="28"/>
      <c r="Q28" s="30">
        <f>SUM(Q12:Q27)</f>
        <v>41.239999999999995</v>
      </c>
      <c r="R28" s="31"/>
      <c r="S28" s="32">
        <f t="shared" si="18"/>
        <v>1.6099999999999994</v>
      </c>
      <c r="T28" s="33">
        <f t="shared" si="3"/>
        <v>4.0625788544032287E-2</v>
      </c>
      <c r="U28" s="31"/>
      <c r="V28" s="28"/>
      <c r="W28" s="30">
        <f>SUM(W12:W27)</f>
        <v>41.54</v>
      </c>
      <c r="X28" s="31"/>
      <c r="Y28" s="32">
        <f t="shared" si="19"/>
        <v>0.30000000000000426</v>
      </c>
      <c r="Z28" s="33">
        <f t="shared" si="5"/>
        <v>7.2744907856451095E-3</v>
      </c>
      <c r="AA28" s="31"/>
      <c r="AB28" s="28"/>
      <c r="AC28" s="30">
        <f>SUM(AC12:AC27)</f>
        <v>40.729999999999997</v>
      </c>
      <c r="AD28" s="31"/>
      <c r="AE28" s="32">
        <f t="shared" si="20"/>
        <v>-0.81000000000000227</v>
      </c>
      <c r="AF28" s="33">
        <f t="shared" si="7"/>
        <v>-1.9499277804525813E-2</v>
      </c>
      <c r="AG28" s="31"/>
      <c r="AH28" s="28"/>
      <c r="AI28" s="30">
        <f>SUM(AI12:AI27)</f>
        <v>41.7</v>
      </c>
      <c r="AJ28" s="31"/>
      <c r="AK28" s="32">
        <f t="shared" si="21"/>
        <v>0.97000000000000597</v>
      </c>
      <c r="AL28" s="33">
        <f t="shared" si="9"/>
        <v>2.3815369506506409E-2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</v>
      </c>
      <c r="G29" s="16">
        <v>-1.6000000000000001E-3</v>
      </c>
      <c r="H29" s="18">
        <f t="shared" ref="H29:H33" si="23">F29*G29</f>
        <v>-2.4</v>
      </c>
      <c r="I29" s="19"/>
      <c r="J29" s="16">
        <v>-6.9999999999999999E-4</v>
      </c>
      <c r="K29" s="18">
        <f t="shared" ref="K29:K35" si="24">$F29*J29</f>
        <v>-1.05</v>
      </c>
      <c r="L29" s="19"/>
      <c r="M29" s="21">
        <f t="shared" si="16"/>
        <v>1.3499999999999999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1.05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1500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0.15</v>
      </c>
      <c r="L31" s="19"/>
      <c r="M31" s="21">
        <f t="shared" si="16"/>
        <v>0.15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-0.15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1500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1500</v>
      </c>
      <c r="G33" s="141">
        <v>6.0000000000000002E-5</v>
      </c>
      <c r="H33" s="18">
        <f t="shared" si="23"/>
        <v>0.09</v>
      </c>
      <c r="I33" s="19"/>
      <c r="J33" s="141">
        <v>5.9999999024318931E-5</v>
      </c>
      <c r="K33" s="18">
        <f t="shared" si="24"/>
        <v>8.9999998536478401E-2</v>
      </c>
      <c r="L33" s="19"/>
      <c r="M33" s="21">
        <f t="shared" si="16"/>
        <v>-1.4635215955793868E-9</v>
      </c>
      <c r="N33" s="22">
        <f t="shared" si="17"/>
        <v>-1.6261351061993189E-8</v>
      </c>
      <c r="O33" s="19"/>
      <c r="P33" s="141">
        <v>6.0000002460806063E-5</v>
      </c>
      <c r="Q33" s="18">
        <f t="shared" si="25"/>
        <v>9.0000003691209099E-2</v>
      </c>
      <c r="R33" s="19"/>
      <c r="S33" s="21">
        <f t="shared" si="18"/>
        <v>5.1547306978427798E-9</v>
      </c>
      <c r="T33" s="22">
        <f t="shared" si="3"/>
        <v>5.7274786462951852E-8</v>
      </c>
      <c r="U33" s="19"/>
      <c r="V33" s="141">
        <v>6.0000001057066139E-5</v>
      </c>
      <c r="W33" s="18">
        <f t="shared" si="26"/>
        <v>9.0000001585599204E-2</v>
      </c>
      <c r="X33" s="19"/>
      <c r="Y33" s="21">
        <f t="shared" si="19"/>
        <v>-2.1056098947758173E-9</v>
      </c>
      <c r="Z33" s="22">
        <f t="shared" si="5"/>
        <v>-2.3395664537972527E-8</v>
      </c>
      <c r="AA33" s="19"/>
      <c r="AB33" s="141">
        <v>6.000000141885779E-5</v>
      </c>
      <c r="AC33" s="18">
        <f t="shared" si="27"/>
        <v>9.0000002128286682E-2</v>
      </c>
      <c r="AD33" s="19"/>
      <c r="AE33" s="21">
        <f t="shared" si="20"/>
        <v>5.4268747828878361E-10</v>
      </c>
      <c r="AF33" s="22">
        <f t="shared" si="7"/>
        <v>6.0298607636426794E-9</v>
      </c>
      <c r="AG33" s="19"/>
      <c r="AH33" s="141">
        <v>5.9748076265468277E-5</v>
      </c>
      <c r="AI33" s="18">
        <f t="shared" si="28"/>
        <v>8.9622114398202418E-2</v>
      </c>
      <c r="AJ33" s="19"/>
      <c r="AK33" s="21">
        <f t="shared" si="21"/>
        <v>-3.7788773008426424E-4</v>
      </c>
      <c r="AL33" s="22">
        <f t="shared" si="9"/>
        <v>-4.1987524572012812E-3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56.850000000000136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5.8040249999999807</v>
      </c>
      <c r="I34" s="19"/>
      <c r="J34" s="38">
        <f>0.64*$G$44+0.18*$G$45+0.18*$G$46</f>
        <v>9.5000000000000001E-2</v>
      </c>
      <c r="K34" s="18">
        <f t="shared" si="24"/>
        <v>5.4007500000000128</v>
      </c>
      <c r="L34" s="19"/>
      <c r="M34" s="21">
        <f t="shared" si="16"/>
        <v>-0.40327499999996785</v>
      </c>
      <c r="N34" s="22">
        <f t="shared" si="17"/>
        <v>-6.9481954333409868E-2</v>
      </c>
      <c r="O34" s="19"/>
      <c r="P34" s="38">
        <f>0.64*$G$44+0.18*$G$45+0.18*$G$46</f>
        <v>9.5000000000000001E-2</v>
      </c>
      <c r="Q34" s="18">
        <f t="shared" si="25"/>
        <v>5.4007500000000128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5.4007500000000128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5.4007500000000128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5.4007500000000128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30">F35*G35</f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42.614024999999984</v>
      </c>
      <c r="I36" s="31"/>
      <c r="J36" s="42"/>
      <c r="K36" s="44">
        <f>SUM(K29:K35)+K28</f>
        <v>45.01074999853649</v>
      </c>
      <c r="L36" s="31"/>
      <c r="M36" s="32">
        <f t="shared" si="16"/>
        <v>2.3967249985365058</v>
      </c>
      <c r="N36" s="33">
        <f t="shared" ref="N36:N46" si="31">IF((H36)=0,"",(M36/H36))</f>
        <v>5.6242633699504017E-2</v>
      </c>
      <c r="O36" s="31"/>
      <c r="P36" s="42"/>
      <c r="Q36" s="44">
        <f>SUM(Q29:Q35)+Q28</f>
        <v>47.520750003691219</v>
      </c>
      <c r="R36" s="31"/>
      <c r="S36" s="32">
        <f t="shared" si="18"/>
        <v>2.5100000051547298</v>
      </c>
      <c r="T36" s="33">
        <f t="shared" ref="T36:T46" si="32">IF((K36)=0,"",(S36/K36))</f>
        <v>5.5764456385115589E-2</v>
      </c>
      <c r="U36" s="31"/>
      <c r="V36" s="42"/>
      <c r="W36" s="44">
        <f>SUM(W29:W35)+W28</f>
        <v>47.820750001585608</v>
      </c>
      <c r="X36" s="31"/>
      <c r="Y36" s="32">
        <f t="shared" si="19"/>
        <v>0.29999999789438903</v>
      </c>
      <c r="Z36" s="33">
        <f t="shared" ref="Z36:Z46" si="33">IF((Q36)=0,"",(Y36/Q36))</f>
        <v>6.3130316308367658E-3</v>
      </c>
      <c r="AA36" s="31"/>
      <c r="AB36" s="42"/>
      <c r="AC36" s="44">
        <f>SUM(AC29:AC35)+AC28</f>
        <v>47.010750002128297</v>
      </c>
      <c r="AD36" s="31"/>
      <c r="AE36" s="32">
        <f t="shared" si="20"/>
        <v>-0.80999999945731105</v>
      </c>
      <c r="AF36" s="33">
        <f t="shared" ref="AF36:AF46" si="34">IF((W36)=0,"",(AE36/W36))</f>
        <v>-1.6938253779592616E-2</v>
      </c>
      <c r="AG36" s="31"/>
      <c r="AH36" s="42"/>
      <c r="AI36" s="44">
        <f>SUM(AI29:AI35)+AI28</f>
        <v>47.190372114398215</v>
      </c>
      <c r="AJ36" s="31"/>
      <c r="AK36" s="32">
        <f t="shared" si="21"/>
        <v>0.17962211226991798</v>
      </c>
      <c r="AL36" s="33">
        <f t="shared" ref="AL36:AL46" si="35">IF((AC36)=0,"",(AK36/AC36))</f>
        <v>3.8208731462864563E-3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1556.8500000000001</v>
      </c>
      <c r="G37" s="20">
        <v>7.1999999999999998E-3</v>
      </c>
      <c r="H37" s="207">
        <f>($G$7*(1+0.0407))*G37</f>
        <v>11.239559999999999</v>
      </c>
      <c r="I37" s="19"/>
      <c r="J37" s="20">
        <v>7.9911436447223493E-3</v>
      </c>
      <c r="K37" s="18">
        <f>$F37*J37</f>
        <v>12.441011983285991</v>
      </c>
      <c r="L37" s="19"/>
      <c r="M37" s="21">
        <f t="shared" si="16"/>
        <v>1.2014519832859918</v>
      </c>
      <c r="N37" s="22">
        <f t="shared" si="31"/>
        <v>0.10689493034300203</v>
      </c>
      <c r="O37" s="19"/>
      <c r="P37" s="20">
        <v>7.9911436447223493E-3</v>
      </c>
      <c r="Q37" s="18">
        <f>$F37*P37</f>
        <v>12.441011983285991</v>
      </c>
      <c r="R37" s="19"/>
      <c r="S37" s="21">
        <f t="shared" si="18"/>
        <v>0</v>
      </c>
      <c r="T37" s="22">
        <f t="shared" si="32"/>
        <v>0</v>
      </c>
      <c r="U37" s="19"/>
      <c r="V37" s="20">
        <v>7.9911436447223493E-3</v>
      </c>
      <c r="W37" s="18">
        <f>$F37*V37</f>
        <v>12.441011983285991</v>
      </c>
      <c r="X37" s="19"/>
      <c r="Y37" s="21">
        <f t="shared" si="19"/>
        <v>0</v>
      </c>
      <c r="Z37" s="22">
        <f t="shared" si="33"/>
        <v>0</v>
      </c>
      <c r="AA37" s="19"/>
      <c r="AB37" s="20">
        <v>7.9911436447223493E-3</v>
      </c>
      <c r="AC37" s="18">
        <f>$F37*AB37</f>
        <v>12.441011983285991</v>
      </c>
      <c r="AD37" s="19"/>
      <c r="AE37" s="21">
        <f t="shared" si="20"/>
        <v>0</v>
      </c>
      <c r="AF37" s="22">
        <f t="shared" si="34"/>
        <v>0</v>
      </c>
      <c r="AG37" s="19"/>
      <c r="AH37" s="20">
        <v>7.9911436447223493E-3</v>
      </c>
      <c r="AI37" s="18">
        <f>$F37*AH37</f>
        <v>12.441011983285991</v>
      </c>
      <c r="AJ37" s="19"/>
      <c r="AK37" s="21">
        <f t="shared" si="21"/>
        <v>0</v>
      </c>
      <c r="AL37" s="22">
        <f t="shared" si="35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1556.8500000000001</v>
      </c>
      <c r="G38" s="20">
        <v>5.1999999999999998E-3</v>
      </c>
      <c r="H38" s="207">
        <f>($G$7*(1+0.0407))*G38</f>
        <v>8.1174599999999995</v>
      </c>
      <c r="I38" s="19"/>
      <c r="J38" s="20">
        <v>5.8767041198229978E-3</v>
      </c>
      <c r="K38" s="18">
        <f>$F38*J38</f>
        <v>9.1491468089464352</v>
      </c>
      <c r="L38" s="19"/>
      <c r="M38" s="21">
        <f t="shared" si="16"/>
        <v>1.0316868089464357</v>
      </c>
      <c r="N38" s="22">
        <f t="shared" si="31"/>
        <v>0.12709478198185586</v>
      </c>
      <c r="O38" s="19"/>
      <c r="P38" s="20">
        <v>5.8767041198229978E-3</v>
      </c>
      <c r="Q38" s="18">
        <f>$F38*P38</f>
        <v>9.1491468089464352</v>
      </c>
      <c r="R38" s="19"/>
      <c r="S38" s="21">
        <f t="shared" si="18"/>
        <v>0</v>
      </c>
      <c r="T38" s="22">
        <f t="shared" si="32"/>
        <v>0</v>
      </c>
      <c r="U38" s="19"/>
      <c r="V38" s="20">
        <v>5.8767041198229978E-3</v>
      </c>
      <c r="W38" s="18">
        <f>$F38*V38</f>
        <v>9.1491468089464352</v>
      </c>
      <c r="X38" s="19"/>
      <c r="Y38" s="21">
        <f t="shared" si="19"/>
        <v>0</v>
      </c>
      <c r="Z38" s="22">
        <f t="shared" si="33"/>
        <v>0</v>
      </c>
      <c r="AA38" s="19"/>
      <c r="AB38" s="20">
        <v>5.8767041198229978E-3</v>
      </c>
      <c r="AC38" s="18">
        <f>$F38*AB38</f>
        <v>9.1491468089464352</v>
      </c>
      <c r="AD38" s="19"/>
      <c r="AE38" s="21">
        <f t="shared" si="20"/>
        <v>0</v>
      </c>
      <c r="AF38" s="22">
        <f t="shared" si="34"/>
        <v>0</v>
      </c>
      <c r="AG38" s="19"/>
      <c r="AH38" s="20">
        <v>5.8767041198229978E-3</v>
      </c>
      <c r="AI38" s="18">
        <f>$F38*AH38</f>
        <v>9.1491468089464352</v>
      </c>
      <c r="AJ38" s="19"/>
      <c r="AK38" s="21">
        <f t="shared" si="21"/>
        <v>0</v>
      </c>
      <c r="AL38" s="22">
        <f t="shared" si="3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61.971044999999982</v>
      </c>
      <c r="I39" s="49"/>
      <c r="J39" s="48"/>
      <c r="K39" s="44">
        <f>SUM(K36:K38)</f>
        <v>66.600908790768912</v>
      </c>
      <c r="L39" s="49"/>
      <c r="M39" s="32">
        <f t="shared" si="16"/>
        <v>4.6298637907689297</v>
      </c>
      <c r="N39" s="33">
        <f t="shared" si="31"/>
        <v>7.4710113259651031E-2</v>
      </c>
      <c r="O39" s="49"/>
      <c r="P39" s="48"/>
      <c r="Q39" s="44">
        <f>SUM(Q36:Q38)</f>
        <v>69.110908795923649</v>
      </c>
      <c r="R39" s="49"/>
      <c r="S39" s="32">
        <f t="shared" si="18"/>
        <v>2.5100000051547369</v>
      </c>
      <c r="T39" s="33">
        <f t="shared" si="32"/>
        <v>3.7687173504494742E-2</v>
      </c>
      <c r="U39" s="49"/>
      <c r="V39" s="48"/>
      <c r="W39" s="44">
        <f>SUM(W36:W38)</f>
        <v>69.410908793818038</v>
      </c>
      <c r="X39" s="49"/>
      <c r="Y39" s="32">
        <f t="shared" si="19"/>
        <v>0.29999999789438903</v>
      </c>
      <c r="Z39" s="33">
        <f t="shared" si="33"/>
        <v>4.3408486897524899E-3</v>
      </c>
      <c r="AA39" s="49"/>
      <c r="AB39" s="48"/>
      <c r="AC39" s="44">
        <f>SUM(AC36:AC38)</f>
        <v>68.60090879436072</v>
      </c>
      <c r="AD39" s="49"/>
      <c r="AE39" s="32">
        <f t="shared" si="20"/>
        <v>-0.80999999945731815</v>
      </c>
      <c r="AF39" s="33">
        <f t="shared" si="34"/>
        <v>-1.1669635415138943E-2</v>
      </c>
      <c r="AG39" s="49"/>
      <c r="AH39" s="48"/>
      <c r="AI39" s="44">
        <f>SUM(AI36:AI38)</f>
        <v>68.780530906630645</v>
      </c>
      <c r="AJ39" s="49"/>
      <c r="AK39" s="32">
        <f t="shared" si="21"/>
        <v>0.17962211226992508</v>
      </c>
      <c r="AL39" s="33">
        <f t="shared" si="35"/>
        <v>2.6183634506703616E-3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1556.8500000000001</v>
      </c>
      <c r="G40" s="51">
        <v>4.4000000000000003E-3</v>
      </c>
      <c r="H40" s="209">
        <f>($G$7*(1+0.0407))*G40</f>
        <v>6.8686199999999999</v>
      </c>
      <c r="I40" s="19"/>
      <c r="J40" s="51">
        <v>4.4000000000000003E-3</v>
      </c>
      <c r="K40" s="162">
        <f t="shared" ref="K40:K48" si="36">$F40*J40</f>
        <v>6.8501400000000015</v>
      </c>
      <c r="L40" s="19"/>
      <c r="M40" s="21">
        <f t="shared" si="16"/>
        <v>-1.8479999999998498E-2</v>
      </c>
      <c r="N40" s="163">
        <f t="shared" si="31"/>
        <v>-2.6904967810125612E-3</v>
      </c>
      <c r="O40" s="19"/>
      <c r="P40" s="51">
        <v>4.4000000000000003E-3</v>
      </c>
      <c r="Q40" s="162">
        <f t="shared" ref="Q40:Q48" si="37">$F40*P40</f>
        <v>6.8501400000000015</v>
      </c>
      <c r="R40" s="19"/>
      <c r="S40" s="21">
        <f t="shared" si="18"/>
        <v>0</v>
      </c>
      <c r="T40" s="163">
        <f t="shared" si="32"/>
        <v>0</v>
      </c>
      <c r="U40" s="19"/>
      <c r="V40" s="51">
        <v>4.4000000000000003E-3</v>
      </c>
      <c r="W40" s="162">
        <f t="shared" ref="W40:W48" si="38">$F40*V40</f>
        <v>6.8501400000000015</v>
      </c>
      <c r="X40" s="19"/>
      <c r="Y40" s="21">
        <f t="shared" si="19"/>
        <v>0</v>
      </c>
      <c r="Z40" s="163">
        <f t="shared" si="33"/>
        <v>0</v>
      </c>
      <c r="AA40" s="19"/>
      <c r="AB40" s="51">
        <v>4.4000000000000003E-3</v>
      </c>
      <c r="AC40" s="162">
        <f t="shared" ref="AC40:AC48" si="39">$F40*AB40</f>
        <v>6.8501400000000015</v>
      </c>
      <c r="AD40" s="19"/>
      <c r="AE40" s="21">
        <f t="shared" si="20"/>
        <v>0</v>
      </c>
      <c r="AF40" s="163">
        <f t="shared" si="34"/>
        <v>0</v>
      </c>
      <c r="AG40" s="19"/>
      <c r="AH40" s="51">
        <v>4.4000000000000003E-3</v>
      </c>
      <c r="AI40" s="162">
        <f t="shared" ref="AI40:AI48" si="40">$F40*AH40</f>
        <v>6.8501400000000015</v>
      </c>
      <c r="AJ40" s="19"/>
      <c r="AK40" s="21">
        <f t="shared" si="21"/>
        <v>0</v>
      </c>
      <c r="AL40" s="163">
        <f t="shared" si="3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1556.8500000000001</v>
      </c>
      <c r="G41" s="51">
        <v>1.2999999999999999E-3</v>
      </c>
      <c r="H41" s="209">
        <f>($G$7*(1+0.0407))*G41</f>
        <v>2.0293649999999999</v>
      </c>
      <c r="I41" s="19"/>
      <c r="J41" s="51">
        <v>1.2999999999999999E-3</v>
      </c>
      <c r="K41" s="162">
        <f t="shared" si="36"/>
        <v>2.0239050000000001</v>
      </c>
      <c r="L41" s="19"/>
      <c r="M41" s="21">
        <f t="shared" si="16"/>
        <v>-5.4599999999997983E-3</v>
      </c>
      <c r="N41" s="163">
        <f t="shared" si="31"/>
        <v>-2.6904967810126809E-3</v>
      </c>
      <c r="O41" s="19"/>
      <c r="P41" s="51">
        <v>1.2999999999999999E-3</v>
      </c>
      <c r="Q41" s="162">
        <f t="shared" si="37"/>
        <v>2.0239050000000001</v>
      </c>
      <c r="R41" s="19"/>
      <c r="S41" s="21">
        <f t="shared" si="18"/>
        <v>0</v>
      </c>
      <c r="T41" s="163">
        <f t="shared" si="32"/>
        <v>0</v>
      </c>
      <c r="U41" s="19"/>
      <c r="V41" s="51">
        <v>1.2999999999999999E-3</v>
      </c>
      <c r="W41" s="162">
        <f t="shared" si="38"/>
        <v>2.0239050000000001</v>
      </c>
      <c r="X41" s="19"/>
      <c r="Y41" s="21">
        <f t="shared" si="19"/>
        <v>0</v>
      </c>
      <c r="Z41" s="163">
        <f t="shared" si="33"/>
        <v>0</v>
      </c>
      <c r="AA41" s="19"/>
      <c r="AB41" s="51">
        <v>1.2999999999999999E-3</v>
      </c>
      <c r="AC41" s="162">
        <f t="shared" si="39"/>
        <v>2.0239050000000001</v>
      </c>
      <c r="AD41" s="19"/>
      <c r="AE41" s="21">
        <f t="shared" si="20"/>
        <v>0</v>
      </c>
      <c r="AF41" s="163">
        <f t="shared" si="34"/>
        <v>0</v>
      </c>
      <c r="AG41" s="19"/>
      <c r="AH41" s="51">
        <v>1.2999999999999999E-3</v>
      </c>
      <c r="AI41" s="162">
        <f t="shared" si="40"/>
        <v>2.0239050000000001</v>
      </c>
      <c r="AJ41" s="19"/>
      <c r="AK41" s="21">
        <f t="shared" si="21"/>
        <v>0</v>
      </c>
      <c r="AL41" s="163">
        <f t="shared" si="3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1">F42*G42</f>
        <v>0.25</v>
      </c>
      <c r="I42" s="19"/>
      <c r="J42" s="51">
        <v>0.25</v>
      </c>
      <c r="K42" s="162">
        <f t="shared" si="36"/>
        <v>0.25</v>
      </c>
      <c r="L42" s="19"/>
      <c r="M42" s="21">
        <f t="shared" si="16"/>
        <v>0</v>
      </c>
      <c r="N42" s="163">
        <f t="shared" si="31"/>
        <v>0</v>
      </c>
      <c r="O42" s="19"/>
      <c r="P42" s="51">
        <v>0.25</v>
      </c>
      <c r="Q42" s="162">
        <f t="shared" si="37"/>
        <v>0.25</v>
      </c>
      <c r="R42" s="19"/>
      <c r="S42" s="21">
        <f t="shared" si="18"/>
        <v>0</v>
      </c>
      <c r="T42" s="163">
        <f t="shared" si="32"/>
        <v>0</v>
      </c>
      <c r="U42" s="19"/>
      <c r="V42" s="51">
        <v>0.25</v>
      </c>
      <c r="W42" s="162">
        <f t="shared" si="38"/>
        <v>0.25</v>
      </c>
      <c r="X42" s="19"/>
      <c r="Y42" s="21">
        <f t="shared" si="19"/>
        <v>0</v>
      </c>
      <c r="Z42" s="163">
        <f t="shared" si="33"/>
        <v>0</v>
      </c>
      <c r="AA42" s="19"/>
      <c r="AB42" s="51">
        <v>0.25</v>
      </c>
      <c r="AC42" s="162">
        <f t="shared" si="39"/>
        <v>0.25</v>
      </c>
      <c r="AD42" s="19"/>
      <c r="AE42" s="21">
        <f t="shared" si="20"/>
        <v>0</v>
      </c>
      <c r="AF42" s="163">
        <f t="shared" si="34"/>
        <v>0</v>
      </c>
      <c r="AG42" s="19"/>
      <c r="AH42" s="51">
        <v>0.25</v>
      </c>
      <c r="AI42" s="162">
        <f t="shared" si="40"/>
        <v>0.25</v>
      </c>
      <c r="AJ42" s="19"/>
      <c r="AK42" s="21">
        <f t="shared" si="21"/>
        <v>0</v>
      </c>
      <c r="AL42" s="163">
        <f t="shared" si="3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</v>
      </c>
      <c r="G43" s="51">
        <v>7.0000000000000001E-3</v>
      </c>
      <c r="H43" s="162">
        <f t="shared" si="41"/>
        <v>10.5</v>
      </c>
      <c r="I43" s="19"/>
      <c r="J43" s="51">
        <v>7.0000000000000001E-3</v>
      </c>
      <c r="K43" s="162">
        <f t="shared" si="36"/>
        <v>10.5</v>
      </c>
      <c r="L43" s="19"/>
      <c r="M43" s="21">
        <f t="shared" si="16"/>
        <v>0</v>
      </c>
      <c r="N43" s="163">
        <f t="shared" si="31"/>
        <v>0</v>
      </c>
      <c r="O43" s="19"/>
      <c r="P43" s="51"/>
      <c r="Q43" s="162">
        <f t="shared" si="37"/>
        <v>0</v>
      </c>
      <c r="R43" s="19"/>
      <c r="S43" s="21">
        <f t="shared" si="18"/>
        <v>-10.5</v>
      </c>
      <c r="T43" s="163">
        <f t="shared" si="32"/>
        <v>-1</v>
      </c>
      <c r="U43" s="19"/>
      <c r="V43" s="51"/>
      <c r="W43" s="162">
        <f t="shared" si="38"/>
        <v>0</v>
      </c>
      <c r="X43" s="19"/>
      <c r="Y43" s="21">
        <f t="shared" si="19"/>
        <v>0</v>
      </c>
      <c r="Z43" s="163" t="str">
        <f t="shared" si="33"/>
        <v/>
      </c>
      <c r="AA43" s="19"/>
      <c r="AB43" s="51"/>
      <c r="AC43" s="162">
        <f t="shared" si="39"/>
        <v>0</v>
      </c>
      <c r="AD43" s="19"/>
      <c r="AE43" s="21">
        <f t="shared" si="20"/>
        <v>0</v>
      </c>
      <c r="AF43" s="163" t="str">
        <f t="shared" si="34"/>
        <v/>
      </c>
      <c r="AG43" s="19"/>
      <c r="AH43" s="51"/>
      <c r="AI43" s="162">
        <f t="shared" si="40"/>
        <v>0</v>
      </c>
      <c r="AJ43" s="19"/>
      <c r="AK43" s="21">
        <f t="shared" si="21"/>
        <v>0</v>
      </c>
      <c r="AL43" s="163" t="str">
        <f t="shared" si="35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</v>
      </c>
      <c r="G44" s="55">
        <v>7.6999999999999999E-2</v>
      </c>
      <c r="H44" s="162">
        <f t="shared" si="41"/>
        <v>73.92</v>
      </c>
      <c r="I44" s="19"/>
      <c r="J44" s="55">
        <v>7.6999999999999999E-2</v>
      </c>
      <c r="K44" s="162">
        <f t="shared" si="36"/>
        <v>73.92</v>
      </c>
      <c r="L44" s="19"/>
      <c r="M44" s="21">
        <f t="shared" si="16"/>
        <v>0</v>
      </c>
      <c r="N44" s="163">
        <f t="shared" si="31"/>
        <v>0</v>
      </c>
      <c r="O44" s="19"/>
      <c r="P44" s="55">
        <v>7.6999999999999999E-2</v>
      </c>
      <c r="Q44" s="162">
        <f t="shared" si="37"/>
        <v>73.92</v>
      </c>
      <c r="R44" s="19"/>
      <c r="S44" s="21">
        <f t="shared" si="18"/>
        <v>0</v>
      </c>
      <c r="T44" s="163">
        <f t="shared" si="32"/>
        <v>0</v>
      </c>
      <c r="U44" s="19"/>
      <c r="V44" s="55">
        <v>7.6999999999999999E-2</v>
      </c>
      <c r="W44" s="162">
        <f t="shared" si="38"/>
        <v>73.92</v>
      </c>
      <c r="X44" s="19"/>
      <c r="Y44" s="21">
        <f t="shared" si="19"/>
        <v>0</v>
      </c>
      <c r="Z44" s="163">
        <f t="shared" si="33"/>
        <v>0</v>
      </c>
      <c r="AA44" s="19"/>
      <c r="AB44" s="55">
        <v>7.6999999999999999E-2</v>
      </c>
      <c r="AC44" s="162">
        <f t="shared" si="39"/>
        <v>73.92</v>
      </c>
      <c r="AD44" s="19"/>
      <c r="AE44" s="21">
        <f t="shared" si="20"/>
        <v>0</v>
      </c>
      <c r="AF44" s="163">
        <f t="shared" si="34"/>
        <v>0</v>
      </c>
      <c r="AG44" s="19"/>
      <c r="AH44" s="55">
        <v>7.6999999999999999E-2</v>
      </c>
      <c r="AI44" s="162">
        <f t="shared" si="40"/>
        <v>73.92</v>
      </c>
      <c r="AJ44" s="19"/>
      <c r="AK44" s="21">
        <f t="shared" si="21"/>
        <v>0</v>
      </c>
      <c r="AL44" s="163">
        <f t="shared" si="3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</v>
      </c>
      <c r="G45" s="55">
        <v>0.114</v>
      </c>
      <c r="H45" s="162">
        <f t="shared" si="41"/>
        <v>30.78</v>
      </c>
      <c r="I45" s="19"/>
      <c r="J45" s="55">
        <v>0.114</v>
      </c>
      <c r="K45" s="162">
        <f t="shared" si="36"/>
        <v>30.78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7"/>
        <v>30.78</v>
      </c>
      <c r="R45" s="19"/>
      <c r="S45" s="21">
        <f t="shared" si="18"/>
        <v>0</v>
      </c>
      <c r="T45" s="163">
        <f t="shared" si="32"/>
        <v>0</v>
      </c>
      <c r="U45" s="19"/>
      <c r="V45" s="55">
        <v>0.114</v>
      </c>
      <c r="W45" s="162">
        <f t="shared" si="38"/>
        <v>30.78</v>
      </c>
      <c r="X45" s="19"/>
      <c r="Y45" s="21">
        <f t="shared" si="19"/>
        <v>0</v>
      </c>
      <c r="Z45" s="163">
        <f t="shared" si="33"/>
        <v>0</v>
      </c>
      <c r="AA45" s="19"/>
      <c r="AB45" s="55">
        <v>0.114</v>
      </c>
      <c r="AC45" s="162">
        <f t="shared" si="39"/>
        <v>30.78</v>
      </c>
      <c r="AD45" s="19"/>
      <c r="AE45" s="21">
        <f t="shared" si="20"/>
        <v>0</v>
      </c>
      <c r="AF45" s="163">
        <f t="shared" si="34"/>
        <v>0</v>
      </c>
      <c r="AG45" s="19"/>
      <c r="AH45" s="55">
        <v>0.114</v>
      </c>
      <c r="AI45" s="162">
        <f t="shared" si="40"/>
        <v>30.78</v>
      </c>
      <c r="AJ45" s="19"/>
      <c r="AK45" s="21">
        <f t="shared" si="21"/>
        <v>0</v>
      </c>
      <c r="AL45" s="163">
        <f t="shared" si="3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</v>
      </c>
      <c r="G46" s="55">
        <v>0.14000000000000001</v>
      </c>
      <c r="H46" s="162">
        <f t="shared" si="41"/>
        <v>37.800000000000004</v>
      </c>
      <c r="I46" s="19"/>
      <c r="J46" s="55">
        <v>0.14000000000000001</v>
      </c>
      <c r="K46" s="162">
        <f t="shared" si="36"/>
        <v>37.800000000000004</v>
      </c>
      <c r="L46" s="19"/>
      <c r="M46" s="21">
        <f t="shared" si="16"/>
        <v>0</v>
      </c>
      <c r="N46" s="163">
        <f t="shared" si="31"/>
        <v>0</v>
      </c>
      <c r="O46" s="19"/>
      <c r="P46" s="55">
        <v>0.14000000000000001</v>
      </c>
      <c r="Q46" s="162">
        <f t="shared" si="37"/>
        <v>37.800000000000004</v>
      </c>
      <c r="R46" s="19"/>
      <c r="S46" s="21">
        <f t="shared" si="18"/>
        <v>0</v>
      </c>
      <c r="T46" s="163">
        <f t="shared" si="32"/>
        <v>0</v>
      </c>
      <c r="U46" s="19"/>
      <c r="V46" s="55">
        <v>0.14000000000000001</v>
      </c>
      <c r="W46" s="162">
        <f t="shared" si="38"/>
        <v>37.800000000000004</v>
      </c>
      <c r="X46" s="19"/>
      <c r="Y46" s="21">
        <f t="shared" si="19"/>
        <v>0</v>
      </c>
      <c r="Z46" s="163">
        <f t="shared" si="33"/>
        <v>0</v>
      </c>
      <c r="AA46" s="19"/>
      <c r="AB46" s="55">
        <v>0.14000000000000001</v>
      </c>
      <c r="AC46" s="162">
        <f t="shared" si="39"/>
        <v>37.800000000000004</v>
      </c>
      <c r="AD46" s="19"/>
      <c r="AE46" s="21">
        <f t="shared" si="20"/>
        <v>0</v>
      </c>
      <c r="AF46" s="163">
        <f t="shared" si="34"/>
        <v>0</v>
      </c>
      <c r="AG46" s="19"/>
      <c r="AH46" s="55">
        <v>0.14000000000000001</v>
      </c>
      <c r="AI46" s="162">
        <f t="shared" si="40"/>
        <v>37.800000000000004</v>
      </c>
      <c r="AJ46" s="19"/>
      <c r="AK46" s="21">
        <f t="shared" si="21"/>
        <v>0</v>
      </c>
      <c r="AL46" s="163">
        <f t="shared" si="3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8.7999999999999995E-2</v>
      </c>
      <c r="H47" s="162">
        <f t="shared" si="41"/>
        <v>52.8</v>
      </c>
      <c r="I47" s="60"/>
      <c r="J47" s="55">
        <v>8.7999999999999995E-2</v>
      </c>
      <c r="K47" s="162">
        <f t="shared" si="36"/>
        <v>52.8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7"/>
        <v>52.8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8"/>
        <v>52.8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9"/>
        <v>52.8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0"/>
        <v>52.8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900</v>
      </c>
      <c r="G48" s="55">
        <v>0.10299999999999999</v>
      </c>
      <c r="H48" s="162">
        <f t="shared" si="41"/>
        <v>92.699999999999989</v>
      </c>
      <c r="I48" s="60"/>
      <c r="J48" s="55">
        <v>0.10299999999999999</v>
      </c>
      <c r="K48" s="162">
        <f t="shared" si="36"/>
        <v>92.699999999999989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7"/>
        <v>92.699999999999989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8"/>
        <v>92.699999999999989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9"/>
        <v>92.699999999999989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0"/>
        <v>92.699999999999989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224.11902999999998</v>
      </c>
      <c r="I50" s="76"/>
      <c r="J50" s="73"/>
      <c r="K50" s="75">
        <f>SUM(K40:K46,K39)</f>
        <v>228.72495379076895</v>
      </c>
      <c r="L50" s="76"/>
      <c r="M50" s="77">
        <f>K50-H50</f>
        <v>4.6059237907689692</v>
      </c>
      <c r="N50" s="78">
        <f>IF((H50)=0,"",(M50/H50))</f>
        <v>2.055123918200507E-2</v>
      </c>
      <c r="O50" s="76"/>
      <c r="P50" s="73"/>
      <c r="Q50" s="75">
        <f>SUM(Q40:Q46,Q39)</f>
        <v>220.73495379592367</v>
      </c>
      <c r="R50" s="76"/>
      <c r="S50" s="77">
        <f t="shared" si="18"/>
        <v>-7.9899999948452773</v>
      </c>
      <c r="T50" s="78">
        <f>IF((K50)=0,"",(S50/K50))</f>
        <v>-3.4932786573669182E-2</v>
      </c>
      <c r="U50" s="76"/>
      <c r="V50" s="73"/>
      <c r="W50" s="75">
        <f>SUM(W40:W46,W39)</f>
        <v>221.03495379381806</v>
      </c>
      <c r="X50" s="76"/>
      <c r="Y50" s="77">
        <f t="shared" si="19"/>
        <v>0.29999999789438903</v>
      </c>
      <c r="Z50" s="78">
        <f>IF((Q50)=0,"",(Y50/Q50))</f>
        <v>1.3590960232412867E-3</v>
      </c>
      <c r="AA50" s="76"/>
      <c r="AB50" s="73"/>
      <c r="AC50" s="75">
        <f>SUM(AC40:AC46,AC39)</f>
        <v>220.22495379436074</v>
      </c>
      <c r="AD50" s="76"/>
      <c r="AE50" s="77">
        <f t="shared" si="20"/>
        <v>-0.80999999945731815</v>
      </c>
      <c r="AF50" s="78">
        <f>IF((W50)=0,"",(AE50/W50))</f>
        <v>-3.6645787716131453E-3</v>
      </c>
      <c r="AG50" s="76"/>
      <c r="AH50" s="73"/>
      <c r="AI50" s="75">
        <f>SUM(AI40:AI46,AI39)</f>
        <v>220.40457590663067</v>
      </c>
      <c r="AJ50" s="76"/>
      <c r="AK50" s="77">
        <f t="shared" si="21"/>
        <v>0.17962211226992508</v>
      </c>
      <c r="AL50" s="78">
        <f>IF((AC50)=0,"",(AK50/AC50))</f>
        <v>8.1563015078504983E-4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29.135473899999997</v>
      </c>
      <c r="I51" s="83"/>
      <c r="J51" s="80">
        <v>0.13</v>
      </c>
      <c r="K51" s="84">
        <f>K50*J51</f>
        <v>29.734243992799964</v>
      </c>
      <c r="L51" s="83"/>
      <c r="M51" s="85">
        <f>K51-H51</f>
        <v>0.59877009279996685</v>
      </c>
      <c r="N51" s="86">
        <f>IF((H51)=0,"",(M51/H51))</f>
        <v>2.0551239182005097E-2</v>
      </c>
      <c r="O51" s="83"/>
      <c r="P51" s="80">
        <v>0.13</v>
      </c>
      <c r="Q51" s="84">
        <f>Q50*P51</f>
        <v>28.695543993470078</v>
      </c>
      <c r="R51" s="83"/>
      <c r="S51" s="85">
        <f t="shared" si="18"/>
        <v>-1.0386999993298858</v>
      </c>
      <c r="T51" s="86">
        <f>IF((K51)=0,"",(S51/K51))</f>
        <v>-3.4932786573669168E-2</v>
      </c>
      <c r="U51" s="83"/>
      <c r="V51" s="80">
        <v>0.13</v>
      </c>
      <c r="W51" s="84">
        <f>W50*V51</f>
        <v>28.73454399319635</v>
      </c>
      <c r="X51" s="83"/>
      <c r="Y51" s="85">
        <f t="shared" si="19"/>
        <v>3.8999999726271994E-2</v>
      </c>
      <c r="Z51" s="86">
        <f>IF((Q51)=0,"",(Y51/Q51))</f>
        <v>1.3590960232413361E-3</v>
      </c>
      <c r="AA51" s="83"/>
      <c r="AB51" s="80">
        <v>0.13</v>
      </c>
      <c r="AC51" s="84">
        <f>AC50*AB51</f>
        <v>28.629243993266897</v>
      </c>
      <c r="AD51" s="83"/>
      <c r="AE51" s="85">
        <f t="shared" si="20"/>
        <v>-0.10529999992945349</v>
      </c>
      <c r="AF51" s="86">
        <f>IF((W51)=0,"",(AE51/W51))</f>
        <v>-3.6645787716132194E-3</v>
      </c>
      <c r="AG51" s="83"/>
      <c r="AH51" s="80">
        <v>0.13</v>
      </c>
      <c r="AI51" s="84">
        <f>AI50*AH51</f>
        <v>28.652594867861989</v>
      </c>
      <c r="AJ51" s="83"/>
      <c r="AK51" s="85">
        <f t="shared" si="21"/>
        <v>2.3350874595092108E-2</v>
      </c>
      <c r="AL51" s="86">
        <f>IF((AC51)=0,"",(AK51/AC51))</f>
        <v>8.1563015078511434E-4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253.25450389999997</v>
      </c>
      <c r="I52" s="83"/>
      <c r="J52" s="88"/>
      <c r="K52" s="84">
        <f>K50+K51</f>
        <v>258.45919778356892</v>
      </c>
      <c r="L52" s="83"/>
      <c r="M52" s="85">
        <f>K52-H52</f>
        <v>5.2046938835689502</v>
      </c>
      <c r="N52" s="86">
        <f>IF((H52)=0,"",(M52/H52))</f>
        <v>2.0551239182005129E-2</v>
      </c>
      <c r="O52" s="83"/>
      <c r="P52" s="88"/>
      <c r="Q52" s="84">
        <f>Q50+Q51</f>
        <v>249.43049778939374</v>
      </c>
      <c r="R52" s="83"/>
      <c r="S52" s="85">
        <f t="shared" si="18"/>
        <v>-9.0286999941751844</v>
      </c>
      <c r="T52" s="86">
        <f>IF((K52)=0,"",(S52/K52))</f>
        <v>-3.4932786573669258E-2</v>
      </c>
      <c r="U52" s="83"/>
      <c r="V52" s="88"/>
      <c r="W52" s="84">
        <f>W50+W51</f>
        <v>249.76949778701442</v>
      </c>
      <c r="X52" s="83"/>
      <c r="Y52" s="85">
        <f t="shared" si="19"/>
        <v>0.33899999762067523</v>
      </c>
      <c r="Z52" s="86">
        <f>IF((Q52)=0,"",(Y52/Q52))</f>
        <v>1.3590960232413493E-3</v>
      </c>
      <c r="AA52" s="83"/>
      <c r="AB52" s="88"/>
      <c r="AC52" s="84">
        <f>AC50+AC51</f>
        <v>248.85419778762764</v>
      </c>
      <c r="AD52" s="83"/>
      <c r="AE52" s="85">
        <f t="shared" si="20"/>
        <v>-0.9152999993867752</v>
      </c>
      <c r="AF52" s="86">
        <f>IF((W52)=0,"",(AE52/W52))</f>
        <v>-3.6645787716131683E-3</v>
      </c>
      <c r="AG52" s="83"/>
      <c r="AH52" s="88"/>
      <c r="AI52" s="84">
        <f>AI50+AI51</f>
        <v>249.05717077449265</v>
      </c>
      <c r="AJ52" s="83"/>
      <c r="AK52" s="85">
        <f t="shared" si="21"/>
        <v>0.20297298686500653</v>
      </c>
      <c r="AL52" s="86">
        <f>IF((AC52)=0,"",(AK52/AC52))</f>
        <v>8.1563015078501438E-4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-25.33</v>
      </c>
      <c r="I53" s="83"/>
      <c r="J53" s="88"/>
      <c r="K53" s="90">
        <f>ROUND(-K52*10%,2)</f>
        <v>-25.85</v>
      </c>
      <c r="L53" s="83"/>
      <c r="M53" s="91">
        <f>K53-H53</f>
        <v>-0.52000000000000313</v>
      </c>
      <c r="N53" s="92">
        <f>IF((H53)=0,"",(M53/H53))</f>
        <v>2.052901697591801E-2</v>
      </c>
      <c r="O53" s="83"/>
      <c r="P53" s="88"/>
      <c r="Q53" s="90">
        <f>ROUND(-Q52*10%,2)</f>
        <v>-24.94</v>
      </c>
      <c r="R53" s="83"/>
      <c r="S53" s="91">
        <f t="shared" si="18"/>
        <v>0.91000000000000014</v>
      </c>
      <c r="T53" s="92">
        <f>IF((K53)=0,"",(S53/K53))</f>
        <v>-3.5203094777562866E-2</v>
      </c>
      <c r="U53" s="83"/>
      <c r="V53" s="88"/>
      <c r="W53" s="90">
        <f>ROUND(-W52*10%,2)</f>
        <v>-24.98</v>
      </c>
      <c r="X53" s="83"/>
      <c r="Y53" s="91">
        <f t="shared" si="19"/>
        <v>-3.9999999999999147E-2</v>
      </c>
      <c r="Z53" s="92">
        <f>IF((Q53)=0,"",(Y53/Q53))</f>
        <v>1.6038492381715776E-3</v>
      </c>
      <c r="AA53" s="83"/>
      <c r="AB53" s="88"/>
      <c r="AC53" s="90">
        <f>ROUND(-AC52*10%,2)</f>
        <v>-24.89</v>
      </c>
      <c r="AD53" s="83"/>
      <c r="AE53" s="91">
        <f t="shared" si="20"/>
        <v>8.9999999999999858E-2</v>
      </c>
      <c r="AF53" s="92">
        <f>IF((W53)=0,"",(AE53/W53))</f>
        <v>-3.6028823058446699E-3</v>
      </c>
      <c r="AG53" s="83"/>
      <c r="AH53" s="88"/>
      <c r="AI53" s="90">
        <f>ROUND(-AI52*10%,2)</f>
        <v>-24.91</v>
      </c>
      <c r="AJ53" s="83"/>
      <c r="AK53" s="91">
        <f t="shared" si="21"/>
        <v>-1.9999999999999574E-2</v>
      </c>
      <c r="AL53" s="92">
        <f>IF((AC53)=0,"",(AK53/AC53))</f>
        <v>8.0353555644835568E-4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227.92450389999999</v>
      </c>
      <c r="I54" s="96"/>
      <c r="J54" s="93"/>
      <c r="K54" s="97">
        <f>K52+K53</f>
        <v>232.60919778356893</v>
      </c>
      <c r="L54" s="96"/>
      <c r="M54" s="98">
        <f>K54-H54</f>
        <v>4.68469388356894</v>
      </c>
      <c r="N54" s="99">
        <f>IF((H54)=0,"",(M54/H54))</f>
        <v>2.0553708808879589E-2</v>
      </c>
      <c r="O54" s="96"/>
      <c r="P54" s="93"/>
      <c r="Q54" s="97">
        <f>Q52+Q53</f>
        <v>224.49049778939374</v>
      </c>
      <c r="R54" s="96"/>
      <c r="S54" s="98">
        <f t="shared" si="18"/>
        <v>-8.1186999941751878</v>
      </c>
      <c r="T54" s="99">
        <f>IF((K54)=0,"",(S54/K54))</f>
        <v>-3.4902747060454709E-2</v>
      </c>
      <c r="U54" s="96"/>
      <c r="V54" s="93"/>
      <c r="W54" s="97">
        <f>W52+W53</f>
        <v>224.78949778701443</v>
      </c>
      <c r="X54" s="96"/>
      <c r="Y54" s="98">
        <f t="shared" si="19"/>
        <v>0.29899999762068319</v>
      </c>
      <c r="Z54" s="99">
        <f>IF((Q54)=0,"",(Y54/Q54))</f>
        <v>1.3319049160877656E-3</v>
      </c>
      <c r="AA54" s="96"/>
      <c r="AB54" s="93"/>
      <c r="AC54" s="97">
        <f>AC52+AC53</f>
        <v>223.96419778762765</v>
      </c>
      <c r="AD54" s="96"/>
      <c r="AE54" s="98">
        <f t="shared" si="20"/>
        <v>-0.82529999938677179</v>
      </c>
      <c r="AF54" s="99">
        <f>IF((W54)=0,"",(AE54/W54))</f>
        <v>-3.6714348646694093E-3</v>
      </c>
      <c r="AG54" s="96"/>
      <c r="AH54" s="93"/>
      <c r="AI54" s="97">
        <f>AI52+AI53</f>
        <v>224.14717077449265</v>
      </c>
      <c r="AJ54" s="96"/>
      <c r="AK54" s="98">
        <f t="shared" si="21"/>
        <v>0.1829729868649963</v>
      </c>
      <c r="AL54" s="99">
        <f>IF((AC54)=0,"",(AK54/AC54))</f>
        <v>8.1697426942541518E-4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227.11902999999998</v>
      </c>
      <c r="I56" s="110"/>
      <c r="J56" s="107"/>
      <c r="K56" s="109">
        <f>SUM(K47:K48,K39,K40:K43)</f>
        <v>231.72495379076895</v>
      </c>
      <c r="L56" s="110"/>
      <c r="M56" s="111">
        <f>K56-H56</f>
        <v>4.6059237907689692</v>
      </c>
      <c r="N56" s="78">
        <f>IF((H56)=0,"",(M56/H56))</f>
        <v>2.0279779245134015E-2</v>
      </c>
      <c r="O56" s="110"/>
      <c r="P56" s="107"/>
      <c r="Q56" s="109">
        <f>SUM(Q47:Q48,Q39,Q40:Q43)</f>
        <v>223.73495379592367</v>
      </c>
      <c r="R56" s="110"/>
      <c r="S56" s="111">
        <f t="shared" si="18"/>
        <v>-7.9899999948452773</v>
      </c>
      <c r="T56" s="78">
        <f>IF((K56)=0,"",(S56/K56))</f>
        <v>-3.4480533339795921E-2</v>
      </c>
      <c r="U56" s="110"/>
      <c r="V56" s="107"/>
      <c r="W56" s="109">
        <f>SUM(W47:W48,W39,W40:W43)</f>
        <v>224.03495379381806</v>
      </c>
      <c r="X56" s="110"/>
      <c r="Y56" s="111">
        <f t="shared" si="19"/>
        <v>0.29999999789438903</v>
      </c>
      <c r="Z56" s="78">
        <f>IF((Q56)=0,"",(Y56/Q56))</f>
        <v>1.340872281262003E-3</v>
      </c>
      <c r="AA56" s="110"/>
      <c r="AB56" s="107"/>
      <c r="AC56" s="109">
        <f>SUM(AC47:AC48,AC39,AC40:AC43)</f>
        <v>223.22495379436074</v>
      </c>
      <c r="AD56" s="110"/>
      <c r="AE56" s="111">
        <f t="shared" si="20"/>
        <v>-0.80999999945731815</v>
      </c>
      <c r="AF56" s="78">
        <f>IF((W56)=0,"",(AE56/W56))</f>
        <v>-3.6155072489392455E-3</v>
      </c>
      <c r="AG56" s="110"/>
      <c r="AH56" s="107"/>
      <c r="AI56" s="109">
        <f>SUM(AI47:AI48,AI39,AI40:AI43)</f>
        <v>223.40457590663067</v>
      </c>
      <c r="AJ56" s="110"/>
      <c r="AK56" s="111">
        <f t="shared" si="21"/>
        <v>0.17962211226992508</v>
      </c>
      <c r="AL56" s="78">
        <f>IF((AC56)=0,"",(AK56/AC56))</f>
        <v>8.0466860544362137E-4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29.525473899999998</v>
      </c>
      <c r="I57" s="115"/>
      <c r="J57" s="113">
        <v>0.13</v>
      </c>
      <c r="K57" s="116">
        <f>K56*J57</f>
        <v>30.124243992799965</v>
      </c>
      <c r="L57" s="115"/>
      <c r="M57" s="117">
        <f>K57-H57</f>
        <v>0.59877009279996685</v>
      </c>
      <c r="N57" s="86">
        <f>IF((H57)=0,"",(M57/H57))</f>
        <v>2.0279779245134043E-2</v>
      </c>
      <c r="O57" s="115"/>
      <c r="P57" s="113">
        <v>0.13</v>
      </c>
      <c r="Q57" s="116">
        <f>Q56*P57</f>
        <v>29.085543993470079</v>
      </c>
      <c r="R57" s="115"/>
      <c r="S57" s="117">
        <f t="shared" si="18"/>
        <v>-1.0386999993298858</v>
      </c>
      <c r="T57" s="86">
        <f>IF((K57)=0,"",(S57/K57))</f>
        <v>-3.4480533339795907E-2</v>
      </c>
      <c r="U57" s="115"/>
      <c r="V57" s="113">
        <v>0.13</v>
      </c>
      <c r="W57" s="116">
        <f>W56*V57</f>
        <v>29.124543993196347</v>
      </c>
      <c r="X57" s="115"/>
      <c r="Y57" s="117">
        <f t="shared" si="19"/>
        <v>3.8999999726268442E-2</v>
      </c>
      <c r="Z57" s="86">
        <f>IF((Q57)=0,"",(Y57/Q57))</f>
        <v>1.3408722812619297E-3</v>
      </c>
      <c r="AA57" s="115"/>
      <c r="AB57" s="113">
        <v>0.13</v>
      </c>
      <c r="AC57" s="116">
        <f>AC56*AB57</f>
        <v>29.019243993266898</v>
      </c>
      <c r="AD57" s="115"/>
      <c r="AE57" s="117">
        <f t="shared" si="20"/>
        <v>-0.10529999992944994</v>
      </c>
      <c r="AF57" s="86">
        <f>IF((W57)=0,"",(AE57/W57))</f>
        <v>-3.615507248939197E-3</v>
      </c>
      <c r="AG57" s="115"/>
      <c r="AH57" s="113">
        <v>0.13</v>
      </c>
      <c r="AI57" s="116">
        <f>AI56*AH57</f>
        <v>29.04259486786199</v>
      </c>
      <c r="AJ57" s="115"/>
      <c r="AK57" s="117">
        <f t="shared" si="21"/>
        <v>2.3350874595092108E-2</v>
      </c>
      <c r="AL57" s="86">
        <f>IF((AC57)=0,"",(AK57/AC57))</f>
        <v>8.0466860544368502E-4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256.64450389999996</v>
      </c>
      <c r="I58" s="115"/>
      <c r="J58" s="119"/>
      <c r="K58" s="116">
        <f>K56+K57</f>
        <v>261.84919778356891</v>
      </c>
      <c r="L58" s="115"/>
      <c r="M58" s="117">
        <f>K58-H58</f>
        <v>5.2046938835689502</v>
      </c>
      <c r="N58" s="86">
        <f>IF((H58)=0,"",(M58/H58))</f>
        <v>2.0279779245134074E-2</v>
      </c>
      <c r="O58" s="115"/>
      <c r="P58" s="119"/>
      <c r="Q58" s="116">
        <f>Q56+Q57</f>
        <v>252.82049778939376</v>
      </c>
      <c r="R58" s="115"/>
      <c r="S58" s="117">
        <f t="shared" si="18"/>
        <v>-9.028699994175156</v>
      </c>
      <c r="T58" s="86">
        <f>IF((K58)=0,"",(S58/K58))</f>
        <v>-3.4480533339795894E-2</v>
      </c>
      <c r="U58" s="115"/>
      <c r="V58" s="119"/>
      <c r="W58" s="116">
        <f>W56+W57</f>
        <v>253.1594977870144</v>
      </c>
      <c r="X58" s="115"/>
      <c r="Y58" s="117">
        <f t="shared" si="19"/>
        <v>0.33899999762064681</v>
      </c>
      <c r="Z58" s="86">
        <f>IF((Q58)=0,"",(Y58/Q58))</f>
        <v>1.3408722812619524E-3</v>
      </c>
      <c r="AA58" s="115"/>
      <c r="AB58" s="119"/>
      <c r="AC58" s="116">
        <f>AC56+AC57</f>
        <v>252.24419778762763</v>
      </c>
      <c r="AD58" s="115"/>
      <c r="AE58" s="117">
        <f t="shared" si="20"/>
        <v>-0.9152999993867752</v>
      </c>
      <c r="AF58" s="86">
        <f>IF((W58)=0,"",(AE58/W58))</f>
        <v>-3.6155072489392681E-3</v>
      </c>
      <c r="AG58" s="115"/>
      <c r="AH58" s="119"/>
      <c r="AI58" s="116">
        <f>AI56+AI57</f>
        <v>252.44717077449266</v>
      </c>
      <c r="AJ58" s="115"/>
      <c r="AK58" s="117">
        <f t="shared" si="21"/>
        <v>0.20297298686503495</v>
      </c>
      <c r="AL58" s="86">
        <f>IF((AC58)=0,"",(AK58/AC58))</f>
        <v>8.0466860544369922E-4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-25.66</v>
      </c>
      <c r="I59" s="115"/>
      <c r="J59" s="119"/>
      <c r="K59" s="122">
        <f>ROUND(-K58*10%,2)</f>
        <v>-26.18</v>
      </c>
      <c r="L59" s="115"/>
      <c r="M59" s="123">
        <f>K59-H59</f>
        <v>-0.51999999999999957</v>
      </c>
      <c r="N59" s="92">
        <f>IF((H59)=0,"",(M59/H59))</f>
        <v>2.0265003897116118E-2</v>
      </c>
      <c r="O59" s="115"/>
      <c r="P59" s="119"/>
      <c r="Q59" s="122">
        <f>ROUND(-Q58*10%,2)</f>
        <v>-25.28</v>
      </c>
      <c r="R59" s="115"/>
      <c r="S59" s="123">
        <f t="shared" si="18"/>
        <v>0.89999999999999858</v>
      </c>
      <c r="T59" s="92">
        <f>IF((K59)=0,"",(S59/K59))</f>
        <v>-3.4377387318563733E-2</v>
      </c>
      <c r="U59" s="115"/>
      <c r="V59" s="119"/>
      <c r="W59" s="122">
        <f>ROUND(-W58*10%,2)</f>
        <v>-25.32</v>
      </c>
      <c r="X59" s="115"/>
      <c r="Y59" s="123">
        <f t="shared" si="19"/>
        <v>-3.9999999999999147E-2</v>
      </c>
      <c r="Z59" s="92">
        <f>IF((Q59)=0,"",(Y59/Q59))</f>
        <v>1.5822784810126244E-3</v>
      </c>
      <c r="AA59" s="115"/>
      <c r="AB59" s="119"/>
      <c r="AC59" s="122">
        <f>ROUND(-AC58*10%,2)</f>
        <v>-25.22</v>
      </c>
      <c r="AD59" s="115"/>
      <c r="AE59" s="123">
        <f t="shared" si="20"/>
        <v>0.10000000000000142</v>
      </c>
      <c r="AF59" s="92">
        <f>IF((W59)=0,"",(AE59/W59))</f>
        <v>-3.9494470774092188E-3</v>
      </c>
      <c r="AG59" s="115"/>
      <c r="AH59" s="119"/>
      <c r="AI59" s="122">
        <f>ROUND(-AI58*10%,2)</f>
        <v>-25.24</v>
      </c>
      <c r="AJ59" s="115"/>
      <c r="AK59" s="123">
        <f t="shared" si="21"/>
        <v>-1.9999999999999574E-2</v>
      </c>
      <c r="AL59" s="92">
        <f>IF((AC59)=0,"",(AK59/AC59))</f>
        <v>7.930214115780957E-4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230.98450389999996</v>
      </c>
      <c r="I60" s="127"/>
      <c r="J60" s="124"/>
      <c r="K60" s="128">
        <f>SUM(K58:K59)</f>
        <v>235.6691977835689</v>
      </c>
      <c r="L60" s="127"/>
      <c r="M60" s="129">
        <f>K60-H60</f>
        <v>4.68469388356894</v>
      </c>
      <c r="N60" s="130">
        <f>IF((H60)=0,"",(M60/H60))</f>
        <v>2.0281420634161169E-2</v>
      </c>
      <c r="O60" s="127"/>
      <c r="P60" s="124"/>
      <c r="Q60" s="128">
        <f>SUM(Q58:Q59)</f>
        <v>227.54049778939375</v>
      </c>
      <c r="R60" s="127"/>
      <c r="S60" s="129">
        <f t="shared" si="18"/>
        <v>-8.1286999941751503</v>
      </c>
      <c r="T60" s="130">
        <f>IF((K60)=0,"",(S60/K60))</f>
        <v>-3.4491991616317587E-2</v>
      </c>
      <c r="U60" s="127"/>
      <c r="V60" s="124"/>
      <c r="W60" s="128">
        <f>SUM(W58:W59)</f>
        <v>227.83949778701441</v>
      </c>
      <c r="X60" s="127"/>
      <c r="Y60" s="129">
        <f t="shared" si="19"/>
        <v>0.29899999762065477</v>
      </c>
      <c r="Z60" s="130">
        <f>IF((Q60)=0,"",(Y60/Q60))</f>
        <v>1.3140517864973745E-3</v>
      </c>
      <c r="AA60" s="127"/>
      <c r="AB60" s="124"/>
      <c r="AC60" s="128">
        <f>SUM(AC58:AC59)</f>
        <v>227.02419778762763</v>
      </c>
      <c r="AD60" s="127"/>
      <c r="AE60" s="129">
        <f t="shared" si="20"/>
        <v>-0.81529999938678088</v>
      </c>
      <c r="AF60" s="130">
        <f>IF((W60)=0,"",(AE60/W60))</f>
        <v>-3.5783962276326985E-3</v>
      </c>
      <c r="AG60" s="127"/>
      <c r="AH60" s="124"/>
      <c r="AI60" s="128">
        <f>SUM(AI58:AI59)</f>
        <v>227.20717077449265</v>
      </c>
      <c r="AJ60" s="127"/>
      <c r="AK60" s="129">
        <f t="shared" si="21"/>
        <v>0.18297298686502472</v>
      </c>
      <c r="AL60" s="130">
        <f>IF((AC60)=0,"",(AK60/AC60))</f>
        <v>8.059624861495552E-4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P79"/>
  <sheetViews>
    <sheetView showGridLines="0" topLeftCell="B15" zoomScaleNormal="100" workbookViewId="0">
      <selection activeCell="B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15.72</v>
      </c>
      <c r="K12" s="18">
        <f t="shared" ref="K12:K27" si="1">$F12*J12</f>
        <v>15.72</v>
      </c>
      <c r="L12" s="19"/>
      <c r="M12" s="21">
        <f>K12-H12</f>
        <v>0.80000000000000071</v>
      </c>
      <c r="N12" s="22">
        <f>IF((H12)=0,"",(M12/H12))</f>
        <v>5.3619302949061712E-2</v>
      </c>
      <c r="O12" s="19"/>
      <c r="P12" s="16">
        <v>16.29</v>
      </c>
      <c r="Q12" s="18">
        <f t="shared" ref="Q12:Q27" si="2">$F12*P12</f>
        <v>16.29</v>
      </c>
      <c r="R12" s="19"/>
      <c r="S12" s="21">
        <f>Q12-K12</f>
        <v>0.56999999999999851</v>
      </c>
      <c r="T12" s="22">
        <f t="shared" ref="T12:T34" si="3">IF((K12)=0,"",(S12/K12))</f>
        <v>3.6259541984732725E-2</v>
      </c>
      <c r="U12" s="19"/>
      <c r="V12" s="16">
        <v>16.440000000000001</v>
      </c>
      <c r="W12" s="18">
        <f t="shared" ref="W12:W27" si="4">$F12*V12</f>
        <v>16.440000000000001</v>
      </c>
      <c r="X12" s="19"/>
      <c r="Y12" s="21">
        <f>W12-Q12</f>
        <v>0.15000000000000213</v>
      </c>
      <c r="Z12" s="22">
        <f t="shared" ref="Z12:Z34" si="5">IF((Q12)=0,"",(Y12/Q12))</f>
        <v>9.2081031307551953E-3</v>
      </c>
      <c r="AA12" s="19"/>
      <c r="AB12" s="16">
        <v>16.43</v>
      </c>
      <c r="AC12" s="18">
        <f t="shared" ref="AC12:AC27" si="6">$F12*AB12</f>
        <v>16.43</v>
      </c>
      <c r="AD12" s="19"/>
      <c r="AE12" s="21">
        <f>AC12-W12</f>
        <v>-1.0000000000001563E-2</v>
      </c>
      <c r="AF12" s="22">
        <f t="shared" ref="AF12:AF34" si="7">IF((W12)=0,"",(AE12/W12))</f>
        <v>-6.0827250608282005E-4</v>
      </c>
      <c r="AG12" s="19"/>
      <c r="AH12" s="16">
        <v>16.8</v>
      </c>
      <c r="AI12" s="18">
        <f t="shared" ref="AI12:AI27" si="8">$F12*AH12</f>
        <v>16.8</v>
      </c>
      <c r="AJ12" s="19"/>
      <c r="AK12" s="21">
        <f>AI12-AC12</f>
        <v>0.37000000000000099</v>
      </c>
      <c r="AL12" s="22">
        <f t="shared" ref="AL12:AL34" si="9">IF((AC12)=0,"",(AK12/AC12))</f>
        <v>2.2519780888618442E-2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0.8</v>
      </c>
      <c r="K13" s="18">
        <f t="shared" si="1"/>
        <v>0.8</v>
      </c>
      <c r="L13" s="19"/>
      <c r="M13" s="21">
        <f t="shared" ref="M13" si="10">K13-H13</f>
        <v>0.8</v>
      </c>
      <c r="N13" s="22" t="str">
        <f t="shared" ref="N13" si="11">IF((H13)=0,"",(M13/H13))</f>
        <v/>
      </c>
      <c r="O13" s="19"/>
      <c r="P13" s="16">
        <v>0.8</v>
      </c>
      <c r="Q13" s="18">
        <f t="shared" si="2"/>
        <v>0.8</v>
      </c>
      <c r="R13" s="19"/>
      <c r="S13" s="21">
        <f t="shared" ref="S13" si="12">Q13-K13</f>
        <v>0</v>
      </c>
      <c r="T13" s="22">
        <f t="shared" si="3"/>
        <v>0</v>
      </c>
      <c r="U13" s="19"/>
      <c r="V13" s="16">
        <v>0.8</v>
      </c>
      <c r="W13" s="18">
        <f t="shared" si="4"/>
        <v>0.8</v>
      </c>
      <c r="X13" s="19"/>
      <c r="Y13" s="21">
        <f t="shared" ref="Y13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" si="14">AC13-W13</f>
        <v>-0.8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ref="M14:M48" si="16">K14-H14</f>
        <v>-1.47</v>
      </c>
      <c r="N14" s="22">
        <f t="shared" ref="N14:N34" si="17">IF((H14)=0,"",(M14/H14))</f>
        <v>-1</v>
      </c>
      <c r="O14" s="19"/>
      <c r="P14" s="16">
        <v>0</v>
      </c>
      <c r="Q14" s="18">
        <f t="shared" si="2"/>
        <v>0</v>
      </c>
      <c r="R14" s="19"/>
      <c r="S14" s="21">
        <f t="shared" ref="S14:S60" si="18">Q14-K14</f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ref="Y14:Y60" si="19">W14-Q14</f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ref="AE14:AE60" si="20">AC14-W14</f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ref="AK14:AK60" si="21">AI14-AC14</f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6"/>
        <v>-0.04</v>
      </c>
      <c r="N15" s="22">
        <f t="shared" si="17"/>
        <v>-1</v>
      </c>
      <c r="O15" s="19"/>
      <c r="P15" s="16">
        <v>0</v>
      </c>
      <c r="Q15" s="18">
        <f t="shared" si="2"/>
        <v>0</v>
      </c>
      <c r="R15" s="19"/>
      <c r="S15" s="21">
        <f t="shared" si="18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9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20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21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6"/>
        <v>0</v>
      </c>
      <c r="N16" s="22" t="str">
        <f t="shared" si="17"/>
        <v/>
      </c>
      <c r="O16" s="19"/>
      <c r="P16" s="16"/>
      <c r="Q16" s="18">
        <f t="shared" si="2"/>
        <v>0</v>
      </c>
      <c r="R16" s="19"/>
      <c r="S16" s="21">
        <f t="shared" si="18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9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20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21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6"/>
        <v>0</v>
      </c>
      <c r="N17" s="22" t="str">
        <f t="shared" si="17"/>
        <v/>
      </c>
      <c r="O17" s="19"/>
      <c r="P17" s="16"/>
      <c r="Q17" s="18">
        <f t="shared" si="2"/>
        <v>0</v>
      </c>
      <c r="R17" s="19"/>
      <c r="S17" s="21">
        <f t="shared" si="18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9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20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21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6"/>
        <v>0</v>
      </c>
      <c r="N18" s="22" t="str">
        <f t="shared" si="17"/>
        <v/>
      </c>
      <c r="O18" s="19"/>
      <c r="P18" s="16"/>
      <c r="Q18" s="18">
        <f t="shared" si="2"/>
        <v>0</v>
      </c>
      <c r="R18" s="19"/>
      <c r="S18" s="21">
        <f t="shared" si="18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9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20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21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1.47E-2</v>
      </c>
      <c r="H19" s="18">
        <f t="shared" si="0"/>
        <v>29.4</v>
      </c>
      <c r="I19" s="19"/>
      <c r="J19" s="16">
        <v>1.55E-2</v>
      </c>
      <c r="K19" s="18">
        <f t="shared" si="1"/>
        <v>31</v>
      </c>
      <c r="L19" s="19"/>
      <c r="M19" s="21">
        <f t="shared" si="16"/>
        <v>1.6000000000000014</v>
      </c>
      <c r="N19" s="22">
        <f t="shared" si="17"/>
        <v>5.4421768707483047E-2</v>
      </c>
      <c r="O19" s="19"/>
      <c r="P19" s="16">
        <v>1.61E-2</v>
      </c>
      <c r="Q19" s="18">
        <f t="shared" si="2"/>
        <v>32.200000000000003</v>
      </c>
      <c r="R19" s="19"/>
      <c r="S19" s="21">
        <f t="shared" si="18"/>
        <v>1.2000000000000028</v>
      </c>
      <c r="T19" s="22">
        <f t="shared" si="3"/>
        <v>3.8709677419354931E-2</v>
      </c>
      <c r="U19" s="19"/>
      <c r="V19" s="16">
        <v>1.6199999999999999E-2</v>
      </c>
      <c r="W19" s="18">
        <f t="shared" si="4"/>
        <v>32.4</v>
      </c>
      <c r="X19" s="19"/>
      <c r="Y19" s="21">
        <f t="shared" si="19"/>
        <v>0.19999999999999574</v>
      </c>
      <c r="Z19" s="22">
        <f t="shared" si="5"/>
        <v>6.2111801242234694E-3</v>
      </c>
      <c r="AA19" s="19"/>
      <c r="AB19" s="16">
        <v>1.6199999999999999E-2</v>
      </c>
      <c r="AC19" s="18">
        <f t="shared" si="6"/>
        <v>32.4</v>
      </c>
      <c r="AD19" s="19"/>
      <c r="AE19" s="21">
        <f t="shared" si="20"/>
        <v>0</v>
      </c>
      <c r="AF19" s="22">
        <f t="shared" si="7"/>
        <v>0</v>
      </c>
      <c r="AG19" s="19"/>
      <c r="AH19" s="16">
        <v>1.66E-2</v>
      </c>
      <c r="AI19" s="18">
        <f t="shared" si="8"/>
        <v>33.200000000000003</v>
      </c>
      <c r="AJ19" s="19"/>
      <c r="AK19" s="21">
        <f t="shared" si="21"/>
        <v>0.80000000000000426</v>
      </c>
      <c r="AL19" s="22">
        <f t="shared" si="9"/>
        <v>2.4691358024691492E-2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6"/>
        <v>0.01</v>
      </c>
      <c r="N20" s="22" t="str">
        <f t="shared" si="17"/>
        <v/>
      </c>
      <c r="O20" s="19"/>
      <c r="P20" s="16"/>
      <c r="Q20" s="18">
        <f t="shared" si="2"/>
        <v>0</v>
      </c>
      <c r="R20" s="19"/>
      <c r="S20" s="21">
        <f t="shared" si="18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9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20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21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16"/>
        <v>-0.2</v>
      </c>
      <c r="N21" s="22" t="str">
        <f t="shared" si="17"/>
        <v/>
      </c>
      <c r="O21" s="19"/>
      <c r="P21" s="16"/>
      <c r="Q21" s="18">
        <f t="shared" si="2"/>
        <v>0</v>
      </c>
      <c r="R21" s="19"/>
      <c r="S21" s="21">
        <f t="shared" si="18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9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20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21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22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16"/>
        <v>0.2</v>
      </c>
      <c r="N24" s="22">
        <f t="shared" si="17"/>
        <v>-1</v>
      </c>
      <c r="O24" s="19"/>
      <c r="P24" s="16">
        <v>0</v>
      </c>
      <c r="Q24" s="18">
        <f t="shared" si="2"/>
        <v>0</v>
      </c>
      <c r="R24" s="19"/>
      <c r="S24" s="21">
        <f t="shared" si="18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9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20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21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2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2"/>
        <v>0</v>
      </c>
      <c r="R25" s="19"/>
      <c r="S25" s="21">
        <f t="shared" si="18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9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20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21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2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2"/>
        <v>0</v>
      </c>
      <c r="R26" s="19"/>
      <c r="S26" s="21">
        <f t="shared" si="18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9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20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21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2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2"/>
        <v>0</v>
      </c>
      <c r="R27" s="19"/>
      <c r="S27" s="21">
        <f t="shared" si="18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9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20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21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45.629999999999995</v>
      </c>
      <c r="I28" s="31"/>
      <c r="J28" s="28"/>
      <c r="K28" s="30">
        <f>SUM(K12:K27)</f>
        <v>47.329999999999991</v>
      </c>
      <c r="L28" s="31"/>
      <c r="M28" s="32">
        <f t="shared" si="16"/>
        <v>1.6999999999999957</v>
      </c>
      <c r="N28" s="33">
        <f t="shared" si="17"/>
        <v>3.7256191102344856E-2</v>
      </c>
      <c r="O28" s="31"/>
      <c r="P28" s="28"/>
      <c r="Q28" s="30">
        <f>SUM(Q12:Q27)</f>
        <v>49.290000000000006</v>
      </c>
      <c r="R28" s="31"/>
      <c r="S28" s="32">
        <f t="shared" si="18"/>
        <v>1.9600000000000151</v>
      </c>
      <c r="T28" s="33">
        <f t="shared" si="3"/>
        <v>4.1411366997676217E-2</v>
      </c>
      <c r="U28" s="31"/>
      <c r="V28" s="28"/>
      <c r="W28" s="30">
        <f>SUM(W12:W27)</f>
        <v>49.64</v>
      </c>
      <c r="X28" s="31"/>
      <c r="Y28" s="32">
        <f t="shared" si="19"/>
        <v>0.34999999999999432</v>
      </c>
      <c r="Z28" s="33">
        <f t="shared" si="5"/>
        <v>7.1008318117264007E-3</v>
      </c>
      <c r="AA28" s="31"/>
      <c r="AB28" s="28"/>
      <c r="AC28" s="30">
        <f>SUM(AC12:AC27)</f>
        <v>48.83</v>
      </c>
      <c r="AD28" s="31"/>
      <c r="AE28" s="32">
        <f t="shared" si="20"/>
        <v>-0.81000000000000227</v>
      </c>
      <c r="AF28" s="33">
        <f t="shared" si="7"/>
        <v>-1.6317485898469021E-2</v>
      </c>
      <c r="AG28" s="31"/>
      <c r="AH28" s="28"/>
      <c r="AI28" s="30">
        <f>SUM(AI12:AI27)</f>
        <v>50</v>
      </c>
      <c r="AJ28" s="31"/>
      <c r="AK28" s="32">
        <f t="shared" si="21"/>
        <v>1.1700000000000017</v>
      </c>
      <c r="AL28" s="33">
        <f t="shared" si="9"/>
        <v>2.3960679909891498E-2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-1.6000000000000001E-3</v>
      </c>
      <c r="H29" s="18">
        <f t="shared" ref="H29:H33" si="23">F29*G29</f>
        <v>-3.2</v>
      </c>
      <c r="I29" s="19"/>
      <c r="J29" s="16">
        <v>-6.9999999999999999E-4</v>
      </c>
      <c r="K29" s="18">
        <f t="shared" ref="K29:K35" si="24">$F29*J29</f>
        <v>-1.4</v>
      </c>
      <c r="L29" s="19"/>
      <c r="M29" s="21">
        <f t="shared" si="16"/>
        <v>1.8000000000000003</v>
      </c>
      <c r="N29" s="22">
        <f t="shared" si="17"/>
        <v>-0.5625</v>
      </c>
      <c r="O29" s="19"/>
      <c r="P29" s="16">
        <v>0</v>
      </c>
      <c r="Q29" s="18">
        <f t="shared" ref="Q29:Q35" si="25">$F29*P29</f>
        <v>0</v>
      </c>
      <c r="R29" s="19"/>
      <c r="S29" s="21">
        <f t="shared" si="18"/>
        <v>1.4</v>
      </c>
      <c r="T29" s="22">
        <f t="shared" si="3"/>
        <v>-1</v>
      </c>
      <c r="U29" s="19"/>
      <c r="V29" s="16">
        <v>0</v>
      </c>
      <c r="W29" s="18">
        <f t="shared" ref="W29:W35" si="26">$F29*V29</f>
        <v>0</v>
      </c>
      <c r="X29" s="19"/>
      <c r="Y29" s="21">
        <f t="shared" si="19"/>
        <v>0</v>
      </c>
      <c r="Z29" s="22" t="str">
        <f t="shared" si="5"/>
        <v/>
      </c>
      <c r="AA29" s="19"/>
      <c r="AB29" s="16">
        <v>0</v>
      </c>
      <c r="AC29" s="18">
        <f t="shared" ref="AC29:AC35" si="27">$F29*AB29</f>
        <v>0</v>
      </c>
      <c r="AD29" s="19"/>
      <c r="AE29" s="21">
        <f t="shared" si="20"/>
        <v>0</v>
      </c>
      <c r="AF29" s="22" t="str">
        <f t="shared" si="7"/>
        <v/>
      </c>
      <c r="AG29" s="19"/>
      <c r="AH29" s="16">
        <v>0</v>
      </c>
      <c r="AI29" s="18">
        <f t="shared" ref="AI29:AI35" si="28">$F29*AH29</f>
        <v>0</v>
      </c>
      <c r="AJ29" s="19"/>
      <c r="AK29" s="21">
        <f t="shared" si="21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ref="F31:F33" si="29">$G$7</f>
        <v>2000</v>
      </c>
      <c r="G31" s="16">
        <v>0</v>
      </c>
      <c r="H31" s="18">
        <f t="shared" si="23"/>
        <v>0</v>
      </c>
      <c r="I31" s="19"/>
      <c r="J31" s="16">
        <v>1E-4</v>
      </c>
      <c r="K31" s="18">
        <f t="shared" si="24"/>
        <v>0.2</v>
      </c>
      <c r="L31" s="19"/>
      <c r="M31" s="21">
        <f t="shared" si="16"/>
        <v>0.2</v>
      </c>
      <c r="N31" s="22" t="str">
        <f t="shared" si="17"/>
        <v/>
      </c>
      <c r="O31" s="19"/>
      <c r="P31" s="16">
        <v>0</v>
      </c>
      <c r="Q31" s="18">
        <f t="shared" si="25"/>
        <v>0</v>
      </c>
      <c r="R31" s="19"/>
      <c r="S31" s="21">
        <f t="shared" si="18"/>
        <v>-0.2</v>
      </c>
      <c r="T31" s="22">
        <f t="shared" si="3"/>
        <v>-1</v>
      </c>
      <c r="U31" s="19"/>
      <c r="V31" s="16">
        <v>0</v>
      </c>
      <c r="W31" s="18">
        <f t="shared" si="26"/>
        <v>0</v>
      </c>
      <c r="X31" s="19"/>
      <c r="Y31" s="21">
        <f t="shared" si="19"/>
        <v>0</v>
      </c>
      <c r="Z31" s="22" t="str">
        <f t="shared" si="5"/>
        <v/>
      </c>
      <c r="AA31" s="19"/>
      <c r="AB31" s="16">
        <v>0</v>
      </c>
      <c r="AC31" s="18">
        <f t="shared" si="27"/>
        <v>0</v>
      </c>
      <c r="AD31" s="19"/>
      <c r="AE31" s="21">
        <f t="shared" si="20"/>
        <v>0</v>
      </c>
      <c r="AF31" s="22" t="str">
        <f t="shared" si="7"/>
        <v/>
      </c>
      <c r="AG31" s="19"/>
      <c r="AH31" s="16">
        <v>0</v>
      </c>
      <c r="AI31" s="18">
        <f t="shared" si="28"/>
        <v>0</v>
      </c>
      <c r="AJ31" s="19"/>
      <c r="AK31" s="21">
        <f t="shared" si="21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9"/>
        <v>2000</v>
      </c>
      <c r="G32" s="16"/>
      <c r="H32" s="18">
        <f t="shared" si="23"/>
        <v>0</v>
      </c>
      <c r="I32" s="36"/>
      <c r="J32" s="16"/>
      <c r="K32" s="18">
        <f t="shared" si="24"/>
        <v>0</v>
      </c>
      <c r="L32" s="36"/>
      <c r="M32" s="21">
        <f t="shared" si="16"/>
        <v>0</v>
      </c>
      <c r="N32" s="22" t="str">
        <f t="shared" si="17"/>
        <v/>
      </c>
      <c r="O32" s="36"/>
      <c r="P32" s="16"/>
      <c r="Q32" s="18">
        <f t="shared" si="25"/>
        <v>0</v>
      </c>
      <c r="R32" s="36"/>
      <c r="S32" s="21">
        <f t="shared" si="18"/>
        <v>0</v>
      </c>
      <c r="T32" s="22" t="str">
        <f t="shared" si="3"/>
        <v/>
      </c>
      <c r="U32" s="36"/>
      <c r="V32" s="16"/>
      <c r="W32" s="18">
        <f t="shared" si="26"/>
        <v>0</v>
      </c>
      <c r="X32" s="36"/>
      <c r="Y32" s="21">
        <f t="shared" si="19"/>
        <v>0</v>
      </c>
      <c r="Z32" s="22" t="str">
        <f t="shared" si="5"/>
        <v/>
      </c>
      <c r="AA32" s="36"/>
      <c r="AB32" s="16"/>
      <c r="AC32" s="18">
        <f t="shared" si="27"/>
        <v>0</v>
      </c>
      <c r="AD32" s="36"/>
      <c r="AE32" s="21">
        <f t="shared" si="20"/>
        <v>0</v>
      </c>
      <c r="AF32" s="22" t="str">
        <f t="shared" si="7"/>
        <v/>
      </c>
      <c r="AG32" s="36"/>
      <c r="AH32" s="16"/>
      <c r="AI32" s="18">
        <f t="shared" si="28"/>
        <v>0</v>
      </c>
      <c r="AJ32" s="36"/>
      <c r="AK32" s="21">
        <f t="shared" si="21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9"/>
        <v>2000</v>
      </c>
      <c r="G33" s="141">
        <v>6.0000000000000002E-5</v>
      </c>
      <c r="H33" s="18">
        <f t="shared" si="23"/>
        <v>0.12000000000000001</v>
      </c>
      <c r="I33" s="19"/>
      <c r="J33" s="141">
        <v>5.9999999024318931E-5</v>
      </c>
      <c r="K33" s="18">
        <f t="shared" si="24"/>
        <v>0.11999999804863787</v>
      </c>
      <c r="L33" s="19"/>
      <c r="M33" s="21">
        <f t="shared" si="16"/>
        <v>-1.9513621413169702E-9</v>
      </c>
      <c r="N33" s="22">
        <f t="shared" si="17"/>
        <v>-1.6261351177641416E-8</v>
      </c>
      <c r="O33" s="19"/>
      <c r="P33" s="141">
        <v>6.0000002460806063E-5</v>
      </c>
      <c r="Q33" s="18">
        <f t="shared" si="25"/>
        <v>0.12000000492161213</v>
      </c>
      <c r="R33" s="19"/>
      <c r="S33" s="21">
        <f t="shared" si="18"/>
        <v>6.8729742591644438E-9</v>
      </c>
      <c r="T33" s="22">
        <f t="shared" si="3"/>
        <v>5.7274786424402443E-8</v>
      </c>
      <c r="U33" s="19"/>
      <c r="V33" s="141">
        <v>6.0000001057066139E-5</v>
      </c>
      <c r="W33" s="18">
        <f t="shared" si="26"/>
        <v>0.12000000211413228</v>
      </c>
      <c r="X33" s="19"/>
      <c r="Y33" s="21">
        <f t="shared" si="19"/>
        <v>-2.8074798458233019E-9</v>
      </c>
      <c r="Z33" s="22">
        <f t="shared" si="5"/>
        <v>-2.33956644223243E-8</v>
      </c>
      <c r="AA33" s="19"/>
      <c r="AB33" s="141">
        <v>6.000000141885779E-5</v>
      </c>
      <c r="AC33" s="18">
        <f t="shared" si="27"/>
        <v>0.12000000283771559</v>
      </c>
      <c r="AD33" s="19"/>
      <c r="AE33" s="21">
        <f t="shared" si="20"/>
        <v>7.2358330438504481E-10</v>
      </c>
      <c r="AF33" s="22">
        <f t="shared" si="7"/>
        <v>6.0298607636426794E-9</v>
      </c>
      <c r="AG33" s="19"/>
      <c r="AH33" s="141">
        <v>5.9748076265468277E-5</v>
      </c>
      <c r="AI33" s="18">
        <f t="shared" si="28"/>
        <v>0.11949615253093655</v>
      </c>
      <c r="AJ33" s="19"/>
      <c r="AK33" s="21">
        <f t="shared" si="21"/>
        <v>-5.0385030677903286E-4</v>
      </c>
      <c r="AL33" s="22">
        <f t="shared" si="9"/>
        <v>-4.1987524572013966E-3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75.800000000000182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7.7387000000000032</v>
      </c>
      <c r="I34" s="19"/>
      <c r="J34" s="38">
        <f>0.64*$G$44+0.18*$G$45+0.18*$G$46</f>
        <v>9.5000000000000001E-2</v>
      </c>
      <c r="K34" s="18">
        <f t="shared" si="24"/>
        <v>7.2010000000000174</v>
      </c>
      <c r="L34" s="19"/>
      <c r="M34" s="21">
        <f t="shared" si="16"/>
        <v>-0.53769999999998586</v>
      </c>
      <c r="N34" s="22">
        <f t="shared" si="17"/>
        <v>-6.9481954333413309E-2</v>
      </c>
      <c r="O34" s="19"/>
      <c r="P34" s="38">
        <f>0.64*$G$44+0.18*$G$45+0.18*$G$46</f>
        <v>9.5000000000000001E-2</v>
      </c>
      <c r="Q34" s="18">
        <f t="shared" si="25"/>
        <v>7.2010000000000174</v>
      </c>
      <c r="R34" s="19"/>
      <c r="S34" s="21">
        <f t="shared" si="18"/>
        <v>0</v>
      </c>
      <c r="T34" s="22">
        <f t="shared" si="3"/>
        <v>0</v>
      </c>
      <c r="U34" s="19"/>
      <c r="V34" s="38">
        <f>0.64*$G$44+0.18*$G$45+0.18*$G$46</f>
        <v>9.5000000000000001E-2</v>
      </c>
      <c r="W34" s="18">
        <f t="shared" si="26"/>
        <v>7.2010000000000174</v>
      </c>
      <c r="X34" s="19"/>
      <c r="Y34" s="21">
        <f t="shared" si="19"/>
        <v>0</v>
      </c>
      <c r="Z34" s="22">
        <f t="shared" si="5"/>
        <v>0</v>
      </c>
      <c r="AA34" s="19"/>
      <c r="AB34" s="38">
        <f>0.64*$G$44+0.18*$G$45+0.18*$G$46</f>
        <v>9.5000000000000001E-2</v>
      </c>
      <c r="AC34" s="18">
        <f t="shared" si="27"/>
        <v>7.2010000000000174</v>
      </c>
      <c r="AD34" s="19"/>
      <c r="AE34" s="21">
        <f t="shared" si="20"/>
        <v>0</v>
      </c>
      <c r="AF34" s="22">
        <f t="shared" si="7"/>
        <v>0</v>
      </c>
      <c r="AG34" s="19"/>
      <c r="AH34" s="38">
        <f>0.64*$G$44+0.18*$G$45+0.18*$G$46</f>
        <v>9.5000000000000001E-2</v>
      </c>
      <c r="AI34" s="18">
        <f t="shared" si="28"/>
        <v>7.2010000000000174</v>
      </c>
      <c r="AJ34" s="19"/>
      <c r="AK34" s="21">
        <f t="shared" si="21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ref="H35" si="30">F35*G35</f>
        <v>0.79</v>
      </c>
      <c r="I35" s="19"/>
      <c r="J35" s="38">
        <v>0.79</v>
      </c>
      <c r="K35" s="18">
        <f t="shared" si="24"/>
        <v>0.79</v>
      </c>
      <c r="L35" s="19"/>
      <c r="M35" s="21">
        <f t="shared" si="16"/>
        <v>0</v>
      </c>
      <c r="N35" s="22"/>
      <c r="O35" s="19"/>
      <c r="P35" s="38">
        <v>0.79</v>
      </c>
      <c r="Q35" s="18">
        <f t="shared" si="25"/>
        <v>0.79</v>
      </c>
      <c r="R35" s="19"/>
      <c r="S35" s="21">
        <f t="shared" si="18"/>
        <v>0</v>
      </c>
      <c r="T35" s="22"/>
      <c r="U35" s="19"/>
      <c r="V35" s="38">
        <v>0.79</v>
      </c>
      <c r="W35" s="18">
        <f t="shared" si="26"/>
        <v>0.79</v>
      </c>
      <c r="X35" s="19"/>
      <c r="Y35" s="21">
        <f t="shared" si="19"/>
        <v>0</v>
      </c>
      <c r="Z35" s="22"/>
      <c r="AA35" s="19"/>
      <c r="AB35" s="38">
        <v>0.79</v>
      </c>
      <c r="AC35" s="18">
        <f t="shared" si="27"/>
        <v>0.79</v>
      </c>
      <c r="AD35" s="19"/>
      <c r="AE35" s="21">
        <f t="shared" si="20"/>
        <v>0</v>
      </c>
      <c r="AF35" s="22"/>
      <c r="AG35" s="19"/>
      <c r="AH35" s="38">
        <v>0</v>
      </c>
      <c r="AI35" s="18">
        <f t="shared" si="28"/>
        <v>0</v>
      </c>
      <c r="AJ35" s="19"/>
      <c r="AK35" s="21">
        <f t="shared" si="21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51.078699999999998</v>
      </c>
      <c r="I36" s="31"/>
      <c r="J36" s="42"/>
      <c r="K36" s="44">
        <f>SUM(K29:K35)+K28</f>
        <v>54.24099999804865</v>
      </c>
      <c r="L36" s="31"/>
      <c r="M36" s="32">
        <f t="shared" si="16"/>
        <v>3.1622999980486526</v>
      </c>
      <c r="N36" s="33">
        <f t="shared" ref="N36:N46" si="31">IF((H36)=0,"",(M36/H36))</f>
        <v>6.1910346153066793E-2</v>
      </c>
      <c r="O36" s="31"/>
      <c r="P36" s="42"/>
      <c r="Q36" s="44">
        <f>SUM(Q29:Q35)+Q28</f>
        <v>57.401000004921634</v>
      </c>
      <c r="R36" s="31"/>
      <c r="S36" s="32">
        <f t="shared" si="18"/>
        <v>3.1600000068729841</v>
      </c>
      <c r="T36" s="33">
        <f t="shared" ref="T36:T46" si="32">IF((K36)=0,"",(S36/K36))</f>
        <v>5.8258513061828998E-2</v>
      </c>
      <c r="U36" s="31"/>
      <c r="V36" s="42"/>
      <c r="W36" s="44">
        <f>SUM(W29:W35)+W28</f>
        <v>57.751000002114154</v>
      </c>
      <c r="X36" s="31"/>
      <c r="Y36" s="32">
        <f t="shared" si="19"/>
        <v>0.34999999719251917</v>
      </c>
      <c r="Z36" s="33">
        <f t="shared" ref="Z36:Z46" si="33">IF((Q36)=0,"",(Y36/Q36))</f>
        <v>6.0974546987423517E-3</v>
      </c>
      <c r="AA36" s="31"/>
      <c r="AB36" s="42"/>
      <c r="AC36" s="44">
        <f>SUM(AC29:AC35)+AC28</f>
        <v>56.941000002837733</v>
      </c>
      <c r="AD36" s="31"/>
      <c r="AE36" s="32">
        <f t="shared" si="20"/>
        <v>-0.80999999927642108</v>
      </c>
      <c r="AF36" s="33">
        <f t="shared" ref="AF36:AF46" si="34">IF((W36)=0,"",(AE36/W36))</f>
        <v>-1.4025731143127712E-2</v>
      </c>
      <c r="AG36" s="31"/>
      <c r="AH36" s="42"/>
      <c r="AI36" s="44">
        <f>SUM(AI29:AI35)+AI28</f>
        <v>57.32049615253095</v>
      </c>
      <c r="AJ36" s="31"/>
      <c r="AK36" s="32">
        <f t="shared" si="21"/>
        <v>0.37949614969321743</v>
      </c>
      <c r="AL36" s="33">
        <f t="shared" ref="AL36:AL46" si="35">IF((AC36)=0,"",(AK36/AC36))</f>
        <v>6.664725763058336E-3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2075.8000000000002</v>
      </c>
      <c r="G37" s="20">
        <v>7.1999999999999998E-3</v>
      </c>
      <c r="H37" s="207">
        <f>($G$7*(1+0.0407))*G37</f>
        <v>14.986079999999999</v>
      </c>
      <c r="I37" s="19"/>
      <c r="J37" s="20">
        <v>7.9911436447223493E-3</v>
      </c>
      <c r="K37" s="18">
        <f>$F37*J37</f>
        <v>16.588015977714655</v>
      </c>
      <c r="L37" s="19"/>
      <c r="M37" s="21">
        <f t="shared" si="16"/>
        <v>1.6019359777146551</v>
      </c>
      <c r="N37" s="22">
        <f t="shared" si="31"/>
        <v>0.10689493034300199</v>
      </c>
      <c r="O37" s="19"/>
      <c r="P37" s="20">
        <v>7.9911436447223493E-3</v>
      </c>
      <c r="Q37" s="18">
        <f>$F37*P37</f>
        <v>16.588015977714655</v>
      </c>
      <c r="R37" s="19"/>
      <c r="S37" s="21">
        <f t="shared" si="18"/>
        <v>0</v>
      </c>
      <c r="T37" s="22">
        <f t="shared" si="32"/>
        <v>0</v>
      </c>
      <c r="U37" s="19"/>
      <c r="V37" s="20">
        <v>7.9911436447223493E-3</v>
      </c>
      <c r="W37" s="18">
        <f>$F37*V37</f>
        <v>16.588015977714655</v>
      </c>
      <c r="X37" s="19"/>
      <c r="Y37" s="21">
        <f t="shared" si="19"/>
        <v>0</v>
      </c>
      <c r="Z37" s="22">
        <f t="shared" si="33"/>
        <v>0</v>
      </c>
      <c r="AA37" s="19"/>
      <c r="AB37" s="20">
        <v>7.9911436447223493E-3</v>
      </c>
      <c r="AC37" s="18">
        <f>$F37*AB37</f>
        <v>16.588015977714655</v>
      </c>
      <c r="AD37" s="19"/>
      <c r="AE37" s="21">
        <f t="shared" si="20"/>
        <v>0</v>
      </c>
      <c r="AF37" s="22">
        <f t="shared" si="34"/>
        <v>0</v>
      </c>
      <c r="AG37" s="19"/>
      <c r="AH37" s="20">
        <v>7.9911436447223493E-3</v>
      </c>
      <c r="AI37" s="18">
        <f>$F37*AH37</f>
        <v>16.588015977714655</v>
      </c>
      <c r="AJ37" s="19"/>
      <c r="AK37" s="21">
        <f t="shared" si="21"/>
        <v>0</v>
      </c>
      <c r="AL37" s="22">
        <f t="shared" si="35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2075.8000000000002</v>
      </c>
      <c r="G38" s="20">
        <v>5.1999999999999998E-3</v>
      </c>
      <c r="H38" s="207">
        <f>($G$7*(1+0.0407))*G38</f>
        <v>10.82328</v>
      </c>
      <c r="I38" s="19"/>
      <c r="J38" s="20">
        <v>5.8767041198229978E-3</v>
      </c>
      <c r="K38" s="18">
        <f>$F38*J38</f>
        <v>12.19886241192858</v>
      </c>
      <c r="L38" s="19"/>
      <c r="M38" s="21">
        <f t="shared" si="16"/>
        <v>1.3755824119285798</v>
      </c>
      <c r="N38" s="22">
        <f t="shared" si="31"/>
        <v>0.12709478198185575</v>
      </c>
      <c r="O38" s="19"/>
      <c r="P38" s="20">
        <v>5.8767041198229978E-3</v>
      </c>
      <c r="Q38" s="18">
        <f>$F38*P38</f>
        <v>12.19886241192858</v>
      </c>
      <c r="R38" s="19"/>
      <c r="S38" s="21">
        <f t="shared" si="18"/>
        <v>0</v>
      </c>
      <c r="T38" s="22">
        <f t="shared" si="32"/>
        <v>0</v>
      </c>
      <c r="U38" s="19"/>
      <c r="V38" s="20">
        <v>5.8767041198229978E-3</v>
      </c>
      <c r="W38" s="18">
        <f>$F38*V38</f>
        <v>12.19886241192858</v>
      </c>
      <c r="X38" s="19"/>
      <c r="Y38" s="21">
        <f t="shared" si="19"/>
        <v>0</v>
      </c>
      <c r="Z38" s="22">
        <f t="shared" si="33"/>
        <v>0</v>
      </c>
      <c r="AA38" s="19"/>
      <c r="AB38" s="20">
        <v>5.8767041198229978E-3</v>
      </c>
      <c r="AC38" s="18">
        <f>$F38*AB38</f>
        <v>12.19886241192858</v>
      </c>
      <c r="AD38" s="19"/>
      <c r="AE38" s="21">
        <f t="shared" si="20"/>
        <v>0</v>
      </c>
      <c r="AF38" s="22">
        <f t="shared" si="34"/>
        <v>0</v>
      </c>
      <c r="AG38" s="19"/>
      <c r="AH38" s="20">
        <v>5.8767041198229978E-3</v>
      </c>
      <c r="AI38" s="18">
        <f>$F38*AH38</f>
        <v>12.19886241192858</v>
      </c>
      <c r="AJ38" s="19"/>
      <c r="AK38" s="21">
        <f t="shared" si="21"/>
        <v>0</v>
      </c>
      <c r="AL38" s="22">
        <f t="shared" si="35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76.888059999999996</v>
      </c>
      <c r="I39" s="49"/>
      <c r="J39" s="48"/>
      <c r="K39" s="44">
        <f>SUM(K36:K38)</f>
        <v>83.027878387691885</v>
      </c>
      <c r="L39" s="49"/>
      <c r="M39" s="32">
        <f t="shared" si="16"/>
        <v>6.1398183876918893</v>
      </c>
      <c r="N39" s="33">
        <f t="shared" si="31"/>
        <v>7.9853990173401307E-2</v>
      </c>
      <c r="O39" s="49"/>
      <c r="P39" s="48"/>
      <c r="Q39" s="44">
        <f>SUM(Q36:Q38)</f>
        <v>86.187878394564876</v>
      </c>
      <c r="R39" s="49"/>
      <c r="S39" s="32">
        <f t="shared" si="18"/>
        <v>3.1600000068729912</v>
      </c>
      <c r="T39" s="33">
        <f t="shared" si="32"/>
        <v>3.8059505653241309E-2</v>
      </c>
      <c r="U39" s="49"/>
      <c r="V39" s="48"/>
      <c r="W39" s="44">
        <f>SUM(W36:W38)</f>
        <v>86.537878391757403</v>
      </c>
      <c r="X39" s="49"/>
      <c r="Y39" s="32">
        <f t="shared" si="19"/>
        <v>0.34999999719252628</v>
      </c>
      <c r="Z39" s="33">
        <f t="shared" si="33"/>
        <v>4.0608958441956233E-3</v>
      </c>
      <c r="AA39" s="49"/>
      <c r="AB39" s="48"/>
      <c r="AC39" s="44">
        <f>SUM(AC36:AC38)</f>
        <v>85.72787839248096</v>
      </c>
      <c r="AD39" s="49"/>
      <c r="AE39" s="32">
        <f t="shared" si="20"/>
        <v>-0.8099999992764424</v>
      </c>
      <c r="AF39" s="33">
        <f t="shared" si="34"/>
        <v>-9.3600630652113798E-3</v>
      </c>
      <c r="AG39" s="49"/>
      <c r="AH39" s="48"/>
      <c r="AI39" s="44">
        <f>SUM(AI36:AI38)</f>
        <v>86.107374542174199</v>
      </c>
      <c r="AJ39" s="49"/>
      <c r="AK39" s="32">
        <f t="shared" si="21"/>
        <v>0.37949614969323875</v>
      </c>
      <c r="AL39" s="33">
        <f t="shared" si="35"/>
        <v>4.4267530797370541E-3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2075.8000000000002</v>
      </c>
      <c r="G40" s="51">
        <v>4.4000000000000003E-3</v>
      </c>
      <c r="H40" s="209">
        <f>($G$7*(1+0.0407))*G40</f>
        <v>9.1581600000000005</v>
      </c>
      <c r="I40" s="19"/>
      <c r="J40" s="51">
        <v>4.4000000000000003E-3</v>
      </c>
      <c r="K40" s="162">
        <f t="shared" ref="K40:K48" si="36">$F40*J40</f>
        <v>9.1335200000000007</v>
      </c>
      <c r="L40" s="19"/>
      <c r="M40" s="21">
        <f t="shared" si="16"/>
        <v>-2.4639999999999773E-2</v>
      </c>
      <c r="N40" s="163">
        <f t="shared" si="31"/>
        <v>-2.690496781012755E-3</v>
      </c>
      <c r="O40" s="19"/>
      <c r="P40" s="51">
        <v>4.4000000000000003E-3</v>
      </c>
      <c r="Q40" s="162">
        <f t="shared" ref="Q40:Q48" si="37">$F40*P40</f>
        <v>9.1335200000000007</v>
      </c>
      <c r="R40" s="19"/>
      <c r="S40" s="21">
        <f t="shared" si="18"/>
        <v>0</v>
      </c>
      <c r="T40" s="163">
        <f t="shared" si="32"/>
        <v>0</v>
      </c>
      <c r="U40" s="19"/>
      <c r="V40" s="51">
        <v>4.4000000000000003E-3</v>
      </c>
      <c r="W40" s="162">
        <f t="shared" ref="W40:W48" si="38">$F40*V40</f>
        <v>9.1335200000000007</v>
      </c>
      <c r="X40" s="19"/>
      <c r="Y40" s="21">
        <f t="shared" si="19"/>
        <v>0</v>
      </c>
      <c r="Z40" s="163">
        <f t="shared" si="33"/>
        <v>0</v>
      </c>
      <c r="AA40" s="19"/>
      <c r="AB40" s="51">
        <v>4.4000000000000003E-3</v>
      </c>
      <c r="AC40" s="162">
        <f t="shared" ref="AC40:AC48" si="39">$F40*AB40</f>
        <v>9.1335200000000007</v>
      </c>
      <c r="AD40" s="19"/>
      <c r="AE40" s="21">
        <f t="shared" si="20"/>
        <v>0</v>
      </c>
      <c r="AF40" s="163">
        <f t="shared" si="34"/>
        <v>0</v>
      </c>
      <c r="AG40" s="19"/>
      <c r="AH40" s="51">
        <v>4.4000000000000003E-3</v>
      </c>
      <c r="AI40" s="162">
        <f t="shared" ref="AI40:AI48" si="40">$F40*AH40</f>
        <v>9.1335200000000007</v>
      </c>
      <c r="AJ40" s="19"/>
      <c r="AK40" s="21">
        <f t="shared" si="21"/>
        <v>0</v>
      </c>
      <c r="AL40" s="163">
        <f t="shared" si="3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2075.8000000000002</v>
      </c>
      <c r="G41" s="51">
        <v>1.2999999999999999E-3</v>
      </c>
      <c r="H41" s="209">
        <f>($G$7*(1+0.0407))*G41</f>
        <v>2.7058200000000001</v>
      </c>
      <c r="I41" s="19"/>
      <c r="J41" s="51">
        <v>1.2999999999999999E-3</v>
      </c>
      <c r="K41" s="162">
        <f t="shared" si="36"/>
        <v>2.6985399999999999</v>
      </c>
      <c r="L41" s="19"/>
      <c r="M41" s="21">
        <f t="shared" si="16"/>
        <v>-7.2800000000001752E-3</v>
      </c>
      <c r="N41" s="163">
        <f t="shared" si="31"/>
        <v>-2.6904967810128444E-3</v>
      </c>
      <c r="O41" s="19"/>
      <c r="P41" s="51">
        <v>1.2999999999999999E-3</v>
      </c>
      <c r="Q41" s="162">
        <f t="shared" si="37"/>
        <v>2.6985399999999999</v>
      </c>
      <c r="R41" s="19"/>
      <c r="S41" s="21">
        <f t="shared" si="18"/>
        <v>0</v>
      </c>
      <c r="T41" s="163">
        <f t="shared" si="32"/>
        <v>0</v>
      </c>
      <c r="U41" s="19"/>
      <c r="V41" s="51">
        <v>1.2999999999999999E-3</v>
      </c>
      <c r="W41" s="162">
        <f t="shared" si="38"/>
        <v>2.6985399999999999</v>
      </c>
      <c r="X41" s="19"/>
      <c r="Y41" s="21">
        <f t="shared" si="19"/>
        <v>0</v>
      </c>
      <c r="Z41" s="163">
        <f t="shared" si="33"/>
        <v>0</v>
      </c>
      <c r="AA41" s="19"/>
      <c r="AB41" s="51">
        <v>1.2999999999999999E-3</v>
      </c>
      <c r="AC41" s="162">
        <f t="shared" si="39"/>
        <v>2.6985399999999999</v>
      </c>
      <c r="AD41" s="19"/>
      <c r="AE41" s="21">
        <f t="shared" si="20"/>
        <v>0</v>
      </c>
      <c r="AF41" s="163">
        <f t="shared" si="34"/>
        <v>0</v>
      </c>
      <c r="AG41" s="19"/>
      <c r="AH41" s="51">
        <v>1.2999999999999999E-3</v>
      </c>
      <c r="AI41" s="162">
        <f t="shared" si="40"/>
        <v>2.6985399999999999</v>
      </c>
      <c r="AJ41" s="19"/>
      <c r="AK41" s="21">
        <f t="shared" si="21"/>
        <v>0</v>
      </c>
      <c r="AL41" s="163">
        <f t="shared" si="3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1">F42*G42</f>
        <v>0.25</v>
      </c>
      <c r="I42" s="19"/>
      <c r="J42" s="51">
        <v>0.25</v>
      </c>
      <c r="K42" s="162">
        <f t="shared" si="36"/>
        <v>0.25</v>
      </c>
      <c r="L42" s="19"/>
      <c r="M42" s="21">
        <f t="shared" si="16"/>
        <v>0</v>
      </c>
      <c r="N42" s="163">
        <f t="shared" si="31"/>
        <v>0</v>
      </c>
      <c r="O42" s="19"/>
      <c r="P42" s="51">
        <v>0.25</v>
      </c>
      <c r="Q42" s="162">
        <f t="shared" si="37"/>
        <v>0.25</v>
      </c>
      <c r="R42" s="19"/>
      <c r="S42" s="21">
        <f t="shared" si="18"/>
        <v>0</v>
      </c>
      <c r="T42" s="163">
        <f t="shared" si="32"/>
        <v>0</v>
      </c>
      <c r="U42" s="19"/>
      <c r="V42" s="51">
        <v>0.25</v>
      </c>
      <c r="W42" s="162">
        <f t="shared" si="38"/>
        <v>0.25</v>
      </c>
      <c r="X42" s="19"/>
      <c r="Y42" s="21">
        <f t="shared" si="19"/>
        <v>0</v>
      </c>
      <c r="Z42" s="163">
        <f t="shared" si="33"/>
        <v>0</v>
      </c>
      <c r="AA42" s="19"/>
      <c r="AB42" s="51">
        <v>0.25</v>
      </c>
      <c r="AC42" s="162">
        <f t="shared" si="39"/>
        <v>0.25</v>
      </c>
      <c r="AD42" s="19"/>
      <c r="AE42" s="21">
        <f t="shared" si="20"/>
        <v>0</v>
      </c>
      <c r="AF42" s="163">
        <f t="shared" si="34"/>
        <v>0</v>
      </c>
      <c r="AG42" s="19"/>
      <c r="AH42" s="51">
        <v>0.25</v>
      </c>
      <c r="AI42" s="162">
        <f t="shared" si="40"/>
        <v>0.25</v>
      </c>
      <c r="AJ42" s="19"/>
      <c r="AK42" s="21">
        <f t="shared" si="21"/>
        <v>0</v>
      </c>
      <c r="AL42" s="163">
        <f t="shared" si="3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41"/>
        <v>14</v>
      </c>
      <c r="I43" s="19"/>
      <c r="J43" s="51">
        <v>7.0000000000000001E-3</v>
      </c>
      <c r="K43" s="162">
        <f t="shared" si="36"/>
        <v>14</v>
      </c>
      <c r="L43" s="19"/>
      <c r="M43" s="21">
        <f t="shared" si="16"/>
        <v>0</v>
      </c>
      <c r="N43" s="163">
        <f t="shared" si="31"/>
        <v>0</v>
      </c>
      <c r="O43" s="19"/>
      <c r="P43" s="51"/>
      <c r="Q43" s="162">
        <f t="shared" si="37"/>
        <v>0</v>
      </c>
      <c r="R43" s="19"/>
      <c r="S43" s="21">
        <f t="shared" si="18"/>
        <v>-14</v>
      </c>
      <c r="T43" s="163">
        <f t="shared" si="32"/>
        <v>-1</v>
      </c>
      <c r="U43" s="19"/>
      <c r="V43" s="51"/>
      <c r="W43" s="162">
        <f t="shared" si="38"/>
        <v>0</v>
      </c>
      <c r="X43" s="19"/>
      <c r="Y43" s="21">
        <f t="shared" si="19"/>
        <v>0</v>
      </c>
      <c r="Z43" s="163" t="str">
        <f t="shared" si="33"/>
        <v/>
      </c>
      <c r="AA43" s="19"/>
      <c r="AB43" s="51"/>
      <c r="AC43" s="162">
        <f t="shared" si="39"/>
        <v>0</v>
      </c>
      <c r="AD43" s="19"/>
      <c r="AE43" s="21">
        <f t="shared" si="20"/>
        <v>0</v>
      </c>
      <c r="AF43" s="163" t="str">
        <f t="shared" si="34"/>
        <v/>
      </c>
      <c r="AG43" s="19"/>
      <c r="AH43" s="51"/>
      <c r="AI43" s="162">
        <f t="shared" si="40"/>
        <v>0</v>
      </c>
      <c r="AJ43" s="19"/>
      <c r="AK43" s="21">
        <f t="shared" si="21"/>
        <v>0</v>
      </c>
      <c r="AL43" s="163" t="str">
        <f t="shared" si="35"/>
        <v/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7.6999999999999999E-2</v>
      </c>
      <c r="H44" s="162">
        <f t="shared" si="41"/>
        <v>98.56</v>
      </c>
      <c r="I44" s="19"/>
      <c r="J44" s="55">
        <v>7.6999999999999999E-2</v>
      </c>
      <c r="K44" s="162">
        <f t="shared" si="36"/>
        <v>98.56</v>
      </c>
      <c r="L44" s="19"/>
      <c r="M44" s="21">
        <f t="shared" si="16"/>
        <v>0</v>
      </c>
      <c r="N44" s="163">
        <f t="shared" si="31"/>
        <v>0</v>
      </c>
      <c r="O44" s="19"/>
      <c r="P44" s="55">
        <v>7.6999999999999999E-2</v>
      </c>
      <c r="Q44" s="162">
        <f t="shared" si="37"/>
        <v>98.56</v>
      </c>
      <c r="R44" s="19"/>
      <c r="S44" s="21">
        <f t="shared" si="18"/>
        <v>0</v>
      </c>
      <c r="T44" s="163">
        <f t="shared" si="32"/>
        <v>0</v>
      </c>
      <c r="U44" s="19"/>
      <c r="V44" s="55">
        <v>7.6999999999999999E-2</v>
      </c>
      <c r="W44" s="162">
        <f t="shared" si="38"/>
        <v>98.56</v>
      </c>
      <c r="X44" s="19"/>
      <c r="Y44" s="21">
        <f t="shared" si="19"/>
        <v>0</v>
      </c>
      <c r="Z44" s="163">
        <f t="shared" si="33"/>
        <v>0</v>
      </c>
      <c r="AA44" s="19"/>
      <c r="AB44" s="55">
        <v>7.6999999999999999E-2</v>
      </c>
      <c r="AC44" s="162">
        <f t="shared" si="39"/>
        <v>98.56</v>
      </c>
      <c r="AD44" s="19"/>
      <c r="AE44" s="21">
        <f t="shared" si="20"/>
        <v>0</v>
      </c>
      <c r="AF44" s="163">
        <f t="shared" si="34"/>
        <v>0</v>
      </c>
      <c r="AG44" s="19"/>
      <c r="AH44" s="55">
        <v>7.6999999999999999E-2</v>
      </c>
      <c r="AI44" s="162">
        <f t="shared" si="40"/>
        <v>98.56</v>
      </c>
      <c r="AJ44" s="19"/>
      <c r="AK44" s="21">
        <f t="shared" si="21"/>
        <v>0</v>
      </c>
      <c r="AL44" s="163">
        <f t="shared" si="3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0.114</v>
      </c>
      <c r="H45" s="162">
        <f t="shared" si="41"/>
        <v>41.04</v>
      </c>
      <c r="I45" s="19"/>
      <c r="J45" s="55">
        <v>0.114</v>
      </c>
      <c r="K45" s="162">
        <f t="shared" si="36"/>
        <v>41.04</v>
      </c>
      <c r="L45" s="19"/>
      <c r="M45" s="21">
        <f t="shared" si="16"/>
        <v>0</v>
      </c>
      <c r="N45" s="163">
        <f>IF((H45)=0,"",(M45/H45))</f>
        <v>0</v>
      </c>
      <c r="O45" s="19"/>
      <c r="P45" s="55">
        <v>0.114</v>
      </c>
      <c r="Q45" s="162">
        <f t="shared" si="37"/>
        <v>41.04</v>
      </c>
      <c r="R45" s="19"/>
      <c r="S45" s="21">
        <f t="shared" si="18"/>
        <v>0</v>
      </c>
      <c r="T45" s="163">
        <f t="shared" si="32"/>
        <v>0</v>
      </c>
      <c r="U45" s="19"/>
      <c r="V45" s="55">
        <v>0.114</v>
      </c>
      <c r="W45" s="162">
        <f t="shared" si="38"/>
        <v>41.04</v>
      </c>
      <c r="X45" s="19"/>
      <c r="Y45" s="21">
        <f t="shared" si="19"/>
        <v>0</v>
      </c>
      <c r="Z45" s="163">
        <f t="shared" si="33"/>
        <v>0</v>
      </c>
      <c r="AA45" s="19"/>
      <c r="AB45" s="55">
        <v>0.114</v>
      </c>
      <c r="AC45" s="162">
        <f t="shared" si="39"/>
        <v>41.04</v>
      </c>
      <c r="AD45" s="19"/>
      <c r="AE45" s="21">
        <f t="shared" si="20"/>
        <v>0</v>
      </c>
      <c r="AF45" s="163">
        <f t="shared" si="34"/>
        <v>0</v>
      </c>
      <c r="AG45" s="19"/>
      <c r="AH45" s="55">
        <v>0.114</v>
      </c>
      <c r="AI45" s="162">
        <f t="shared" si="40"/>
        <v>41.04</v>
      </c>
      <c r="AJ45" s="19"/>
      <c r="AK45" s="21">
        <f t="shared" si="21"/>
        <v>0</v>
      </c>
      <c r="AL45" s="163">
        <f t="shared" si="3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0.14000000000000001</v>
      </c>
      <c r="H46" s="162">
        <f t="shared" si="41"/>
        <v>50.400000000000006</v>
      </c>
      <c r="I46" s="19"/>
      <c r="J46" s="55">
        <v>0.14000000000000001</v>
      </c>
      <c r="K46" s="162">
        <f t="shared" si="36"/>
        <v>50.400000000000006</v>
      </c>
      <c r="L46" s="19"/>
      <c r="M46" s="21">
        <f t="shared" si="16"/>
        <v>0</v>
      </c>
      <c r="N46" s="163">
        <f t="shared" si="31"/>
        <v>0</v>
      </c>
      <c r="O46" s="19"/>
      <c r="P46" s="55">
        <v>0.14000000000000001</v>
      </c>
      <c r="Q46" s="162">
        <f t="shared" si="37"/>
        <v>50.400000000000006</v>
      </c>
      <c r="R46" s="19"/>
      <c r="S46" s="21">
        <f t="shared" si="18"/>
        <v>0</v>
      </c>
      <c r="T46" s="163">
        <f t="shared" si="32"/>
        <v>0</v>
      </c>
      <c r="U46" s="19"/>
      <c r="V46" s="55">
        <v>0.14000000000000001</v>
      </c>
      <c r="W46" s="162">
        <f t="shared" si="38"/>
        <v>50.400000000000006</v>
      </c>
      <c r="X46" s="19"/>
      <c r="Y46" s="21">
        <f t="shared" si="19"/>
        <v>0</v>
      </c>
      <c r="Z46" s="163">
        <f t="shared" si="33"/>
        <v>0</v>
      </c>
      <c r="AA46" s="19"/>
      <c r="AB46" s="55">
        <v>0.14000000000000001</v>
      </c>
      <c r="AC46" s="162">
        <f t="shared" si="39"/>
        <v>50.400000000000006</v>
      </c>
      <c r="AD46" s="19"/>
      <c r="AE46" s="21">
        <f t="shared" si="20"/>
        <v>0</v>
      </c>
      <c r="AF46" s="163">
        <f t="shared" si="34"/>
        <v>0</v>
      </c>
      <c r="AG46" s="19"/>
      <c r="AH46" s="55">
        <v>0.14000000000000001</v>
      </c>
      <c r="AI46" s="162">
        <f t="shared" si="40"/>
        <v>50.400000000000006</v>
      </c>
      <c r="AJ46" s="19"/>
      <c r="AK46" s="21">
        <f t="shared" si="21"/>
        <v>0</v>
      </c>
      <c r="AL46" s="163">
        <f t="shared" si="3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8.7999999999999995E-2</v>
      </c>
      <c r="H47" s="162">
        <f t="shared" si="41"/>
        <v>52.8</v>
      </c>
      <c r="I47" s="60"/>
      <c r="J47" s="55">
        <v>8.7999999999999995E-2</v>
      </c>
      <c r="K47" s="162">
        <f t="shared" si="36"/>
        <v>52.8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37"/>
        <v>52.8</v>
      </c>
      <c r="R47" s="60"/>
      <c r="S47" s="61">
        <f t="shared" si="18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38"/>
        <v>52.8</v>
      </c>
      <c r="X47" s="60"/>
      <c r="Y47" s="61">
        <f t="shared" si="19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39"/>
        <v>52.8</v>
      </c>
      <c r="AD47" s="60"/>
      <c r="AE47" s="61">
        <f t="shared" si="20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0"/>
        <v>52.8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1400</v>
      </c>
      <c r="G48" s="55">
        <v>0.10299999999999999</v>
      </c>
      <c r="H48" s="162">
        <f t="shared" si="41"/>
        <v>144.19999999999999</v>
      </c>
      <c r="I48" s="60"/>
      <c r="J48" s="55">
        <v>0.10299999999999999</v>
      </c>
      <c r="K48" s="162">
        <f t="shared" si="36"/>
        <v>144.19999999999999</v>
      </c>
      <c r="L48" s="60"/>
      <c r="M48" s="61">
        <f t="shared" si="16"/>
        <v>0</v>
      </c>
      <c r="N48" s="163">
        <f>IF((H48)=FALSE,"",(M48/H48))</f>
        <v>0</v>
      </c>
      <c r="O48" s="60"/>
      <c r="P48" s="55">
        <v>0.10299999999999999</v>
      </c>
      <c r="Q48" s="162">
        <f t="shared" si="37"/>
        <v>144.19999999999999</v>
      </c>
      <c r="R48" s="60"/>
      <c r="S48" s="61">
        <f t="shared" si="18"/>
        <v>0</v>
      </c>
      <c r="T48" s="163">
        <f>IF((K48)=FALSE,"",(S48/K48))</f>
        <v>0</v>
      </c>
      <c r="U48" s="60"/>
      <c r="V48" s="55">
        <v>0.10299999999999999</v>
      </c>
      <c r="W48" s="162">
        <f t="shared" si="38"/>
        <v>144.19999999999999</v>
      </c>
      <c r="X48" s="60"/>
      <c r="Y48" s="61">
        <f t="shared" si="19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39"/>
        <v>144.19999999999999</v>
      </c>
      <c r="AD48" s="60"/>
      <c r="AE48" s="61">
        <f t="shared" si="20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0"/>
        <v>144.19999999999999</v>
      </c>
      <c r="AJ48" s="60"/>
      <c r="AK48" s="61">
        <f t="shared" si="21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8"/>
        <v>0</v>
      </c>
      <c r="T49" s="71"/>
      <c r="U49" s="69"/>
      <c r="V49" s="66"/>
      <c r="W49" s="68"/>
      <c r="X49" s="69"/>
      <c r="Y49" s="70">
        <f t="shared" si="19"/>
        <v>0</v>
      </c>
      <c r="Z49" s="71"/>
      <c r="AA49" s="69"/>
      <c r="AB49" s="66"/>
      <c r="AC49" s="68"/>
      <c r="AD49" s="69"/>
      <c r="AE49" s="70">
        <f t="shared" si="20"/>
        <v>0</v>
      </c>
      <c r="AF49" s="71"/>
      <c r="AG49" s="69"/>
      <c r="AH49" s="66"/>
      <c r="AI49" s="68"/>
      <c r="AJ49" s="69"/>
      <c r="AK49" s="70">
        <f t="shared" si="21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293.00203999999997</v>
      </c>
      <c r="I50" s="76"/>
      <c r="J50" s="73"/>
      <c r="K50" s="75">
        <f>SUM(K40:K46,K39)</f>
        <v>299.1099383876919</v>
      </c>
      <c r="L50" s="76"/>
      <c r="M50" s="77">
        <f>K50-H50</f>
        <v>6.1078983876919324</v>
      </c>
      <c r="N50" s="78">
        <f>IF((H50)=0,"",(M50/H50))</f>
        <v>2.0845924443706716E-2</v>
      </c>
      <c r="O50" s="76"/>
      <c r="P50" s="73"/>
      <c r="Q50" s="75">
        <f>SUM(Q40:Q46,Q39)</f>
        <v>288.26993839456486</v>
      </c>
      <c r="R50" s="76"/>
      <c r="S50" s="77">
        <f t="shared" si="18"/>
        <v>-10.839999993127037</v>
      </c>
      <c r="T50" s="78">
        <f>IF((K50)=0,"",(S50/K50))</f>
        <v>-3.6240855290728423E-2</v>
      </c>
      <c r="U50" s="76"/>
      <c r="V50" s="73"/>
      <c r="W50" s="75">
        <f>SUM(W40:W46,W39)</f>
        <v>288.61993839175739</v>
      </c>
      <c r="X50" s="76"/>
      <c r="Y50" s="77">
        <f t="shared" si="19"/>
        <v>0.34999999719252628</v>
      </c>
      <c r="Z50" s="78">
        <f>IF((Q50)=0,"",(Y50/Q50))</f>
        <v>1.2141397717075494E-3</v>
      </c>
      <c r="AA50" s="76"/>
      <c r="AB50" s="73"/>
      <c r="AC50" s="75">
        <f>SUM(AC40:AC46,AC39)</f>
        <v>287.80993839248094</v>
      </c>
      <c r="AD50" s="76"/>
      <c r="AE50" s="77">
        <f t="shared" si="20"/>
        <v>-0.8099999992764424</v>
      </c>
      <c r="AF50" s="78">
        <f>IF((W50)=0,"",(AE50/W50))</f>
        <v>-2.8064589154509186E-3</v>
      </c>
      <c r="AG50" s="76"/>
      <c r="AH50" s="73"/>
      <c r="AI50" s="75">
        <f>SUM(AI40:AI46,AI39)</f>
        <v>288.18943454217424</v>
      </c>
      <c r="AJ50" s="76"/>
      <c r="AK50" s="77">
        <f t="shared" si="21"/>
        <v>0.37949614969329559</v>
      </c>
      <c r="AL50" s="78">
        <f>IF((AC50)=0,"",(AK50/AC50))</f>
        <v>1.3185651329933711E-3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38.090265199999997</v>
      </c>
      <c r="I51" s="83"/>
      <c r="J51" s="80">
        <v>0.13</v>
      </c>
      <c r="K51" s="84">
        <f>K50*J51</f>
        <v>38.884291990399952</v>
      </c>
      <c r="L51" s="83"/>
      <c r="M51" s="85">
        <f>K51-H51</f>
        <v>0.79402679039995405</v>
      </c>
      <c r="N51" s="86">
        <f>IF((H51)=0,"",(M51/H51))</f>
        <v>2.0845924443706788E-2</v>
      </c>
      <c r="O51" s="83"/>
      <c r="P51" s="80">
        <v>0.13</v>
      </c>
      <c r="Q51" s="84">
        <f>Q50*P51</f>
        <v>37.475091991293432</v>
      </c>
      <c r="R51" s="83"/>
      <c r="S51" s="85">
        <f t="shared" si="18"/>
        <v>-1.4091999991065194</v>
      </c>
      <c r="T51" s="86">
        <f>IF((K51)=0,"",(S51/K51))</f>
        <v>-3.6240855290728541E-2</v>
      </c>
      <c r="U51" s="83"/>
      <c r="V51" s="80">
        <v>0.13</v>
      </c>
      <c r="W51" s="84">
        <f>W50*V51</f>
        <v>37.520591990928459</v>
      </c>
      <c r="X51" s="83"/>
      <c r="Y51" s="85">
        <f t="shared" si="19"/>
        <v>4.5499999635026711E-2</v>
      </c>
      <c r="Z51" s="86">
        <f>IF((Q51)=0,"",(Y51/Q51))</f>
        <v>1.2141397717075038E-3</v>
      </c>
      <c r="AA51" s="83"/>
      <c r="AB51" s="80">
        <v>0.13</v>
      </c>
      <c r="AC51" s="84">
        <f>AC50*AB51</f>
        <v>37.415291991022521</v>
      </c>
      <c r="AD51" s="83"/>
      <c r="AE51" s="85">
        <f t="shared" si="20"/>
        <v>-0.10529999990593808</v>
      </c>
      <c r="AF51" s="86">
        <f>IF((W51)=0,"",(AE51/W51))</f>
        <v>-2.8064589154509338E-3</v>
      </c>
      <c r="AG51" s="83"/>
      <c r="AH51" s="80">
        <v>0.13</v>
      </c>
      <c r="AI51" s="84">
        <f>AI50*AH51</f>
        <v>37.464626490482651</v>
      </c>
      <c r="AJ51" s="83"/>
      <c r="AK51" s="85">
        <f t="shared" si="21"/>
        <v>4.9334499460130132E-2</v>
      </c>
      <c r="AL51" s="86">
        <f>IF((AC51)=0,"",(AK51/AC51))</f>
        <v>1.3185651329934167E-3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331.09230519999994</v>
      </c>
      <c r="I52" s="83"/>
      <c r="J52" s="88"/>
      <c r="K52" s="84">
        <f>K50+K51</f>
        <v>337.99423037809186</v>
      </c>
      <c r="L52" s="83"/>
      <c r="M52" s="85">
        <f>K52-H52</f>
        <v>6.9019251780919149</v>
      </c>
      <c r="N52" s="86">
        <f>IF((H52)=0,"",(M52/H52))</f>
        <v>2.0845924443706813E-2</v>
      </c>
      <c r="O52" s="83"/>
      <c r="P52" s="88"/>
      <c r="Q52" s="84">
        <f>Q50+Q51</f>
        <v>325.74503038585829</v>
      </c>
      <c r="R52" s="83"/>
      <c r="S52" s="85">
        <f t="shared" si="18"/>
        <v>-12.249199992233571</v>
      </c>
      <c r="T52" s="86">
        <f>IF((K52)=0,"",(S52/K52))</f>
        <v>-3.6240855290728478E-2</v>
      </c>
      <c r="U52" s="83"/>
      <c r="V52" s="88"/>
      <c r="W52" s="84">
        <f>W50+W51</f>
        <v>326.14053038268582</v>
      </c>
      <c r="X52" s="83"/>
      <c r="Y52" s="85">
        <f t="shared" si="19"/>
        <v>0.39549999682753878</v>
      </c>
      <c r="Z52" s="86">
        <f>IF((Q52)=0,"",(Y52/Q52))</f>
        <v>1.2141397717075006E-3</v>
      </c>
      <c r="AA52" s="83"/>
      <c r="AB52" s="88"/>
      <c r="AC52" s="84">
        <f>AC50+AC51</f>
        <v>325.22523038350346</v>
      </c>
      <c r="AD52" s="83"/>
      <c r="AE52" s="85">
        <f t="shared" si="20"/>
        <v>-0.91529999918236626</v>
      </c>
      <c r="AF52" s="86">
        <f>IF((W52)=0,"",(AE52/W52))</f>
        <v>-2.806458915450877E-3</v>
      </c>
      <c r="AG52" s="83"/>
      <c r="AH52" s="88"/>
      <c r="AI52" s="84">
        <f>AI50+AI51</f>
        <v>325.6540610326569</v>
      </c>
      <c r="AJ52" s="83"/>
      <c r="AK52" s="85">
        <f t="shared" si="21"/>
        <v>0.42883064915343994</v>
      </c>
      <c r="AL52" s="86">
        <f>IF((AC52)=0,"",(AK52/AC52))</f>
        <v>1.3185651329934202E-3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-33.11</v>
      </c>
      <c r="I53" s="83"/>
      <c r="J53" s="88"/>
      <c r="K53" s="90">
        <f>ROUND(-K52*10%,2)</f>
        <v>-33.799999999999997</v>
      </c>
      <c r="L53" s="83"/>
      <c r="M53" s="91">
        <f>K53-H53</f>
        <v>-0.68999999999999773</v>
      </c>
      <c r="N53" s="92">
        <f>IF((H53)=0,"",(M53/H53))</f>
        <v>2.0839625490788213E-2</v>
      </c>
      <c r="O53" s="83"/>
      <c r="P53" s="88"/>
      <c r="Q53" s="90">
        <f>ROUND(-Q52*10%,2)</f>
        <v>-32.57</v>
      </c>
      <c r="R53" s="83"/>
      <c r="S53" s="91">
        <f t="shared" si="18"/>
        <v>1.2299999999999969</v>
      </c>
      <c r="T53" s="92">
        <f>IF((K53)=0,"",(S53/K53))</f>
        <v>-3.6390532544378608E-2</v>
      </c>
      <c r="U53" s="83"/>
      <c r="V53" s="88"/>
      <c r="W53" s="90">
        <f>ROUND(-W52*10%,2)</f>
        <v>-32.61</v>
      </c>
      <c r="X53" s="83"/>
      <c r="Y53" s="91">
        <f t="shared" si="19"/>
        <v>-3.9999999999999147E-2</v>
      </c>
      <c r="Z53" s="92">
        <f>IF((Q53)=0,"",(Y53/Q53))</f>
        <v>1.2281240405280672E-3</v>
      </c>
      <c r="AA53" s="83"/>
      <c r="AB53" s="88"/>
      <c r="AC53" s="90">
        <f>ROUND(-AC52*10%,2)</f>
        <v>-32.520000000000003</v>
      </c>
      <c r="AD53" s="83"/>
      <c r="AE53" s="91">
        <f t="shared" si="20"/>
        <v>8.9999999999996305E-2</v>
      </c>
      <c r="AF53" s="92">
        <f>IF((W53)=0,"",(AE53/W53))</f>
        <v>-2.7598896044157099E-3</v>
      </c>
      <c r="AG53" s="83"/>
      <c r="AH53" s="88"/>
      <c r="AI53" s="90">
        <f>ROUND(-AI52*10%,2)</f>
        <v>-32.57</v>
      </c>
      <c r="AJ53" s="83"/>
      <c r="AK53" s="91">
        <f t="shared" si="21"/>
        <v>-4.9999999999997158E-2</v>
      </c>
      <c r="AL53" s="92">
        <f>IF((AC53)=0,"",(AK53/AC53))</f>
        <v>1.5375153751536639E-3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297.98230519999993</v>
      </c>
      <c r="I54" s="96"/>
      <c r="J54" s="93"/>
      <c r="K54" s="97">
        <f>K52+K53</f>
        <v>304.19423037809185</v>
      </c>
      <c r="L54" s="96"/>
      <c r="M54" s="98">
        <f>K54-H54</f>
        <v>6.2119251780919171</v>
      </c>
      <c r="N54" s="99">
        <f>IF((H54)=0,"",(M54/H54))</f>
        <v>2.0846624345437537E-2</v>
      </c>
      <c r="O54" s="96"/>
      <c r="P54" s="93"/>
      <c r="Q54" s="97">
        <f>Q52+Q53</f>
        <v>293.17503038585829</v>
      </c>
      <c r="R54" s="96"/>
      <c r="S54" s="98">
        <f t="shared" si="18"/>
        <v>-11.019199992233553</v>
      </c>
      <c r="T54" s="99">
        <f>IF((K54)=0,"",(S54/K54))</f>
        <v>-3.6224224169332429E-2</v>
      </c>
      <c r="U54" s="96"/>
      <c r="V54" s="93"/>
      <c r="W54" s="97">
        <f>W52+W53</f>
        <v>293.53053038268581</v>
      </c>
      <c r="X54" s="96"/>
      <c r="Y54" s="98">
        <f t="shared" si="19"/>
        <v>0.35549999682751832</v>
      </c>
      <c r="Z54" s="99">
        <f>IF((Q54)=0,"",(Y54/Q54))</f>
        <v>1.212586202718669E-3</v>
      </c>
      <c r="AA54" s="96"/>
      <c r="AB54" s="93"/>
      <c r="AC54" s="97">
        <f>AC52+AC53</f>
        <v>292.70523038350348</v>
      </c>
      <c r="AD54" s="96"/>
      <c r="AE54" s="98">
        <f t="shared" si="20"/>
        <v>-0.82529999918233443</v>
      </c>
      <c r="AF54" s="99">
        <f>IF((W54)=0,"",(AE54/W54))</f>
        <v>-2.8116325688723504E-3</v>
      </c>
      <c r="AG54" s="96"/>
      <c r="AH54" s="93"/>
      <c r="AI54" s="97">
        <f>AI52+AI53</f>
        <v>293.0840610326569</v>
      </c>
      <c r="AJ54" s="96"/>
      <c r="AK54" s="98">
        <f t="shared" si="21"/>
        <v>0.37883064915342857</v>
      </c>
      <c r="AL54" s="99">
        <f>IF((AC54)=0,"",(AK54/AC54))</f>
        <v>1.2942394252985615E-3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8"/>
        <v>0</v>
      </c>
      <c r="T55" s="71"/>
      <c r="U55" s="104"/>
      <c r="V55" s="66"/>
      <c r="W55" s="68"/>
      <c r="X55" s="104"/>
      <c r="Y55" s="105">
        <f t="shared" si="19"/>
        <v>0</v>
      </c>
      <c r="Z55" s="71"/>
      <c r="AA55" s="104"/>
      <c r="AB55" s="66"/>
      <c r="AC55" s="68"/>
      <c r="AD55" s="104"/>
      <c r="AE55" s="105">
        <f t="shared" si="20"/>
        <v>0</v>
      </c>
      <c r="AF55" s="71"/>
      <c r="AG55" s="104"/>
      <c r="AH55" s="66"/>
      <c r="AI55" s="68"/>
      <c r="AJ55" s="104"/>
      <c r="AK55" s="105">
        <f t="shared" si="21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300.00204000000002</v>
      </c>
      <c r="I56" s="110"/>
      <c r="J56" s="107"/>
      <c r="K56" s="109">
        <f>SUM(K47:K48,K39,K40:K43)</f>
        <v>306.10993838769184</v>
      </c>
      <c r="L56" s="110"/>
      <c r="M56" s="111">
        <f>K56-H56</f>
        <v>6.1078983876918187</v>
      </c>
      <c r="N56" s="78">
        <f>IF((H56)=0,"",(M56/H56))</f>
        <v>2.0359522847550698E-2</v>
      </c>
      <c r="O56" s="110"/>
      <c r="P56" s="107"/>
      <c r="Q56" s="109">
        <f>SUM(Q47:Q48,Q39,Q40:Q43)</f>
        <v>295.26993839456486</v>
      </c>
      <c r="R56" s="110"/>
      <c r="S56" s="111">
        <f t="shared" si="18"/>
        <v>-10.83999999312698</v>
      </c>
      <c r="T56" s="78">
        <f>IF((K56)=0,"",(S56/K56))</f>
        <v>-3.5412113864130713E-2</v>
      </c>
      <c r="U56" s="110"/>
      <c r="V56" s="107"/>
      <c r="W56" s="109">
        <f>SUM(W47:W48,W39,W40:W43)</f>
        <v>295.61993839175739</v>
      </c>
      <c r="X56" s="110"/>
      <c r="Y56" s="111">
        <f t="shared" si="19"/>
        <v>0.34999999719252628</v>
      </c>
      <c r="Z56" s="78">
        <f>IF((Q56)=0,"",(Y56/Q56))</f>
        <v>1.1853560138750951E-3</v>
      </c>
      <c r="AA56" s="110"/>
      <c r="AB56" s="107"/>
      <c r="AC56" s="109">
        <f>SUM(AC47:AC48,AC39,AC40:AC43)</f>
        <v>294.80993839248094</v>
      </c>
      <c r="AD56" s="110"/>
      <c r="AE56" s="111">
        <f t="shared" si="20"/>
        <v>-0.8099999992764424</v>
      </c>
      <c r="AF56" s="78">
        <f>IF((W56)=0,"",(AE56/W56))</f>
        <v>-2.7400046278442335E-3</v>
      </c>
      <c r="AG56" s="110"/>
      <c r="AH56" s="107"/>
      <c r="AI56" s="109">
        <f>SUM(AI47:AI48,AI39,AI40:AI43)</f>
        <v>295.18943454217413</v>
      </c>
      <c r="AJ56" s="110"/>
      <c r="AK56" s="111">
        <f t="shared" si="21"/>
        <v>0.37949614969318191</v>
      </c>
      <c r="AL56" s="78">
        <f>IF((AC56)=0,"",(AK56/AC56))</f>
        <v>1.2872569756720957E-3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39.000265200000001</v>
      </c>
      <c r="I57" s="115"/>
      <c r="J57" s="113">
        <v>0.13</v>
      </c>
      <c r="K57" s="116">
        <f>K56*J57</f>
        <v>39.794291990399941</v>
      </c>
      <c r="L57" s="115"/>
      <c r="M57" s="117">
        <f>K57-H57</f>
        <v>0.79402679039993984</v>
      </c>
      <c r="N57" s="86">
        <f>IF((H57)=0,"",(M57/H57))</f>
        <v>2.0359522847550784E-2</v>
      </c>
      <c r="O57" s="115"/>
      <c r="P57" s="113">
        <v>0.13</v>
      </c>
      <c r="Q57" s="116">
        <f>Q56*P57</f>
        <v>38.385091991293436</v>
      </c>
      <c r="R57" s="115"/>
      <c r="S57" s="117">
        <f t="shared" si="18"/>
        <v>-1.4091999991065052</v>
      </c>
      <c r="T57" s="86">
        <f>IF((K57)=0,"",(S57/K57))</f>
        <v>-3.5412113864130651E-2</v>
      </c>
      <c r="U57" s="115"/>
      <c r="V57" s="113">
        <v>0.13</v>
      </c>
      <c r="W57" s="116">
        <f>W56*V57</f>
        <v>38.430591990928463</v>
      </c>
      <c r="X57" s="115"/>
      <c r="Y57" s="117">
        <f t="shared" si="19"/>
        <v>4.5499999635026711E-2</v>
      </c>
      <c r="Z57" s="86">
        <f>IF((Q57)=0,"",(Y57/Q57))</f>
        <v>1.1853560138750505E-3</v>
      </c>
      <c r="AA57" s="115"/>
      <c r="AB57" s="113">
        <v>0.13</v>
      </c>
      <c r="AC57" s="116">
        <f>AC56*AB57</f>
        <v>38.325291991022524</v>
      </c>
      <c r="AD57" s="115"/>
      <c r="AE57" s="117">
        <f t="shared" si="20"/>
        <v>-0.10529999990593808</v>
      </c>
      <c r="AF57" s="86">
        <f>IF((W57)=0,"",(AE57/W57))</f>
        <v>-2.7400046278442478E-3</v>
      </c>
      <c r="AG57" s="115"/>
      <c r="AH57" s="113">
        <v>0.13</v>
      </c>
      <c r="AI57" s="116">
        <f>AI56*AH57</f>
        <v>38.37462649048264</v>
      </c>
      <c r="AJ57" s="115"/>
      <c r="AK57" s="117">
        <f t="shared" si="21"/>
        <v>4.9334499460115921E-2</v>
      </c>
      <c r="AL57" s="86">
        <f>IF((AC57)=0,"",(AK57/AC57))</f>
        <v>1.2872569756721551E-3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339.00230520000002</v>
      </c>
      <c r="I58" s="115"/>
      <c r="J58" s="119"/>
      <c r="K58" s="116">
        <f>K56+K57</f>
        <v>345.90423037809177</v>
      </c>
      <c r="L58" s="115"/>
      <c r="M58" s="117">
        <f>K58-H58</f>
        <v>6.9019251780917443</v>
      </c>
      <c r="N58" s="86">
        <f>IF((H58)=0,"",(M58/H58))</f>
        <v>2.0359522847550666E-2</v>
      </c>
      <c r="O58" s="115"/>
      <c r="P58" s="119"/>
      <c r="Q58" s="116">
        <f>Q56+Q57</f>
        <v>333.65503038585831</v>
      </c>
      <c r="R58" s="115"/>
      <c r="S58" s="117">
        <f t="shared" si="18"/>
        <v>-12.249199992233457</v>
      </c>
      <c r="T58" s="86">
        <f>IF((K58)=0,"",(S58/K58))</f>
        <v>-3.5412113864130623E-2</v>
      </c>
      <c r="U58" s="115"/>
      <c r="V58" s="119"/>
      <c r="W58" s="116">
        <f>W56+W57</f>
        <v>334.05053038268585</v>
      </c>
      <c r="X58" s="115"/>
      <c r="Y58" s="117">
        <f t="shared" si="19"/>
        <v>0.39549999682753878</v>
      </c>
      <c r="Z58" s="86">
        <f>IF((Q58)=0,"",(Y58/Q58))</f>
        <v>1.1853560138750472E-3</v>
      </c>
      <c r="AA58" s="115"/>
      <c r="AB58" s="119"/>
      <c r="AC58" s="116">
        <f>AC56+AC57</f>
        <v>333.13523038350348</v>
      </c>
      <c r="AD58" s="115"/>
      <c r="AE58" s="117">
        <f t="shared" si="20"/>
        <v>-0.91529999918236626</v>
      </c>
      <c r="AF58" s="86">
        <f>IF((W58)=0,"",(AE58/W58))</f>
        <v>-2.7400046278441923E-3</v>
      </c>
      <c r="AG58" s="115"/>
      <c r="AH58" s="119"/>
      <c r="AI58" s="116">
        <f>AI56+AI57</f>
        <v>333.56406103265675</v>
      </c>
      <c r="AJ58" s="115"/>
      <c r="AK58" s="117">
        <f t="shared" si="21"/>
        <v>0.42883064915326941</v>
      </c>
      <c r="AL58" s="86">
        <f>IF((AC58)=0,"",(AK58/AC58))</f>
        <v>1.2872569756720172E-3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-33.9</v>
      </c>
      <c r="I59" s="115"/>
      <c r="J59" s="119"/>
      <c r="K59" s="122">
        <f>ROUND(-K58*10%,2)</f>
        <v>-34.590000000000003</v>
      </c>
      <c r="L59" s="115"/>
      <c r="M59" s="123">
        <f>K59-H59</f>
        <v>-0.69000000000000483</v>
      </c>
      <c r="N59" s="92">
        <f>IF((H59)=0,"",(M59/H59))</f>
        <v>2.0353982300885098E-2</v>
      </c>
      <c r="O59" s="115"/>
      <c r="P59" s="119"/>
      <c r="Q59" s="122">
        <f>ROUND(-Q58*10%,2)</f>
        <v>-33.369999999999997</v>
      </c>
      <c r="R59" s="115"/>
      <c r="S59" s="123">
        <f t="shared" si="18"/>
        <v>1.220000000000006</v>
      </c>
      <c r="T59" s="92">
        <f>IF((K59)=0,"",(S59/K59))</f>
        <v>-3.5270309337959119E-2</v>
      </c>
      <c r="U59" s="115"/>
      <c r="V59" s="119"/>
      <c r="W59" s="122">
        <f>ROUND(-W58*10%,2)</f>
        <v>-33.409999999999997</v>
      </c>
      <c r="X59" s="115"/>
      <c r="Y59" s="123">
        <f t="shared" si="19"/>
        <v>-3.9999999999999147E-2</v>
      </c>
      <c r="Z59" s="92">
        <f>IF((Q59)=0,"",(Y59/Q59))</f>
        <v>1.1986814504045295E-3</v>
      </c>
      <c r="AA59" s="115"/>
      <c r="AB59" s="119"/>
      <c r="AC59" s="122">
        <f>ROUND(-AC58*10%,2)</f>
        <v>-33.31</v>
      </c>
      <c r="AD59" s="115"/>
      <c r="AE59" s="123">
        <f t="shared" si="20"/>
        <v>9.9999999999994316E-2</v>
      </c>
      <c r="AF59" s="92">
        <f>IF((W59)=0,"",(AE59/W59))</f>
        <v>-2.9931158335825899E-3</v>
      </c>
      <c r="AG59" s="115"/>
      <c r="AH59" s="119"/>
      <c r="AI59" s="122">
        <f>ROUND(-AI58*10%,2)</f>
        <v>-33.36</v>
      </c>
      <c r="AJ59" s="115"/>
      <c r="AK59" s="123">
        <f t="shared" si="21"/>
        <v>-4.9999999999997158E-2</v>
      </c>
      <c r="AL59" s="92">
        <f>IF((AC59)=0,"",(AK59/AC59))</f>
        <v>1.501050735514775E-3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305.10230520000005</v>
      </c>
      <c r="I60" s="127"/>
      <c r="J60" s="124"/>
      <c r="K60" s="128">
        <f>SUM(K58:K59)</f>
        <v>311.31423037809179</v>
      </c>
      <c r="L60" s="127"/>
      <c r="M60" s="129">
        <f>K60-H60</f>
        <v>6.2119251780917466</v>
      </c>
      <c r="N60" s="130">
        <f>IF((H60)=0,"",(M60/H60))</f>
        <v>2.0360138459195574E-2</v>
      </c>
      <c r="O60" s="127"/>
      <c r="P60" s="124"/>
      <c r="Q60" s="128">
        <f>SUM(Q58:Q59)</f>
        <v>300.28503038585831</v>
      </c>
      <c r="R60" s="127"/>
      <c r="S60" s="129">
        <f t="shared" si="18"/>
        <v>-11.029199992233487</v>
      </c>
      <c r="T60" s="130">
        <f>IF((K60)=0,"",(S60/K60))</f>
        <v>-3.5427869708488748E-2</v>
      </c>
      <c r="U60" s="127"/>
      <c r="V60" s="124"/>
      <c r="W60" s="128">
        <f>SUM(W58:W59)</f>
        <v>300.64053038268582</v>
      </c>
      <c r="X60" s="127"/>
      <c r="Y60" s="129">
        <f t="shared" si="19"/>
        <v>0.35549999682751832</v>
      </c>
      <c r="Z60" s="130">
        <f>IF((Q60)=0,"",(Y60/Q60))</f>
        <v>1.1838751880861669E-3</v>
      </c>
      <c r="AA60" s="127"/>
      <c r="AB60" s="124"/>
      <c r="AC60" s="128">
        <f>SUM(AC58:AC59)</f>
        <v>299.82523038350348</v>
      </c>
      <c r="AD60" s="127"/>
      <c r="AE60" s="129">
        <f t="shared" si="20"/>
        <v>-0.81529999918234353</v>
      </c>
      <c r="AF60" s="130">
        <f>IF((W60)=0,"",(AE60/W60))</f>
        <v>-2.7118765328964355E-3</v>
      </c>
      <c r="AG60" s="127"/>
      <c r="AH60" s="124"/>
      <c r="AI60" s="128">
        <f>SUM(AI58:AI59)</f>
        <v>300.20406103265674</v>
      </c>
      <c r="AJ60" s="127"/>
      <c r="AK60" s="129">
        <f t="shared" si="21"/>
        <v>0.37883064915325804</v>
      </c>
      <c r="AL60" s="130">
        <f>IF((AC60)=0,"",(AK60/AC60))</f>
        <v>1.2635049047363342E-3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1:AP79"/>
  <sheetViews>
    <sheetView showGridLines="0" topLeftCell="A28" zoomScaleNormal="100" workbookViewId="0">
      <selection activeCell="A43" sqref="A43:XFD4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4" t="s">
        <v>59</v>
      </c>
      <c r="H9" s="215"/>
      <c r="I9" s="158"/>
      <c r="J9" s="214" t="s">
        <v>61</v>
      </c>
      <c r="K9" s="215"/>
      <c r="L9" s="158"/>
      <c r="M9" s="214" t="s">
        <v>60</v>
      </c>
      <c r="N9" s="215"/>
      <c r="O9" s="158"/>
      <c r="P9" s="214" t="s">
        <v>62</v>
      </c>
      <c r="Q9" s="215"/>
      <c r="R9" s="158"/>
      <c r="S9" s="214" t="s">
        <v>63</v>
      </c>
      <c r="T9" s="215"/>
      <c r="U9" s="158"/>
      <c r="V9" s="214" t="s">
        <v>65</v>
      </c>
      <c r="W9" s="215"/>
      <c r="X9" s="158"/>
      <c r="Y9" s="214" t="s">
        <v>66</v>
      </c>
      <c r="Z9" s="215"/>
      <c r="AA9" s="158"/>
      <c r="AB9" s="214" t="s">
        <v>67</v>
      </c>
      <c r="AC9" s="215"/>
      <c r="AD9" s="158"/>
      <c r="AE9" s="214" t="s">
        <v>68</v>
      </c>
      <c r="AF9" s="215"/>
      <c r="AG9" s="158"/>
      <c r="AH9" s="214" t="s">
        <v>69</v>
      </c>
      <c r="AI9" s="215"/>
      <c r="AJ9" s="158"/>
      <c r="AK9" s="214" t="s">
        <v>70</v>
      </c>
      <c r="AL9" s="215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39.14</v>
      </c>
      <c r="K12" s="18">
        <f t="shared" ref="K12:K27" si="1">$F12*J12</f>
        <v>39.14</v>
      </c>
      <c r="L12" s="19"/>
      <c r="M12" s="21">
        <f>K12-H12</f>
        <v>5.93</v>
      </c>
      <c r="N12" s="22">
        <f>IF((H12)=0,"",(M12/H12))</f>
        <v>0.17856067449563384</v>
      </c>
      <c r="O12" s="19"/>
      <c r="P12" s="16">
        <v>40.61</v>
      </c>
      <c r="Q12" s="18">
        <f t="shared" ref="Q12:Q27" si="2">$F12*P12</f>
        <v>40.61</v>
      </c>
      <c r="R12" s="19"/>
      <c r="S12" s="21">
        <f>Q12-K12</f>
        <v>1.4699999999999989</v>
      </c>
      <c r="T12" s="22">
        <f t="shared" ref="T12:T34" si="3">IF((K12)=0,"",(S12/K12))</f>
        <v>3.7557485947879381E-2</v>
      </c>
      <c r="U12" s="19"/>
      <c r="V12" s="16">
        <v>41.11</v>
      </c>
      <c r="W12" s="18">
        <f t="shared" ref="W12:W27" si="4">$F12*V12</f>
        <v>41.11</v>
      </c>
      <c r="X12" s="19"/>
      <c r="Y12" s="21">
        <f>W12-Q12</f>
        <v>0.5</v>
      </c>
      <c r="Z12" s="22">
        <f t="shared" ref="Z12:Z34" si="5">IF((Q12)=0,"",(Y12/Q12))</f>
        <v>1.2312238364934745E-2</v>
      </c>
      <c r="AA12" s="19"/>
      <c r="AB12" s="16">
        <v>41.08</v>
      </c>
      <c r="AC12" s="18">
        <f t="shared" ref="AC12:AC27" si="6">$F12*AB12</f>
        <v>41.08</v>
      </c>
      <c r="AD12" s="19"/>
      <c r="AE12" s="21">
        <f>AC12-W12</f>
        <v>-3.0000000000001137E-2</v>
      </c>
      <c r="AF12" s="22">
        <f t="shared" ref="AF12:AF34" si="7">IF((W12)=0,"",(AE12/W12))</f>
        <v>-7.2974945268793816E-4</v>
      </c>
      <c r="AG12" s="19"/>
      <c r="AH12" s="16">
        <v>42</v>
      </c>
      <c r="AI12" s="18">
        <f t="shared" ref="AI12:AI27" si="8">$F12*AH12</f>
        <v>42</v>
      </c>
      <c r="AJ12" s="19"/>
      <c r="AK12" s="21">
        <f>AI12-AC12</f>
        <v>0.92000000000000171</v>
      </c>
      <c r="AL12" s="22">
        <f t="shared" ref="AL12:AL34" si="9">IF((AC12)=0,"",(AK12/AC12))</f>
        <v>2.2395326192794589E-2</v>
      </c>
    </row>
    <row r="13" spans="2:42" x14ac:dyDescent="0.25">
      <c r="B13" s="14" t="s">
        <v>119</v>
      </c>
      <c r="C13" s="14"/>
      <c r="D13" s="15" t="s">
        <v>55</v>
      </c>
      <c r="E13" s="15"/>
      <c r="F13" s="17">
        <v>1</v>
      </c>
      <c r="G13" s="16">
        <v>0</v>
      </c>
      <c r="H13" s="18">
        <f t="shared" si="0"/>
        <v>0</v>
      </c>
      <c r="I13" s="19"/>
      <c r="J13" s="16">
        <v>2.44</v>
      </c>
      <c r="K13" s="18">
        <f t="shared" si="1"/>
        <v>2.44</v>
      </c>
      <c r="L13" s="19"/>
      <c r="M13" s="21">
        <f t="shared" ref="M13:M48" si="10">K13-H13</f>
        <v>2.44</v>
      </c>
      <c r="N13" s="22" t="str">
        <f t="shared" ref="N13:N34" si="11">IF((H13)=0,"",(M13/H13))</f>
        <v/>
      </c>
      <c r="O13" s="19"/>
      <c r="P13" s="16">
        <v>2.44</v>
      </c>
      <c r="Q13" s="18">
        <f t="shared" si="2"/>
        <v>2.44</v>
      </c>
      <c r="R13" s="19"/>
      <c r="S13" s="21">
        <f t="shared" ref="S13:S60" si="12">Q13-K13</f>
        <v>0</v>
      </c>
      <c r="T13" s="22">
        <f t="shared" si="3"/>
        <v>0</v>
      </c>
      <c r="U13" s="19"/>
      <c r="V13" s="16">
        <v>2.44</v>
      </c>
      <c r="W13" s="18">
        <f t="shared" si="4"/>
        <v>2.44</v>
      </c>
      <c r="X13" s="19"/>
      <c r="Y13" s="21">
        <f t="shared" ref="Y13:Y60" si="13">W13-Q13</f>
        <v>0</v>
      </c>
      <c r="Z13" s="22">
        <f t="shared" si="5"/>
        <v>0</v>
      </c>
      <c r="AA13" s="19"/>
      <c r="AB13" s="16"/>
      <c r="AC13" s="18">
        <f t="shared" si="6"/>
        <v>0</v>
      </c>
      <c r="AD13" s="19"/>
      <c r="AE13" s="21">
        <f t="shared" ref="AE13:AE60" si="14">AC13-W13</f>
        <v>-2.44</v>
      </c>
      <c r="AF13" s="22">
        <f t="shared" si="7"/>
        <v>-1</v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ref="K14" si="16">$F14*J14</f>
        <v>0</v>
      </c>
      <c r="L14" s="19"/>
      <c r="M14" s="21">
        <f>K14-H14</f>
        <v>-3.62</v>
      </c>
      <c r="N14" s="22">
        <f t="shared" ref="N14" si="17">IF((H14)=0,"",(M14/H14))</f>
        <v>-1</v>
      </c>
      <c r="O14" s="19"/>
      <c r="P14" s="16">
        <v>0</v>
      </c>
      <c r="Q14" s="18">
        <f t="shared" ref="Q14" si="18">$F14*P14</f>
        <v>0</v>
      </c>
      <c r="R14" s="19"/>
      <c r="S14" s="21">
        <f t="shared" ref="S14" si="19">Q14-K14</f>
        <v>0</v>
      </c>
      <c r="T14" s="22" t="str">
        <f>IF((K14)=0,"",(S14/K14))</f>
        <v/>
      </c>
      <c r="U14" s="19"/>
      <c r="V14" s="16">
        <v>0</v>
      </c>
      <c r="W14" s="18">
        <f t="shared" ref="W14" si="20">$F14*V14</f>
        <v>0</v>
      </c>
      <c r="X14" s="19"/>
      <c r="Y14" s="21">
        <f t="shared" ref="Y14" si="21">W14-Q14</f>
        <v>0</v>
      </c>
      <c r="Z14" s="22" t="str">
        <f t="shared" ref="Z14" si="22">IF((Q14)=0,"",(Y14/Q14))</f>
        <v/>
      </c>
      <c r="AA14" s="19"/>
      <c r="AB14" s="16">
        <v>0</v>
      </c>
      <c r="AC14" s="18">
        <f t="shared" ref="AC14" si="23">$F14*AB14</f>
        <v>0</v>
      </c>
      <c r="AD14" s="19"/>
      <c r="AE14" s="21">
        <f t="shared" ref="AE14" si="24">AC14-W14</f>
        <v>0</v>
      </c>
      <c r="AF14" s="22" t="str">
        <f t="shared" ref="AF14" si="25">IF((W14)=0,"",(AE14/W14))</f>
        <v/>
      </c>
      <c r="AG14" s="19"/>
      <c r="AH14" s="16">
        <v>0</v>
      </c>
      <c r="AI14" s="18">
        <f t="shared" ref="AI14" si="26">$F14*AH14</f>
        <v>0</v>
      </c>
      <c r="AJ14" s="19"/>
      <c r="AK14" s="21">
        <f t="shared" ref="AK14" si="27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8.6E-3</v>
      </c>
      <c r="H19" s="18">
        <f t="shared" si="0"/>
        <v>8.6</v>
      </c>
      <c r="I19" s="19"/>
      <c r="J19" s="16">
        <v>1.01E-2</v>
      </c>
      <c r="K19" s="18">
        <f t="shared" si="1"/>
        <v>10.1</v>
      </c>
      <c r="L19" s="19"/>
      <c r="M19" s="21">
        <f t="shared" si="10"/>
        <v>1.5</v>
      </c>
      <c r="N19" s="22">
        <f t="shared" si="11"/>
        <v>0.1744186046511628</v>
      </c>
      <c r="O19" s="19"/>
      <c r="P19" s="16">
        <v>1.0500000000000001E-2</v>
      </c>
      <c r="Q19" s="18">
        <f t="shared" si="2"/>
        <v>10.5</v>
      </c>
      <c r="R19" s="19"/>
      <c r="S19" s="21">
        <f t="shared" si="12"/>
        <v>0.40000000000000036</v>
      </c>
      <c r="T19" s="22">
        <f t="shared" si="3"/>
        <v>3.9603960396039639E-2</v>
      </c>
      <c r="U19" s="19"/>
      <c r="V19" s="16">
        <v>1.06E-2</v>
      </c>
      <c r="W19" s="18">
        <f t="shared" si="4"/>
        <v>10.6</v>
      </c>
      <c r="X19" s="19"/>
      <c r="Y19" s="21">
        <f t="shared" si="13"/>
        <v>9.9999999999999645E-2</v>
      </c>
      <c r="Z19" s="22">
        <f t="shared" si="5"/>
        <v>9.52380952380949E-3</v>
      </c>
      <c r="AA19" s="19"/>
      <c r="AB19" s="16">
        <v>1.06E-2</v>
      </c>
      <c r="AC19" s="18">
        <f t="shared" si="6"/>
        <v>10.6</v>
      </c>
      <c r="AD19" s="19"/>
      <c r="AE19" s="21">
        <f t="shared" si="14"/>
        <v>0</v>
      </c>
      <c r="AF19" s="22">
        <f t="shared" si="7"/>
        <v>0</v>
      </c>
      <c r="AG19" s="19"/>
      <c r="AH19" s="16">
        <v>1.0800000000000001E-2</v>
      </c>
      <c r="AI19" s="18">
        <f t="shared" si="8"/>
        <v>10.8</v>
      </c>
      <c r="AJ19" s="19"/>
      <c r="AK19" s="21">
        <f t="shared" si="15"/>
        <v>0.20000000000000107</v>
      </c>
      <c r="AL19" s="22">
        <f t="shared" si="9"/>
        <v>1.8867924528301987E-2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0"/>
        <v>-0.1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28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0"/>
        <v>0.1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8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8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8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45.37</v>
      </c>
      <c r="I28" s="31"/>
      <c r="J28" s="28"/>
      <c r="K28" s="30">
        <f>SUM(K12:K27)</f>
        <v>53.879999999999995</v>
      </c>
      <c r="L28" s="31"/>
      <c r="M28" s="32">
        <f t="shared" si="10"/>
        <v>8.509999999999998</v>
      </c>
      <c r="N28" s="33">
        <f t="shared" si="11"/>
        <v>0.18756887811329068</v>
      </c>
      <c r="O28" s="31"/>
      <c r="P28" s="28"/>
      <c r="Q28" s="30">
        <f>SUM(Q12:Q27)</f>
        <v>53.55</v>
      </c>
      <c r="R28" s="31"/>
      <c r="S28" s="32">
        <f t="shared" si="12"/>
        <v>-0.32999999999999829</v>
      </c>
      <c r="T28" s="33">
        <f t="shared" si="3"/>
        <v>-6.1247216035634437E-3</v>
      </c>
      <c r="U28" s="31"/>
      <c r="V28" s="28"/>
      <c r="W28" s="30">
        <f>SUM(W12:W27)</f>
        <v>54.15</v>
      </c>
      <c r="X28" s="31"/>
      <c r="Y28" s="32">
        <f t="shared" si="13"/>
        <v>0.60000000000000142</v>
      </c>
      <c r="Z28" s="33">
        <f t="shared" si="5"/>
        <v>1.1204481792717115E-2</v>
      </c>
      <c r="AA28" s="31"/>
      <c r="AB28" s="28"/>
      <c r="AC28" s="30">
        <f>SUM(AC12:AC27)</f>
        <v>51.68</v>
      </c>
      <c r="AD28" s="31"/>
      <c r="AE28" s="32">
        <f t="shared" si="14"/>
        <v>-2.4699999999999989</v>
      </c>
      <c r="AF28" s="33">
        <f t="shared" si="7"/>
        <v>-4.561403508771928E-2</v>
      </c>
      <c r="AG28" s="31"/>
      <c r="AH28" s="28"/>
      <c r="AI28" s="30">
        <f>SUM(AI12:AI27)</f>
        <v>52.8</v>
      </c>
      <c r="AJ28" s="31"/>
      <c r="AK28" s="32">
        <f t="shared" si="15"/>
        <v>1.1199999999999974</v>
      </c>
      <c r="AL28" s="33">
        <f t="shared" si="9"/>
        <v>2.1671826625386949E-2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-1.6086780734186502E-3</v>
      </c>
      <c r="H29" s="18">
        <f t="shared" ref="H29:H33" si="29">F29*G29</f>
        <v>-1.6086780734186501</v>
      </c>
      <c r="I29" s="19"/>
      <c r="J29" s="16">
        <v>-8.9999999999999998E-4</v>
      </c>
      <c r="K29" s="18">
        <f t="shared" ref="K29:K35" si="30">$F29*J29</f>
        <v>-0.9</v>
      </c>
      <c r="L29" s="19"/>
      <c r="M29" s="21">
        <f t="shared" si="10"/>
        <v>0.70867807341865008</v>
      </c>
      <c r="N29" s="22">
        <f t="shared" si="11"/>
        <v>-0.44053442707316637</v>
      </c>
      <c r="O29" s="19"/>
      <c r="P29" s="16">
        <v>0</v>
      </c>
      <c r="Q29" s="18">
        <f t="shared" ref="Q29:Q35" si="31">$F29*P29</f>
        <v>0</v>
      </c>
      <c r="R29" s="19"/>
      <c r="S29" s="21">
        <f t="shared" si="12"/>
        <v>0.9</v>
      </c>
      <c r="T29" s="22">
        <f t="shared" si="3"/>
        <v>-1</v>
      </c>
      <c r="U29" s="19"/>
      <c r="V29" s="16">
        <v>0</v>
      </c>
      <c r="W29" s="18">
        <f t="shared" ref="W29:W35" si="32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3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4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/>
      <c r="C30" s="14"/>
      <c r="D30" s="15"/>
      <c r="E30" s="15"/>
      <c r="F30" s="17"/>
      <c r="G30" s="16"/>
      <c r="H30" s="18"/>
      <c r="I30" s="19"/>
      <c r="J30" s="16"/>
      <c r="K30" s="18"/>
      <c r="L30" s="19"/>
      <c r="M30" s="21"/>
      <c r="N30" s="22"/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  <c r="AG30" s="19"/>
      <c r="AH30" s="16"/>
      <c r="AI30" s="18"/>
      <c r="AJ30" s="19"/>
      <c r="AK30" s="21"/>
      <c r="AL30" s="22"/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8"/>
        <v>1000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0.1</v>
      </c>
      <c r="L31" s="19"/>
      <c r="M31" s="21">
        <f>K31-H31</f>
        <v>0.1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35">$G$7</f>
        <v>1000</v>
      </c>
      <c r="G32" s="16"/>
      <c r="H32" s="18">
        <f t="shared" si="29"/>
        <v>0</v>
      </c>
      <c r="I32" s="36"/>
      <c r="J32" s="16"/>
      <c r="K32" s="18">
        <f t="shared" si="30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1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2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3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4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35"/>
        <v>1000</v>
      </c>
      <c r="G33" s="141">
        <v>6.0000000000000002E-5</v>
      </c>
      <c r="H33" s="18">
        <f t="shared" si="29"/>
        <v>6.0000000000000005E-2</v>
      </c>
      <c r="I33" s="19"/>
      <c r="J33" s="141">
        <v>6.0000000000000002E-5</v>
      </c>
      <c r="K33" s="18">
        <f t="shared" si="30"/>
        <v>6.0000000000000005E-2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1"/>
        <v>6.0000000000000005E-2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2"/>
        <v>6.0000000000000005E-2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3"/>
        <v>6.0000000000000005E-2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4"/>
        <v>6.0000000000000005E-2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37.900000000000091</v>
      </c>
      <c r="G34" s="38">
        <f>IF(ISBLANK(D5)=TRUE, 0, IF(D5="TOU", 0.64*$G$44+0.18*$G$45+0.18*$G$46, IF(AND(D5="non-TOU", F48&gt;0), G48,G47)))</f>
        <v>9.5000000000000001E-2</v>
      </c>
      <c r="H34" s="207">
        <f>($G$7*(1+0.04073)-$G$7)*G34</f>
        <v>3.8693500000000016</v>
      </c>
      <c r="I34" s="19"/>
      <c r="J34" s="38">
        <f>IF(ISBLANK($D$5)=TRUE, 0, IF($D$5="TOU", 0.64*$G$44+0.18*$G$45+0.18*$G$46, IF(AND($D$5="non-TOU", $F$48&gt;0), J48,J47)))</f>
        <v>9.5000000000000001E-2</v>
      </c>
      <c r="K34" s="18">
        <f t="shared" si="30"/>
        <v>3.6005000000000087</v>
      </c>
      <c r="L34" s="19"/>
      <c r="M34" s="21">
        <f t="shared" si="10"/>
        <v>-0.26884999999999293</v>
      </c>
      <c r="N34" s="22">
        <f t="shared" si="11"/>
        <v>-6.9481954333413309E-2</v>
      </c>
      <c r="O34" s="19"/>
      <c r="P34" s="38">
        <f>IF(ISBLANK($D$5)=TRUE, 0, IF($D$5="TOU", 0.64*$G$44+0.18*$G$45+0.18*$G$46, IF(AND($D$5="non-TOU", $F$48&gt;0), P48,P47)))</f>
        <v>9.5000000000000001E-2</v>
      </c>
      <c r="Q34" s="18">
        <f t="shared" si="31"/>
        <v>3.6005000000000087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9.5000000000000001E-2</v>
      </c>
      <c r="W34" s="18">
        <f t="shared" si="32"/>
        <v>3.6005000000000087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9.5000000000000001E-2</v>
      </c>
      <c r="AC34" s="18">
        <f t="shared" si="33"/>
        <v>3.6005000000000087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9.5000000000000001E-2</v>
      </c>
      <c r="AI34" s="18">
        <f t="shared" si="34"/>
        <v>3.6005000000000087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ref="H35" si="36">F35*G35</f>
        <v>0.78800000000000003</v>
      </c>
      <c r="I35" s="19"/>
      <c r="J35" s="38">
        <v>0.78800000000000003</v>
      </c>
      <c r="K35" s="18">
        <f t="shared" si="30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31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32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33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4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48.478671926581349</v>
      </c>
      <c r="I36" s="31"/>
      <c r="J36" s="42"/>
      <c r="K36" s="44">
        <f>SUM(K29:K35)+K28</f>
        <v>57.528500000000008</v>
      </c>
      <c r="L36" s="31"/>
      <c r="M36" s="32">
        <f t="shared" si="10"/>
        <v>9.0498280734186594</v>
      </c>
      <c r="N36" s="33">
        <f t="shared" ref="N36:N46" si="37">IF((H36)=0,"",(M36/H36))</f>
        <v>0.18667648501436251</v>
      </c>
      <c r="O36" s="31"/>
      <c r="P36" s="42"/>
      <c r="Q36" s="44">
        <f>SUM(Q29:Q35)+Q28</f>
        <v>57.998500000000007</v>
      </c>
      <c r="R36" s="31"/>
      <c r="S36" s="32">
        <f t="shared" si="12"/>
        <v>0.46999999999999886</v>
      </c>
      <c r="T36" s="33">
        <f t="shared" ref="T36:T46" si="38">IF((K36)=0,"",(S36/K36))</f>
        <v>8.1698636328080658E-3</v>
      </c>
      <c r="U36" s="31"/>
      <c r="V36" s="42"/>
      <c r="W36" s="44">
        <f>SUM(W29:W35)+W28</f>
        <v>58.598500000000008</v>
      </c>
      <c r="X36" s="31"/>
      <c r="Y36" s="32">
        <f t="shared" si="13"/>
        <v>0.60000000000000142</v>
      </c>
      <c r="Z36" s="33">
        <f t="shared" ref="Z36:Z46" si="39">IF((Q36)=0,"",(Y36/Q36))</f>
        <v>1.0345095131770673E-2</v>
      </c>
      <c r="AA36" s="31"/>
      <c r="AB36" s="42"/>
      <c r="AC36" s="44">
        <f>SUM(AC29:AC35)+AC28</f>
        <v>56.12850000000001</v>
      </c>
      <c r="AD36" s="31"/>
      <c r="AE36" s="32">
        <f t="shared" si="14"/>
        <v>-2.4699999999999989</v>
      </c>
      <c r="AF36" s="33">
        <f t="shared" ref="AF36:AF46" si="40">IF((W36)=0,"",(AE36/W36))</f>
        <v>-4.2151249605365301E-2</v>
      </c>
      <c r="AG36" s="31"/>
      <c r="AH36" s="42"/>
      <c r="AI36" s="44">
        <f>SUM(AI29:AI35)+AI28</f>
        <v>56.460500000000003</v>
      </c>
      <c r="AJ36" s="31"/>
      <c r="AK36" s="32">
        <f t="shared" si="15"/>
        <v>0.33199999999999363</v>
      </c>
      <c r="AL36" s="33">
        <f t="shared" ref="AL36:AL46" si="41">IF((AC36)=0,"",(AK36/AC36))</f>
        <v>5.9149986192396659E-3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1037.9000000000001</v>
      </c>
      <c r="G37" s="20">
        <v>6.3E-3</v>
      </c>
      <c r="H37" s="207">
        <f>($G$7*(1+0.0407))*G37</f>
        <v>6.5564100000000005</v>
      </c>
      <c r="I37" s="19"/>
      <c r="J37" s="20">
        <v>6.9922506891320563E-3</v>
      </c>
      <c r="K37" s="18">
        <f>$F37*J37</f>
        <v>7.2572569902501618</v>
      </c>
      <c r="L37" s="19"/>
      <c r="M37" s="21">
        <f t="shared" si="10"/>
        <v>0.70084699025016128</v>
      </c>
      <c r="N37" s="22">
        <f t="shared" si="37"/>
        <v>0.10689493034300192</v>
      </c>
      <c r="O37" s="19"/>
      <c r="P37" s="20">
        <v>6.9922506891320563E-3</v>
      </c>
      <c r="Q37" s="18">
        <f>$F37*P37</f>
        <v>7.2572569902501618</v>
      </c>
      <c r="R37" s="19"/>
      <c r="S37" s="21">
        <f t="shared" si="12"/>
        <v>0</v>
      </c>
      <c r="T37" s="22">
        <f t="shared" si="38"/>
        <v>0</v>
      </c>
      <c r="U37" s="19"/>
      <c r="V37" s="20">
        <v>6.9922506891320563E-3</v>
      </c>
      <c r="W37" s="18">
        <f>$F37*V37</f>
        <v>7.2572569902501618</v>
      </c>
      <c r="X37" s="19"/>
      <c r="Y37" s="21">
        <f t="shared" si="13"/>
        <v>0</v>
      </c>
      <c r="Z37" s="22">
        <f t="shared" si="39"/>
        <v>0</v>
      </c>
      <c r="AA37" s="19"/>
      <c r="AB37" s="20">
        <v>6.9922506891320563E-3</v>
      </c>
      <c r="AC37" s="18">
        <f>$F37*AB37</f>
        <v>7.2572569902501618</v>
      </c>
      <c r="AD37" s="19"/>
      <c r="AE37" s="21">
        <f t="shared" si="14"/>
        <v>0</v>
      </c>
      <c r="AF37" s="22">
        <f t="shared" si="40"/>
        <v>0</v>
      </c>
      <c r="AG37" s="19"/>
      <c r="AH37" s="20">
        <v>6.9922506891320563E-3</v>
      </c>
      <c r="AI37" s="18">
        <f>$F37*AH37</f>
        <v>7.2572569902501618</v>
      </c>
      <c r="AJ37" s="19"/>
      <c r="AK37" s="21">
        <f t="shared" si="15"/>
        <v>0</v>
      </c>
      <c r="AL37" s="22">
        <f t="shared" si="41"/>
        <v>0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1037.9000000000001</v>
      </c>
      <c r="G38" s="20">
        <v>4.7000000000000002E-3</v>
      </c>
      <c r="H38" s="207">
        <f>($G$7*(1+0.0407))*G38</f>
        <v>4.8912900000000006</v>
      </c>
      <c r="I38" s="19"/>
      <c r="J38" s="20">
        <v>5.3116364159938641E-3</v>
      </c>
      <c r="K38" s="18">
        <f>$F38*J38</f>
        <v>5.5129474361600321</v>
      </c>
      <c r="L38" s="19"/>
      <c r="M38" s="21">
        <f t="shared" si="10"/>
        <v>0.62165743616003155</v>
      </c>
      <c r="N38" s="22">
        <f t="shared" si="37"/>
        <v>0.12709478198185581</v>
      </c>
      <c r="O38" s="19"/>
      <c r="P38" s="20">
        <v>5.3116364159938641E-3</v>
      </c>
      <c r="Q38" s="18">
        <f>$F38*P38</f>
        <v>5.5129474361600321</v>
      </c>
      <c r="R38" s="19"/>
      <c r="S38" s="21">
        <f t="shared" si="12"/>
        <v>0</v>
      </c>
      <c r="T38" s="22">
        <f t="shared" si="38"/>
        <v>0</v>
      </c>
      <c r="U38" s="19"/>
      <c r="V38" s="20">
        <v>5.3116364159938641E-3</v>
      </c>
      <c r="W38" s="18">
        <f>$F38*V38</f>
        <v>5.5129474361600321</v>
      </c>
      <c r="X38" s="19"/>
      <c r="Y38" s="21">
        <f t="shared" si="13"/>
        <v>0</v>
      </c>
      <c r="Z38" s="22">
        <f t="shared" si="39"/>
        <v>0</v>
      </c>
      <c r="AA38" s="19"/>
      <c r="AB38" s="20">
        <v>5.3116364159938641E-3</v>
      </c>
      <c r="AC38" s="18">
        <f>$F38*AB38</f>
        <v>5.5129474361600321</v>
      </c>
      <c r="AD38" s="19"/>
      <c r="AE38" s="21">
        <f t="shared" si="14"/>
        <v>0</v>
      </c>
      <c r="AF38" s="22">
        <f t="shared" si="40"/>
        <v>0</v>
      </c>
      <c r="AG38" s="19"/>
      <c r="AH38" s="20">
        <v>5.3116364159938641E-3</v>
      </c>
      <c r="AI38" s="18">
        <f>$F38*AH38</f>
        <v>5.5129474361600321</v>
      </c>
      <c r="AJ38" s="19"/>
      <c r="AK38" s="21">
        <f t="shared" si="15"/>
        <v>0</v>
      </c>
      <c r="AL38" s="22">
        <f t="shared" si="41"/>
        <v>0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59.926371926581346</v>
      </c>
      <c r="I39" s="49"/>
      <c r="J39" s="48"/>
      <c r="K39" s="44">
        <f>SUM(K36:K38)</f>
        <v>70.298704426410197</v>
      </c>
      <c r="L39" s="49"/>
      <c r="M39" s="32">
        <f t="shared" si="10"/>
        <v>10.37233249982885</v>
      </c>
      <c r="N39" s="33">
        <f t="shared" si="37"/>
        <v>0.1730846064323148</v>
      </c>
      <c r="O39" s="49"/>
      <c r="P39" s="48"/>
      <c r="Q39" s="44">
        <f>SUM(Q36:Q38)</f>
        <v>70.768704426410196</v>
      </c>
      <c r="R39" s="49"/>
      <c r="S39" s="32">
        <f t="shared" si="12"/>
        <v>0.46999999999999886</v>
      </c>
      <c r="T39" s="33">
        <f t="shared" si="38"/>
        <v>6.685756214639807E-3</v>
      </c>
      <c r="U39" s="49"/>
      <c r="V39" s="48"/>
      <c r="W39" s="44">
        <f>SUM(W36:W38)</f>
        <v>71.368704426410204</v>
      </c>
      <c r="X39" s="49"/>
      <c r="Y39" s="32">
        <f t="shared" si="13"/>
        <v>0.60000000000000853</v>
      </c>
      <c r="Z39" s="33">
        <f t="shared" si="39"/>
        <v>8.478323926700209E-3</v>
      </c>
      <c r="AA39" s="49"/>
      <c r="AB39" s="48"/>
      <c r="AC39" s="44">
        <f>SUM(AC36:AC38)</f>
        <v>68.898704426410205</v>
      </c>
      <c r="AD39" s="49"/>
      <c r="AE39" s="32">
        <f t="shared" si="14"/>
        <v>-2.4699999999999989</v>
      </c>
      <c r="AF39" s="33">
        <f t="shared" si="40"/>
        <v>-3.4609007125060938E-2</v>
      </c>
      <c r="AG39" s="49"/>
      <c r="AH39" s="48"/>
      <c r="AI39" s="44">
        <f>SUM(AI36:AI38)</f>
        <v>69.230704426410199</v>
      </c>
      <c r="AJ39" s="49"/>
      <c r="AK39" s="32">
        <f t="shared" si="15"/>
        <v>0.33199999999999363</v>
      </c>
      <c r="AL39" s="33">
        <f t="shared" si="41"/>
        <v>4.8186682574648185E-3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1037.9000000000001</v>
      </c>
      <c r="G40" s="51">
        <v>4.4000000000000003E-3</v>
      </c>
      <c r="H40" s="209">
        <f>($G$7*(1+0.0407))*G40</f>
        <v>4.5790800000000003</v>
      </c>
      <c r="I40" s="19"/>
      <c r="J40" s="51">
        <v>4.4000000000000003E-3</v>
      </c>
      <c r="K40" s="162">
        <f t="shared" ref="K40:K48" si="42">$F40*J40</f>
        <v>4.5667600000000004</v>
      </c>
      <c r="L40" s="19"/>
      <c r="M40" s="21">
        <f t="shared" si="10"/>
        <v>-1.2319999999999887E-2</v>
      </c>
      <c r="N40" s="163">
        <f t="shared" si="37"/>
        <v>-2.690496781012755E-3</v>
      </c>
      <c r="O40" s="19"/>
      <c r="P40" s="51">
        <v>4.4000000000000003E-3</v>
      </c>
      <c r="Q40" s="162">
        <f t="shared" ref="Q40:Q48" si="43">$F40*P40</f>
        <v>4.5667600000000004</v>
      </c>
      <c r="R40" s="19"/>
      <c r="S40" s="21">
        <f t="shared" si="12"/>
        <v>0</v>
      </c>
      <c r="T40" s="163">
        <f t="shared" si="38"/>
        <v>0</v>
      </c>
      <c r="U40" s="19"/>
      <c r="V40" s="51">
        <v>4.4000000000000003E-3</v>
      </c>
      <c r="W40" s="162">
        <f t="shared" ref="W40:W48" si="44">$F40*V40</f>
        <v>4.5667600000000004</v>
      </c>
      <c r="X40" s="19"/>
      <c r="Y40" s="21">
        <f t="shared" si="13"/>
        <v>0</v>
      </c>
      <c r="Z40" s="163">
        <f t="shared" si="39"/>
        <v>0</v>
      </c>
      <c r="AA40" s="19"/>
      <c r="AB40" s="51">
        <v>4.4000000000000003E-3</v>
      </c>
      <c r="AC40" s="162">
        <f t="shared" ref="AC40:AC48" si="45">$F40*AB40</f>
        <v>4.5667600000000004</v>
      </c>
      <c r="AD40" s="19"/>
      <c r="AE40" s="21">
        <f t="shared" si="14"/>
        <v>0</v>
      </c>
      <c r="AF40" s="163">
        <f t="shared" si="40"/>
        <v>0</v>
      </c>
      <c r="AG40" s="19"/>
      <c r="AH40" s="51">
        <v>4.4000000000000003E-3</v>
      </c>
      <c r="AI40" s="162">
        <f t="shared" ref="AI40:AI48" si="46">$F40*AH40</f>
        <v>4.5667600000000004</v>
      </c>
      <c r="AJ40" s="19"/>
      <c r="AK40" s="21">
        <f t="shared" si="15"/>
        <v>0</v>
      </c>
      <c r="AL40" s="163">
        <f t="shared" si="41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1037.9000000000001</v>
      </c>
      <c r="G41" s="51">
        <v>1.2999999999999999E-3</v>
      </c>
      <c r="H41" s="209">
        <f>($G$7*(1+0.0407))*G41</f>
        <v>1.3529100000000001</v>
      </c>
      <c r="I41" s="19"/>
      <c r="J41" s="51">
        <v>1.2999999999999999E-3</v>
      </c>
      <c r="K41" s="162">
        <f t="shared" si="42"/>
        <v>1.34927</v>
      </c>
      <c r="L41" s="19"/>
      <c r="M41" s="21">
        <f t="shared" si="10"/>
        <v>-3.6400000000000876E-3</v>
      </c>
      <c r="N41" s="163">
        <f t="shared" si="37"/>
        <v>-2.6904967810128444E-3</v>
      </c>
      <c r="O41" s="19"/>
      <c r="P41" s="51">
        <v>1.2999999999999999E-3</v>
      </c>
      <c r="Q41" s="162">
        <f t="shared" si="43"/>
        <v>1.34927</v>
      </c>
      <c r="R41" s="19"/>
      <c r="S41" s="21">
        <f t="shared" si="12"/>
        <v>0</v>
      </c>
      <c r="T41" s="163">
        <f t="shared" si="38"/>
        <v>0</v>
      </c>
      <c r="U41" s="19"/>
      <c r="V41" s="51">
        <v>1.2999999999999999E-3</v>
      </c>
      <c r="W41" s="162">
        <f t="shared" si="44"/>
        <v>1.34927</v>
      </c>
      <c r="X41" s="19"/>
      <c r="Y41" s="21">
        <f t="shared" si="13"/>
        <v>0</v>
      </c>
      <c r="Z41" s="163">
        <f t="shared" si="39"/>
        <v>0</v>
      </c>
      <c r="AA41" s="19"/>
      <c r="AB41" s="51">
        <v>1.2999999999999999E-3</v>
      </c>
      <c r="AC41" s="162">
        <f t="shared" si="45"/>
        <v>1.34927</v>
      </c>
      <c r="AD41" s="19"/>
      <c r="AE41" s="21">
        <f t="shared" si="14"/>
        <v>0</v>
      </c>
      <c r="AF41" s="163">
        <f t="shared" si="40"/>
        <v>0</v>
      </c>
      <c r="AG41" s="19"/>
      <c r="AH41" s="51">
        <v>1.2999999999999999E-3</v>
      </c>
      <c r="AI41" s="162">
        <f t="shared" si="46"/>
        <v>1.34927</v>
      </c>
      <c r="AJ41" s="19"/>
      <c r="AK41" s="21">
        <f t="shared" si="15"/>
        <v>0</v>
      </c>
      <c r="AL41" s="163">
        <f t="shared" si="41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ref="H42:H48" si="47">F42*G42</f>
        <v>0.25</v>
      </c>
      <c r="I42" s="19"/>
      <c r="J42" s="51">
        <v>0.25</v>
      </c>
      <c r="K42" s="162">
        <f t="shared" si="42"/>
        <v>0.25</v>
      </c>
      <c r="L42" s="19"/>
      <c r="M42" s="21">
        <f t="shared" si="10"/>
        <v>0</v>
      </c>
      <c r="N42" s="163">
        <f t="shared" si="37"/>
        <v>0</v>
      </c>
      <c r="O42" s="19"/>
      <c r="P42" s="51">
        <v>0.25</v>
      </c>
      <c r="Q42" s="162">
        <f t="shared" si="43"/>
        <v>0.25</v>
      </c>
      <c r="R42" s="19"/>
      <c r="S42" s="21">
        <f t="shared" si="12"/>
        <v>0</v>
      </c>
      <c r="T42" s="163">
        <f t="shared" si="38"/>
        <v>0</v>
      </c>
      <c r="U42" s="19"/>
      <c r="V42" s="51">
        <v>0.25</v>
      </c>
      <c r="W42" s="162">
        <f t="shared" si="44"/>
        <v>0.25</v>
      </c>
      <c r="X42" s="19"/>
      <c r="Y42" s="21">
        <f t="shared" si="13"/>
        <v>0</v>
      </c>
      <c r="Z42" s="163">
        <f t="shared" si="39"/>
        <v>0</v>
      </c>
      <c r="AA42" s="19"/>
      <c r="AB42" s="51">
        <v>0.25</v>
      </c>
      <c r="AC42" s="162">
        <f t="shared" si="45"/>
        <v>0.25</v>
      </c>
      <c r="AD42" s="19"/>
      <c r="AE42" s="21">
        <f t="shared" si="14"/>
        <v>0</v>
      </c>
      <c r="AF42" s="163">
        <f t="shared" si="40"/>
        <v>0</v>
      </c>
      <c r="AG42" s="19"/>
      <c r="AH42" s="51">
        <v>0.25</v>
      </c>
      <c r="AI42" s="162">
        <f t="shared" si="46"/>
        <v>0.25</v>
      </c>
      <c r="AJ42" s="19"/>
      <c r="AK42" s="21">
        <f t="shared" si="15"/>
        <v>0</v>
      </c>
      <c r="AL42" s="163">
        <f t="shared" si="41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47"/>
        <v>7</v>
      </c>
      <c r="I43" s="19"/>
      <c r="J43" s="51">
        <v>7.0000000000000001E-3</v>
      </c>
      <c r="K43" s="162">
        <f t="shared" si="42"/>
        <v>7</v>
      </c>
      <c r="L43" s="19"/>
      <c r="M43" s="21">
        <f t="shared" si="10"/>
        <v>0</v>
      </c>
      <c r="N43" s="163">
        <f t="shared" si="37"/>
        <v>0</v>
      </c>
      <c r="O43" s="19"/>
      <c r="P43" s="51">
        <v>7.0000000000000001E-3</v>
      </c>
      <c r="Q43" s="162">
        <f t="shared" si="43"/>
        <v>7</v>
      </c>
      <c r="R43" s="19"/>
      <c r="S43" s="21">
        <f t="shared" si="12"/>
        <v>0</v>
      </c>
      <c r="T43" s="163">
        <f t="shared" si="38"/>
        <v>0</v>
      </c>
      <c r="U43" s="19"/>
      <c r="V43" s="51">
        <v>7.0000000000000001E-3</v>
      </c>
      <c r="W43" s="162">
        <f t="shared" si="44"/>
        <v>7</v>
      </c>
      <c r="X43" s="19"/>
      <c r="Y43" s="21">
        <f t="shared" si="13"/>
        <v>0</v>
      </c>
      <c r="Z43" s="163">
        <f t="shared" si="39"/>
        <v>0</v>
      </c>
      <c r="AA43" s="19"/>
      <c r="AB43" s="51">
        <v>7.0000000000000001E-3</v>
      </c>
      <c r="AC43" s="162">
        <f t="shared" si="45"/>
        <v>7</v>
      </c>
      <c r="AD43" s="19"/>
      <c r="AE43" s="21">
        <f t="shared" si="14"/>
        <v>0</v>
      </c>
      <c r="AF43" s="163">
        <f t="shared" si="40"/>
        <v>0</v>
      </c>
      <c r="AG43" s="19"/>
      <c r="AH43" s="51">
        <v>7.0000000000000001E-3</v>
      </c>
      <c r="AI43" s="162">
        <f t="shared" si="46"/>
        <v>7</v>
      </c>
      <c r="AJ43" s="19"/>
      <c r="AK43" s="21">
        <f t="shared" si="15"/>
        <v>0</v>
      </c>
      <c r="AL43" s="163">
        <f t="shared" si="41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7.6999999999999999E-2</v>
      </c>
      <c r="H44" s="162">
        <f t="shared" si="47"/>
        <v>49.28</v>
      </c>
      <c r="I44" s="19"/>
      <c r="J44" s="55">
        <v>7.6999999999999999E-2</v>
      </c>
      <c r="K44" s="162">
        <f t="shared" si="42"/>
        <v>49.28</v>
      </c>
      <c r="L44" s="19"/>
      <c r="M44" s="21">
        <f t="shared" si="10"/>
        <v>0</v>
      </c>
      <c r="N44" s="163">
        <f t="shared" si="37"/>
        <v>0</v>
      </c>
      <c r="O44" s="19"/>
      <c r="P44" s="55">
        <v>7.6999999999999999E-2</v>
      </c>
      <c r="Q44" s="162">
        <f t="shared" si="43"/>
        <v>49.28</v>
      </c>
      <c r="R44" s="19"/>
      <c r="S44" s="21">
        <f t="shared" si="12"/>
        <v>0</v>
      </c>
      <c r="T44" s="163">
        <f t="shared" si="38"/>
        <v>0</v>
      </c>
      <c r="U44" s="19"/>
      <c r="V44" s="55">
        <v>7.6999999999999999E-2</v>
      </c>
      <c r="W44" s="162">
        <f t="shared" si="44"/>
        <v>49.28</v>
      </c>
      <c r="X44" s="19"/>
      <c r="Y44" s="21">
        <f t="shared" si="13"/>
        <v>0</v>
      </c>
      <c r="Z44" s="163">
        <f t="shared" si="39"/>
        <v>0</v>
      </c>
      <c r="AA44" s="19"/>
      <c r="AB44" s="55">
        <v>7.6999999999999999E-2</v>
      </c>
      <c r="AC44" s="162">
        <f t="shared" si="45"/>
        <v>49.28</v>
      </c>
      <c r="AD44" s="19"/>
      <c r="AE44" s="21">
        <f t="shared" si="14"/>
        <v>0</v>
      </c>
      <c r="AF44" s="163">
        <f t="shared" si="40"/>
        <v>0</v>
      </c>
      <c r="AG44" s="19"/>
      <c r="AH44" s="55">
        <v>7.6999999999999999E-2</v>
      </c>
      <c r="AI44" s="162">
        <f t="shared" si="46"/>
        <v>49.28</v>
      </c>
      <c r="AJ44" s="19"/>
      <c r="AK44" s="21">
        <f t="shared" si="15"/>
        <v>0</v>
      </c>
      <c r="AL44" s="163">
        <f t="shared" si="41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0.114</v>
      </c>
      <c r="H45" s="162">
        <f t="shared" si="47"/>
        <v>20.52</v>
      </c>
      <c r="I45" s="19"/>
      <c r="J45" s="55">
        <v>0.114</v>
      </c>
      <c r="K45" s="162">
        <f t="shared" si="42"/>
        <v>20.52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0.114</v>
      </c>
      <c r="Q45" s="162">
        <f t="shared" si="43"/>
        <v>20.52</v>
      </c>
      <c r="R45" s="19"/>
      <c r="S45" s="21">
        <f t="shared" si="12"/>
        <v>0</v>
      </c>
      <c r="T45" s="163">
        <f t="shared" si="38"/>
        <v>0</v>
      </c>
      <c r="U45" s="19"/>
      <c r="V45" s="55">
        <v>0.114</v>
      </c>
      <c r="W45" s="162">
        <f t="shared" si="44"/>
        <v>20.52</v>
      </c>
      <c r="X45" s="19"/>
      <c r="Y45" s="21">
        <f t="shared" si="13"/>
        <v>0</v>
      </c>
      <c r="Z45" s="163">
        <f t="shared" si="39"/>
        <v>0</v>
      </c>
      <c r="AA45" s="19"/>
      <c r="AB45" s="55">
        <v>0.114</v>
      </c>
      <c r="AC45" s="162">
        <f t="shared" si="45"/>
        <v>20.52</v>
      </c>
      <c r="AD45" s="19"/>
      <c r="AE45" s="21">
        <f t="shared" si="14"/>
        <v>0</v>
      </c>
      <c r="AF45" s="163">
        <f t="shared" si="40"/>
        <v>0</v>
      </c>
      <c r="AG45" s="19"/>
      <c r="AH45" s="55">
        <v>0.114</v>
      </c>
      <c r="AI45" s="162">
        <f t="shared" si="46"/>
        <v>20.52</v>
      </c>
      <c r="AJ45" s="19"/>
      <c r="AK45" s="21">
        <f t="shared" si="15"/>
        <v>0</v>
      </c>
      <c r="AL45" s="163">
        <f t="shared" si="41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0.14000000000000001</v>
      </c>
      <c r="H46" s="162">
        <f t="shared" si="47"/>
        <v>25.200000000000003</v>
      </c>
      <c r="I46" s="19"/>
      <c r="J46" s="55">
        <v>0.14000000000000001</v>
      </c>
      <c r="K46" s="162">
        <f t="shared" si="42"/>
        <v>25.200000000000003</v>
      </c>
      <c r="L46" s="19"/>
      <c r="M46" s="21">
        <f t="shared" si="10"/>
        <v>0</v>
      </c>
      <c r="N46" s="163">
        <f t="shared" si="37"/>
        <v>0</v>
      </c>
      <c r="O46" s="19"/>
      <c r="P46" s="55">
        <v>0.14000000000000001</v>
      </c>
      <c r="Q46" s="162">
        <f t="shared" si="43"/>
        <v>25.200000000000003</v>
      </c>
      <c r="R46" s="19"/>
      <c r="S46" s="21">
        <f t="shared" si="12"/>
        <v>0</v>
      </c>
      <c r="T46" s="163">
        <f t="shared" si="38"/>
        <v>0</v>
      </c>
      <c r="U46" s="19"/>
      <c r="V46" s="55">
        <v>0.14000000000000001</v>
      </c>
      <c r="W46" s="162">
        <f t="shared" si="44"/>
        <v>25.200000000000003</v>
      </c>
      <c r="X46" s="19"/>
      <c r="Y46" s="21">
        <f t="shared" si="13"/>
        <v>0</v>
      </c>
      <c r="Z46" s="163">
        <f t="shared" si="39"/>
        <v>0</v>
      </c>
      <c r="AA46" s="19"/>
      <c r="AB46" s="55">
        <v>0.14000000000000001</v>
      </c>
      <c r="AC46" s="162">
        <f t="shared" si="45"/>
        <v>25.200000000000003</v>
      </c>
      <c r="AD46" s="19"/>
      <c r="AE46" s="21">
        <f t="shared" si="14"/>
        <v>0</v>
      </c>
      <c r="AF46" s="163">
        <f t="shared" si="40"/>
        <v>0</v>
      </c>
      <c r="AG46" s="19"/>
      <c r="AH46" s="55">
        <v>0.14000000000000001</v>
      </c>
      <c r="AI46" s="162">
        <f t="shared" si="46"/>
        <v>25.200000000000003</v>
      </c>
      <c r="AJ46" s="19"/>
      <c r="AK46" s="21">
        <f t="shared" si="15"/>
        <v>0</v>
      </c>
      <c r="AL46" s="163">
        <f t="shared" si="41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8.7999999999999995E-2</v>
      </c>
      <c r="H47" s="162">
        <f t="shared" si="47"/>
        <v>66</v>
      </c>
      <c r="I47" s="60"/>
      <c r="J47" s="55">
        <v>8.7999999999999995E-2</v>
      </c>
      <c r="K47" s="162">
        <f t="shared" si="42"/>
        <v>66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8.7999999999999995E-2</v>
      </c>
      <c r="Q47" s="162">
        <f t="shared" si="43"/>
        <v>66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8.7999999999999995E-2</v>
      </c>
      <c r="W47" s="162">
        <f t="shared" si="44"/>
        <v>66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8.7999999999999995E-2</v>
      </c>
      <c r="AC47" s="162">
        <f t="shared" si="45"/>
        <v>66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8.7999999999999995E-2</v>
      </c>
      <c r="AI47" s="162">
        <f t="shared" si="46"/>
        <v>66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250</v>
      </c>
      <c r="G48" s="55">
        <v>0.10299999999999999</v>
      </c>
      <c r="H48" s="162">
        <f t="shared" si="47"/>
        <v>25.75</v>
      </c>
      <c r="I48" s="60"/>
      <c r="J48" s="55">
        <v>0.10299999999999999</v>
      </c>
      <c r="K48" s="162">
        <f t="shared" si="42"/>
        <v>25.75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0.10299999999999999</v>
      </c>
      <c r="Q48" s="162">
        <f t="shared" si="43"/>
        <v>25.75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0.10299999999999999</v>
      </c>
      <c r="W48" s="162">
        <f t="shared" si="44"/>
        <v>25.75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0.10299999999999999</v>
      </c>
      <c r="AC48" s="162">
        <f t="shared" si="45"/>
        <v>25.75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0.10299999999999999</v>
      </c>
      <c r="AI48" s="162">
        <f t="shared" si="46"/>
        <v>25.75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168.10836192658135</v>
      </c>
      <c r="I50" s="76"/>
      <c r="J50" s="73"/>
      <c r="K50" s="75">
        <f>SUM(K40:K46,K39)</f>
        <v>178.46473442641019</v>
      </c>
      <c r="L50" s="76"/>
      <c r="M50" s="77">
        <f>K50-H50</f>
        <v>10.356372499828836</v>
      </c>
      <c r="N50" s="78">
        <f>IF((H50)=0,"",(M50/H50))</f>
        <v>6.1605338254094803E-2</v>
      </c>
      <c r="O50" s="76"/>
      <c r="P50" s="73"/>
      <c r="Q50" s="75">
        <f>SUM(Q40:Q46,Q39)</f>
        <v>178.93473442641022</v>
      </c>
      <c r="R50" s="76"/>
      <c r="S50" s="77">
        <f t="shared" si="12"/>
        <v>0.47000000000002728</v>
      </c>
      <c r="T50" s="78">
        <f>IF((K50)=0,"",(S50/K50))</f>
        <v>2.6335735265043719E-3</v>
      </c>
      <c r="U50" s="76"/>
      <c r="V50" s="73"/>
      <c r="W50" s="75">
        <f>SUM(W40:W46,W39)</f>
        <v>179.53473442641021</v>
      </c>
      <c r="X50" s="76"/>
      <c r="Y50" s="77">
        <f t="shared" si="13"/>
        <v>0.59999999999999432</v>
      </c>
      <c r="Z50" s="78">
        <f>IF((Q50)=0,"",(Y50/Q50))</f>
        <v>3.3531779166484522E-3</v>
      </c>
      <c r="AA50" s="76"/>
      <c r="AB50" s="73"/>
      <c r="AC50" s="75">
        <f>SUM(AC40:AC46,AC39)</f>
        <v>177.06473442641021</v>
      </c>
      <c r="AD50" s="76"/>
      <c r="AE50" s="77">
        <f t="shared" si="14"/>
        <v>-2.4699999999999989</v>
      </c>
      <c r="AF50" s="78">
        <f>IF((W50)=0,"",(AE50/W50))</f>
        <v>-1.3757783461185507E-2</v>
      </c>
      <c r="AG50" s="76"/>
      <c r="AH50" s="73"/>
      <c r="AI50" s="75">
        <f>SUM(AI40:AI46,AI39)</f>
        <v>177.39673442641021</v>
      </c>
      <c r="AJ50" s="76"/>
      <c r="AK50" s="77">
        <f t="shared" si="15"/>
        <v>0.33199999999999363</v>
      </c>
      <c r="AL50" s="78">
        <f>IF((AC50)=0,"",(AK50/AC50))</f>
        <v>1.8750204611634623E-3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21.854087050455576</v>
      </c>
      <c r="I51" s="83"/>
      <c r="J51" s="80">
        <v>0.13</v>
      </c>
      <c r="K51" s="84">
        <f>K50*J51</f>
        <v>23.200415475433324</v>
      </c>
      <c r="L51" s="83"/>
      <c r="M51" s="85">
        <f>K51-H51</f>
        <v>1.3463284249777487</v>
      </c>
      <c r="N51" s="86">
        <f>IF((H51)=0,"",(M51/H51))</f>
        <v>6.1605338254094803E-2</v>
      </c>
      <c r="O51" s="83"/>
      <c r="P51" s="80">
        <v>0.13</v>
      </c>
      <c r="Q51" s="84">
        <f>Q50*P51</f>
        <v>23.261515475433328</v>
      </c>
      <c r="R51" s="83"/>
      <c r="S51" s="85">
        <f t="shared" si="12"/>
        <v>6.1100000000003263E-2</v>
      </c>
      <c r="T51" s="86">
        <f>IF((K51)=0,"",(S51/K51))</f>
        <v>2.6335735265043598E-3</v>
      </c>
      <c r="U51" s="83"/>
      <c r="V51" s="80">
        <v>0.13</v>
      </c>
      <c r="W51" s="84">
        <f>W50*V51</f>
        <v>23.339515475433327</v>
      </c>
      <c r="X51" s="83"/>
      <c r="Y51" s="85">
        <f t="shared" si="13"/>
        <v>7.7999999999999403E-2</v>
      </c>
      <c r="Z51" s="86">
        <f>IF((Q51)=0,"",(Y51/Q51))</f>
        <v>3.3531779166484587E-3</v>
      </c>
      <c r="AA51" s="83"/>
      <c r="AB51" s="80">
        <v>0.13</v>
      </c>
      <c r="AC51" s="84">
        <f>AC50*AB51</f>
        <v>23.018415475433329</v>
      </c>
      <c r="AD51" s="83"/>
      <c r="AE51" s="85">
        <f t="shared" si="14"/>
        <v>-0.32109999999999772</v>
      </c>
      <c r="AF51" s="86">
        <f>IF((W51)=0,"",(AE51/W51))</f>
        <v>-1.3757783461185417E-2</v>
      </c>
      <c r="AG51" s="83"/>
      <c r="AH51" s="80">
        <v>0.13</v>
      </c>
      <c r="AI51" s="84">
        <f>AI50*AH51</f>
        <v>23.061575475433326</v>
      </c>
      <c r="AJ51" s="83"/>
      <c r="AK51" s="85">
        <f t="shared" si="15"/>
        <v>4.3159999999996757E-2</v>
      </c>
      <c r="AL51" s="86">
        <f>IF((AC51)=0,"",(AK51/AC51))</f>
        <v>1.8750204611633571E-3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189.96244897703693</v>
      </c>
      <c r="I52" s="83"/>
      <c r="J52" s="88"/>
      <c r="K52" s="84">
        <f>K50+K51</f>
        <v>201.66514990184351</v>
      </c>
      <c r="L52" s="83"/>
      <c r="M52" s="85">
        <f>K52-H52</f>
        <v>11.702700924806578</v>
      </c>
      <c r="N52" s="86">
        <f>IF((H52)=0,"",(M52/H52))</f>
        <v>6.1605338254094769E-2</v>
      </c>
      <c r="O52" s="83"/>
      <c r="P52" s="88"/>
      <c r="Q52" s="84">
        <f>Q50+Q51</f>
        <v>202.19624990184354</v>
      </c>
      <c r="R52" s="83"/>
      <c r="S52" s="85">
        <f t="shared" si="12"/>
        <v>0.53110000000003765</v>
      </c>
      <c r="T52" s="86">
        <f>IF((K52)=0,"",(S52/K52))</f>
        <v>2.6335735265044058E-3</v>
      </c>
      <c r="U52" s="83"/>
      <c r="V52" s="88"/>
      <c r="W52" s="84">
        <f>W50+W51</f>
        <v>202.87424990184354</v>
      </c>
      <c r="X52" s="83"/>
      <c r="Y52" s="85">
        <f t="shared" si="13"/>
        <v>0.67799999999999727</v>
      </c>
      <c r="Z52" s="86">
        <f>IF((Q52)=0,"",(Y52/Q52))</f>
        <v>3.3531779166484708E-3</v>
      </c>
      <c r="AA52" s="83"/>
      <c r="AB52" s="88"/>
      <c r="AC52" s="84">
        <f>AC50+AC51</f>
        <v>200.08314990184354</v>
      </c>
      <c r="AD52" s="83"/>
      <c r="AE52" s="85">
        <f t="shared" si="14"/>
        <v>-2.7911000000000001</v>
      </c>
      <c r="AF52" s="86">
        <f>IF((W52)=0,"",(AE52/W52))</f>
        <v>-1.3757783461185514E-2</v>
      </c>
      <c r="AG52" s="83"/>
      <c r="AH52" s="88"/>
      <c r="AI52" s="84">
        <f>AI50+AI51</f>
        <v>200.45830990184353</v>
      </c>
      <c r="AJ52" s="83"/>
      <c r="AK52" s="85">
        <f t="shared" si="15"/>
        <v>0.37515999999999394</v>
      </c>
      <c r="AL52" s="86">
        <f>IF((AC52)=0,"",(AK52/AC52))</f>
        <v>1.8750204611634679E-3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-19</v>
      </c>
      <c r="I53" s="83"/>
      <c r="J53" s="88"/>
      <c r="K53" s="90">
        <f>ROUND(-K52*10%,2)</f>
        <v>-20.170000000000002</v>
      </c>
      <c r="L53" s="83"/>
      <c r="M53" s="91">
        <f>K53-H53</f>
        <v>-1.1700000000000017</v>
      </c>
      <c r="N53" s="92">
        <f>IF((H53)=0,"",(M53/H53))</f>
        <v>6.1578947368421143E-2</v>
      </c>
      <c r="O53" s="83"/>
      <c r="P53" s="88"/>
      <c r="Q53" s="90">
        <f>ROUND(-Q52*10%,2)</f>
        <v>-20.22</v>
      </c>
      <c r="R53" s="83"/>
      <c r="S53" s="91">
        <f t="shared" si="12"/>
        <v>-4.9999999999997158E-2</v>
      </c>
      <c r="T53" s="92">
        <f>IF((K53)=0,"",(S53/K53))</f>
        <v>2.4789291026275236E-3</v>
      </c>
      <c r="U53" s="83"/>
      <c r="V53" s="88"/>
      <c r="W53" s="90">
        <f>ROUND(-W52*10%,2)</f>
        <v>-20.29</v>
      </c>
      <c r="X53" s="83"/>
      <c r="Y53" s="91">
        <f t="shared" si="13"/>
        <v>-7.0000000000000284E-2</v>
      </c>
      <c r="Z53" s="92">
        <f>IF((Q53)=0,"",(Y53/Q53))</f>
        <v>3.4619188921859688E-3</v>
      </c>
      <c r="AA53" s="83"/>
      <c r="AB53" s="88"/>
      <c r="AC53" s="90">
        <f>ROUND(-AC52*10%,2)</f>
        <v>-20.010000000000002</v>
      </c>
      <c r="AD53" s="83"/>
      <c r="AE53" s="91">
        <f t="shared" si="14"/>
        <v>0.27999999999999758</v>
      </c>
      <c r="AF53" s="92">
        <f>IF((W53)=0,"",(AE53/W53))</f>
        <v>-1.3799901429275386E-2</v>
      </c>
      <c r="AG53" s="83"/>
      <c r="AH53" s="88"/>
      <c r="AI53" s="90">
        <f>ROUND(-AI52*10%,2)</f>
        <v>-20.05</v>
      </c>
      <c r="AJ53" s="83"/>
      <c r="AK53" s="91">
        <f t="shared" si="15"/>
        <v>-3.9999999999999147E-2</v>
      </c>
      <c r="AL53" s="92">
        <f>IF((AC53)=0,"",(AK53/AC53))</f>
        <v>1.9990004997500824E-3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170.96244897703693</v>
      </c>
      <c r="I54" s="96"/>
      <c r="J54" s="93"/>
      <c r="K54" s="97">
        <f>K52+K53</f>
        <v>181.49514990184349</v>
      </c>
      <c r="L54" s="96"/>
      <c r="M54" s="98">
        <f>K54-H54</f>
        <v>10.532700924806562</v>
      </c>
      <c r="N54" s="99">
        <f>IF((H54)=0,"",(M54/H54))</f>
        <v>6.1608271218794239E-2</v>
      </c>
      <c r="O54" s="96"/>
      <c r="P54" s="93"/>
      <c r="Q54" s="97">
        <f>Q52+Q53</f>
        <v>181.97624990184354</v>
      </c>
      <c r="R54" s="96"/>
      <c r="S54" s="98">
        <f t="shared" si="12"/>
        <v>0.48110000000005471</v>
      </c>
      <c r="T54" s="99">
        <f>IF((K54)=0,"",(S54/K54))</f>
        <v>2.6507595396364258E-3</v>
      </c>
      <c r="U54" s="96"/>
      <c r="V54" s="93"/>
      <c r="W54" s="97">
        <f>W52+W53</f>
        <v>182.58424990184355</v>
      </c>
      <c r="X54" s="96"/>
      <c r="Y54" s="98">
        <f t="shared" si="13"/>
        <v>0.60800000000000409</v>
      </c>
      <c r="Z54" s="99">
        <f>IF((Q54)=0,"",(Y54/Q54))</f>
        <v>3.3410953370451042E-3</v>
      </c>
      <c r="AA54" s="96"/>
      <c r="AB54" s="93"/>
      <c r="AC54" s="97">
        <f>AC52+AC53</f>
        <v>180.07314990184355</v>
      </c>
      <c r="AD54" s="96"/>
      <c r="AE54" s="98">
        <f t="shared" si="14"/>
        <v>-2.511099999999999</v>
      </c>
      <c r="AF54" s="99">
        <f>IF((W54)=0,"",(AE54/W54))</f>
        <v>-1.375310302695854E-2</v>
      </c>
      <c r="AG54" s="96"/>
      <c r="AH54" s="93"/>
      <c r="AI54" s="97">
        <f>AI52+AI53</f>
        <v>180.40830990184352</v>
      </c>
      <c r="AJ54" s="96"/>
      <c r="AK54" s="98">
        <f t="shared" si="15"/>
        <v>0.33515999999997348</v>
      </c>
      <c r="AL54" s="99">
        <f>IF((AC54)=0,"",(AK54/AC54))</f>
        <v>1.8612436122912635E-3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164.85836192658135</v>
      </c>
      <c r="I56" s="110"/>
      <c r="J56" s="107"/>
      <c r="K56" s="109">
        <f>SUM(K47:K48,K39,K40:K43)</f>
        <v>175.21473442641019</v>
      </c>
      <c r="L56" s="110"/>
      <c r="M56" s="111">
        <f>K56-H56</f>
        <v>10.356372499828836</v>
      </c>
      <c r="N56" s="78">
        <f>IF((H56)=0,"",(M56/H56))</f>
        <v>6.2819819260614654E-2</v>
      </c>
      <c r="O56" s="110"/>
      <c r="P56" s="107"/>
      <c r="Q56" s="109">
        <f>SUM(Q47:Q48,Q39,Q40:Q43)</f>
        <v>175.68473442641016</v>
      </c>
      <c r="R56" s="110"/>
      <c r="S56" s="111">
        <f t="shared" si="12"/>
        <v>0.46999999999997044</v>
      </c>
      <c r="T56" s="78">
        <f>IF((K56)=0,"",(S56/K56))</f>
        <v>2.6824228084389181E-3</v>
      </c>
      <c r="U56" s="110"/>
      <c r="V56" s="107"/>
      <c r="W56" s="109">
        <f>SUM(W47:W48,W39,W40:W43)</f>
        <v>176.28473442641018</v>
      </c>
      <c r="X56" s="110"/>
      <c r="Y56" s="111">
        <f t="shared" si="13"/>
        <v>0.60000000000002274</v>
      </c>
      <c r="Z56" s="78">
        <f>IF((Q56)=0,"",(Y56/Q56))</f>
        <v>3.4152085094869035E-3</v>
      </c>
      <c r="AA56" s="110"/>
      <c r="AB56" s="107"/>
      <c r="AC56" s="109">
        <f>SUM(AC47:AC48,AC39,AC40:AC43)</f>
        <v>173.81473442641018</v>
      </c>
      <c r="AD56" s="110"/>
      <c r="AE56" s="111">
        <f t="shared" si="14"/>
        <v>-2.4699999999999989</v>
      </c>
      <c r="AF56" s="78">
        <f>IF((W56)=0,"",(AE56/W56))</f>
        <v>-1.4011423099321723E-2</v>
      </c>
      <c r="AG56" s="110"/>
      <c r="AH56" s="107"/>
      <c r="AI56" s="109">
        <f>SUM(AI47:AI48,AI39,AI40:AI43)</f>
        <v>174.14673442641018</v>
      </c>
      <c r="AJ56" s="110"/>
      <c r="AK56" s="111">
        <f t="shared" si="15"/>
        <v>0.33199999999999363</v>
      </c>
      <c r="AL56" s="78">
        <f>IF((AC56)=0,"",(AK56/AC56))</f>
        <v>1.9100797242281899E-3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21.431587050455576</v>
      </c>
      <c r="I57" s="115"/>
      <c r="J57" s="113">
        <v>0.13</v>
      </c>
      <c r="K57" s="116">
        <f>K56*J57</f>
        <v>22.777915475433325</v>
      </c>
      <c r="L57" s="115"/>
      <c r="M57" s="117">
        <f>K57-H57</f>
        <v>1.3463284249777487</v>
      </c>
      <c r="N57" s="86">
        <f>IF((H57)=0,"",(M57/H57))</f>
        <v>6.2819819260614654E-2</v>
      </c>
      <c r="O57" s="115"/>
      <c r="P57" s="113">
        <v>0.13</v>
      </c>
      <c r="Q57" s="116">
        <f>Q56*P57</f>
        <v>22.839015475433321</v>
      </c>
      <c r="R57" s="115"/>
      <c r="S57" s="117">
        <f t="shared" si="12"/>
        <v>6.1099999999996157E-2</v>
      </c>
      <c r="T57" s="86">
        <f>IF((K57)=0,"",(S57/K57))</f>
        <v>2.6824228084389181E-3</v>
      </c>
      <c r="U57" s="115"/>
      <c r="V57" s="113">
        <v>0.13</v>
      </c>
      <c r="W57" s="116">
        <f>W56*V57</f>
        <v>22.917015475433324</v>
      </c>
      <c r="X57" s="115"/>
      <c r="Y57" s="117">
        <f t="shared" si="13"/>
        <v>7.8000000000002956E-2</v>
      </c>
      <c r="Z57" s="86">
        <f>IF((Q57)=0,"",(Y57/Q57))</f>
        <v>3.4152085094869035E-3</v>
      </c>
      <c r="AA57" s="115"/>
      <c r="AB57" s="113">
        <v>0.13</v>
      </c>
      <c r="AC57" s="116">
        <f>AC56*AB57</f>
        <v>22.595915475433326</v>
      </c>
      <c r="AD57" s="115"/>
      <c r="AE57" s="117">
        <f t="shared" si="14"/>
        <v>-0.32109999999999772</v>
      </c>
      <c r="AF57" s="86">
        <f>IF((W57)=0,"",(AE57/W57))</f>
        <v>-1.4011423099321629E-2</v>
      </c>
      <c r="AG57" s="115"/>
      <c r="AH57" s="113">
        <v>0.13</v>
      </c>
      <c r="AI57" s="116">
        <f>AI56*AH57</f>
        <v>22.639075475433323</v>
      </c>
      <c r="AJ57" s="115"/>
      <c r="AK57" s="117">
        <f t="shared" si="15"/>
        <v>4.3159999999996757E-2</v>
      </c>
      <c r="AL57" s="86">
        <f>IF((AC57)=0,"",(AK57/AC57))</f>
        <v>1.9100797242280827E-3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186.28994897703694</v>
      </c>
      <c r="I58" s="115"/>
      <c r="J58" s="119"/>
      <c r="K58" s="116">
        <f>K56+K57</f>
        <v>197.99264990184352</v>
      </c>
      <c r="L58" s="115"/>
      <c r="M58" s="117">
        <f>K58-H58</f>
        <v>11.702700924806578</v>
      </c>
      <c r="N58" s="86">
        <f>IF((H58)=0,"",(M58/H58))</f>
        <v>6.2819819260614612E-2</v>
      </c>
      <c r="O58" s="115"/>
      <c r="P58" s="119"/>
      <c r="Q58" s="116">
        <f>Q56+Q57</f>
        <v>198.52374990184347</v>
      </c>
      <c r="R58" s="115"/>
      <c r="S58" s="117">
        <f t="shared" si="12"/>
        <v>0.53109999999995239</v>
      </c>
      <c r="T58" s="86">
        <f>IF((K58)=0,"",(S58/K58))</f>
        <v>2.6824228084388465E-3</v>
      </c>
      <c r="U58" s="115"/>
      <c r="V58" s="119"/>
      <c r="W58" s="116">
        <f>W56+W57</f>
        <v>199.2017499018435</v>
      </c>
      <c r="X58" s="115"/>
      <c r="Y58" s="117">
        <f t="shared" si="13"/>
        <v>0.67800000000002569</v>
      </c>
      <c r="Z58" s="86">
        <f>IF((Q58)=0,"",(Y58/Q58))</f>
        <v>3.4152085094869035E-3</v>
      </c>
      <c r="AA58" s="115"/>
      <c r="AB58" s="119"/>
      <c r="AC58" s="116">
        <f>AC56+AC57</f>
        <v>196.4106499018435</v>
      </c>
      <c r="AD58" s="115"/>
      <c r="AE58" s="117">
        <f t="shared" si="14"/>
        <v>-2.7911000000000001</v>
      </c>
      <c r="AF58" s="86">
        <f>IF((W58)=0,"",(AE58/W58))</f>
        <v>-1.401142309932173E-2</v>
      </c>
      <c r="AG58" s="115"/>
      <c r="AH58" s="119"/>
      <c r="AI58" s="116">
        <f>AI56+AI57</f>
        <v>196.78580990184349</v>
      </c>
      <c r="AJ58" s="115"/>
      <c r="AK58" s="117">
        <f t="shared" si="15"/>
        <v>0.37515999999999394</v>
      </c>
      <c r="AL58" s="86">
        <f>IF((AC58)=0,"",(AK58/AC58))</f>
        <v>1.9100797242281957E-3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-18.63</v>
      </c>
      <c r="I59" s="115"/>
      <c r="J59" s="119"/>
      <c r="K59" s="122">
        <f>ROUND(-K58*10%,2)</f>
        <v>-19.8</v>
      </c>
      <c r="L59" s="115"/>
      <c r="M59" s="123">
        <f>K59-H59</f>
        <v>-1.1700000000000017</v>
      </c>
      <c r="N59" s="92">
        <f>IF((H59)=0,"",(M59/H59))</f>
        <v>6.2801932367149857E-2</v>
      </c>
      <c r="O59" s="115"/>
      <c r="P59" s="119"/>
      <c r="Q59" s="122">
        <f>ROUND(-Q58*10%,2)</f>
        <v>-19.850000000000001</v>
      </c>
      <c r="R59" s="115"/>
      <c r="S59" s="123">
        <f t="shared" si="12"/>
        <v>-5.0000000000000711E-2</v>
      </c>
      <c r="T59" s="92">
        <f>IF((K59)=0,"",(S59/K59))</f>
        <v>2.525252525252561E-3</v>
      </c>
      <c r="U59" s="115"/>
      <c r="V59" s="119"/>
      <c r="W59" s="122">
        <f>ROUND(-W58*10%,2)</f>
        <v>-19.920000000000002</v>
      </c>
      <c r="X59" s="115"/>
      <c r="Y59" s="123">
        <f t="shared" si="13"/>
        <v>-7.0000000000000284E-2</v>
      </c>
      <c r="Z59" s="92">
        <f>IF((Q59)=0,"",(Y59/Q59))</f>
        <v>3.5264483627204172E-3</v>
      </c>
      <c r="AA59" s="115"/>
      <c r="AB59" s="119"/>
      <c r="AC59" s="122">
        <f>ROUND(-AC58*10%,2)</f>
        <v>-19.64</v>
      </c>
      <c r="AD59" s="115"/>
      <c r="AE59" s="123">
        <f t="shared" si="14"/>
        <v>0.28000000000000114</v>
      </c>
      <c r="AF59" s="92">
        <f>IF((W59)=0,"",(AE59/W59))</f>
        <v>-1.4056224899598449E-2</v>
      </c>
      <c r="AG59" s="115"/>
      <c r="AH59" s="119"/>
      <c r="AI59" s="122">
        <f>ROUND(-AI58*10%,2)</f>
        <v>-19.68</v>
      </c>
      <c r="AJ59" s="115"/>
      <c r="AK59" s="123">
        <f t="shared" si="15"/>
        <v>-3.9999999999999147E-2</v>
      </c>
      <c r="AL59" s="92">
        <f>IF((AC59)=0,"",(AK59/AC59))</f>
        <v>2.0366598778003638E-3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167.65994897703695</v>
      </c>
      <c r="I60" s="127"/>
      <c r="J60" s="124"/>
      <c r="K60" s="128">
        <f>SUM(K58:K59)</f>
        <v>178.19264990184351</v>
      </c>
      <c r="L60" s="127"/>
      <c r="M60" s="129">
        <f>K60-H60</f>
        <v>10.532700924806562</v>
      </c>
      <c r="N60" s="130">
        <f>IF((H60)=0,"",(M60/H60))</f>
        <v>6.2821806812366043E-2</v>
      </c>
      <c r="O60" s="127"/>
      <c r="P60" s="124"/>
      <c r="Q60" s="128">
        <f>SUM(Q58:Q59)</f>
        <v>178.67374990184348</v>
      </c>
      <c r="R60" s="127"/>
      <c r="S60" s="129">
        <f t="shared" si="12"/>
        <v>0.48109999999996944</v>
      </c>
      <c r="T60" s="130">
        <f>IF((K60)=0,"",(S60/K60))</f>
        <v>2.6998868935670514E-3</v>
      </c>
      <c r="U60" s="127"/>
      <c r="V60" s="124"/>
      <c r="W60" s="128">
        <f>SUM(W58:W59)</f>
        <v>179.28174990184351</v>
      </c>
      <c r="X60" s="127"/>
      <c r="Y60" s="129">
        <f t="shared" si="13"/>
        <v>0.60800000000003251</v>
      </c>
      <c r="Z60" s="130">
        <f>IF((Q60)=0,"",(Y60/Q60))</f>
        <v>3.4028501687239699E-3</v>
      </c>
      <c r="AA60" s="127"/>
      <c r="AB60" s="124"/>
      <c r="AC60" s="128">
        <f>SUM(AC58:AC59)</f>
        <v>176.77064990184351</v>
      </c>
      <c r="AD60" s="127"/>
      <c r="AE60" s="129">
        <f t="shared" si="14"/>
        <v>-2.511099999999999</v>
      </c>
      <c r="AF60" s="130">
        <f>IF((W60)=0,"",(AE60/W60))</f>
        <v>-1.4006445170101377E-2</v>
      </c>
      <c r="AG60" s="127"/>
      <c r="AH60" s="124"/>
      <c r="AI60" s="128">
        <f>SUM(AI58:AI59)</f>
        <v>177.10580990184349</v>
      </c>
      <c r="AJ60" s="127"/>
      <c r="AK60" s="129">
        <f t="shared" si="15"/>
        <v>0.33515999999997348</v>
      </c>
      <c r="AL60" s="130">
        <f>IF((AC60)=0,"",(AK60/AC60))</f>
        <v>1.8960161100617086E-3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29:E35 D40:E49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52D5-7E03-4B0A-AEF0-4D8D5929CF2C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Summary</vt:lpstr>
      <vt:lpstr>Bill Impacts - Residential 100</vt:lpstr>
      <vt:lpstr>Bill Impacts - Residential 200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Arseneau, Lindsey</cp:lastModifiedBy>
  <cp:lastPrinted>2014-02-27T18:24:25Z</cp:lastPrinted>
  <dcterms:created xsi:type="dcterms:W3CDTF">2013-08-28T15:20:38Z</dcterms:created>
  <dcterms:modified xsi:type="dcterms:W3CDTF">2014-12-18T18:27:39Z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