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135" windowWidth="11595" windowHeight="6525" activeTab="1"/>
  </bookViews>
  <sheets>
    <sheet name="Table" sheetId="1" r:id="rId1"/>
    <sheet name="Residential" sheetId="2" r:id="rId2"/>
    <sheet name="GS &lt;50" sheetId="3" r:id="rId3"/>
    <sheet name="GS 50-2999" sheetId="4" r:id="rId4"/>
    <sheet name="GS3000-4999" sheetId="5" r:id="rId5"/>
    <sheet name="UMSL" sheetId="6" r:id="rId6"/>
    <sheet name="Sentinel Lights" sheetId="7" r:id="rId7"/>
    <sheet name="Street Lighting" sheetId="8" r:id="rId8"/>
    <sheet name="Sheet1" sheetId="9" r:id="rId9"/>
  </sheets>
  <externalReferences>
    <externalReference r:id="rId12"/>
    <externalReference r:id="rId13"/>
  </externalReferences>
  <definedNames>
    <definedName name="BI_LDCLIST">'[2]3. Rate Class Selection'!$B$19:$B$26</definedName>
    <definedName name="rateclasses">'[1]hidden1'!$A$1:$A$22</definedName>
  </definedNames>
  <calcPr fullCalcOnLoad="1"/>
</workbook>
</file>

<file path=xl/sharedStrings.xml><?xml version="1.0" encoding="utf-8"?>
<sst xmlns="http://schemas.openxmlformats.org/spreadsheetml/2006/main" count="355" uniqueCount="63">
  <si>
    <t>Distribution Volumetric Rate</t>
  </si>
  <si>
    <t>Debt Retirement Charge (DRC)</t>
  </si>
  <si>
    <t>Loss Factor</t>
  </si>
  <si>
    <t>Consumption</t>
  </si>
  <si>
    <t>kWh</t>
  </si>
  <si>
    <t>kW</t>
  </si>
  <si>
    <t>Load Factor</t>
  </si>
  <si>
    <t>Volume</t>
  </si>
  <si>
    <t>HST</t>
  </si>
  <si>
    <t>Residential</t>
  </si>
  <si>
    <t>GS&lt;50</t>
  </si>
  <si>
    <t>GS 50 - 2,999</t>
  </si>
  <si>
    <t>UMSL</t>
  </si>
  <si>
    <t>Street Lights</t>
  </si>
  <si>
    <t>Sentinel Lights</t>
  </si>
  <si>
    <t>Rate Class</t>
  </si>
  <si>
    <t>Distribution Bill Impact</t>
  </si>
  <si>
    <t>Total Bill Impact</t>
  </si>
  <si>
    <t>$</t>
  </si>
  <si>
    <t>%</t>
  </si>
  <si>
    <t>RESIDENTIAL</t>
  </si>
  <si>
    <t xml:space="preserve"> kWh</t>
  </si>
  <si>
    <t>If Billed on a kW basis:</t>
  </si>
  <si>
    <t>Demand</t>
  </si>
  <si>
    <t>Current Board-Approved</t>
  </si>
  <si>
    <t>Proposed</t>
  </si>
  <si>
    <t>Impact</t>
  </si>
  <si>
    <t>Rate</t>
  </si>
  <si>
    <t>Charge</t>
  </si>
  <si>
    <t>$ Change</t>
  </si>
  <si>
    <t>% Change</t>
  </si>
  <si>
    <t>($)</t>
  </si>
  <si>
    <t>Monthly Service Charge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</si>
  <si>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</si>
  <si>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</si>
  <si>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</si>
  <si>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</si>
  <si>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</si>
  <si>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</si>
  <si>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</si>
  <si>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</si>
  <si>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</si>
  <si>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</si>
  <si>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</si>
  <si>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</si>
  <si>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</si>
  <si>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</si>
  <si>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</si>
  <si>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</si>
  <si>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</si>
  <si>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</si>
  <si>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</si>
  <si>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</si>
  <si>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</si>
  <si>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GENERAL SERVICE LESS THAN 50 KW</t>
  </si>
  <si>
    <t>GENERAL SERVICE 50 TO 2,999 KW</t>
  </si>
  <si>
    <t>GENERAL SERVICE 3,000 TO 4,999 KW</t>
  </si>
  <si>
    <t>UNMETERED SCATTERED LOAD</t>
  </si>
  <si>
    <t>SENTINEL LIGHTING</t>
  </si>
  <si>
    <t>STREET LIGHTING</t>
  </si>
  <si>
    <t>Rate Class:</t>
  </si>
  <si>
    <t>TABLE 1 - 2015 RPP BILL IMPACTS w RATE RIDERS OVER 1 YEAR</t>
  </si>
  <si>
    <t>GS 3,000 - 4,999 (H1 only - no rate riders)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</si>
</sst>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0;\(0.00000\)"/>
    <numFmt numFmtId="174" formatCode="_-* #,##0.0000_-;\-* #,##0.0000_-;_-* &quot;-&quot;??_-;_-@_-"/>
    <numFmt numFmtId="175" formatCode="_-* #,##0_-"/>
    <numFmt numFmtId="176" formatCode="0.0000"/>
    <numFmt numFmtId="177" formatCode="0.0%"/>
    <numFmt numFmtId="178" formatCode="0.0%;\(0.0\)%"/>
    <numFmt numFmtId="179" formatCode="0.0000;\(0.0000\)"/>
    <numFmt numFmtId="180" formatCode="#,##0.00_ ;\-#,##0.00\ "/>
    <numFmt numFmtId="181" formatCode="0.00%;\(0.00\)%"/>
    <numFmt numFmtId="182" formatCode="#,##0.00_ ;\(#,##0.00\)"/>
    <numFmt numFmtId="183" formatCode="#,##0.00000"/>
    <numFmt numFmtId="184" formatCode="0%;\(0%\)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\(0.00\)"/>
    <numFmt numFmtId="191" formatCode="_-* #,##0.0_-"/>
    <numFmt numFmtId="192" formatCode="_-* #,##0_-;\-* #,##0_-;_-* &quot;-&quot;??_-;_-@_-"/>
    <numFmt numFmtId="193" formatCode="_-&quot;$&quot;* #,##0.0000_-;\-&quot;$&quot;* #,##0.0000_-;_-&quot;$&quot;* &quot;-&quot;??_-;_-@_-"/>
    <numFmt numFmtId="194" formatCode="0.0"/>
    <numFmt numFmtId="195" formatCode="[$-F800]dddd\,\ mmmm\ dd\,\ yyyy"/>
    <numFmt numFmtId="196" formatCode="_(* #,##0.0_);_(* \(#,##0.0\);_(* &quot;-&quot;??_);_(@_)"/>
    <numFmt numFmtId="197" formatCode="mm/dd/yyyy"/>
    <numFmt numFmtId="198" formatCode="0\-0"/>
    <numFmt numFmtId="199" formatCode="##\-#"/>
    <numFmt numFmtId="200" formatCode="_(* #,##0_);_(* \(#,##0\);_(* &quot;-&quot;??_);_(@_)"/>
    <numFmt numFmtId="201" formatCode="&quot;£ &quot;#,##0.00;[Red]\-&quot;£ &quot;#,##0.00"/>
    <numFmt numFmtId="202" formatCode="#,##0.0000;[Red]\(#,##0.0000\)"/>
    <numFmt numFmtId="203" formatCode="#,##0.00;[Red]\(#,##0.00\)"/>
    <numFmt numFmtId="204" formatCode="_(&quot;$&quot;* #,##0_);_(&quot;$&quot;* \(#,##0\);_(&quot;$&quot;* &quot;-&quot;??_);_(@_)"/>
    <numFmt numFmtId="205" formatCode="#,##0;\-&quot;$&quot;#,##0"/>
    <numFmt numFmtId="206" formatCode="#,##0;[Red]\(#,##0\)"/>
    <numFmt numFmtId="207" formatCode="&quot;$&quot;#,##0;[Red]\(&quot;$&quot;#,##0\)"/>
    <numFmt numFmtId="208" formatCode="[$-409]mmmm\ d\,\ yyyy;@"/>
    <numFmt numFmtId="209" formatCode="0.00;\(0.00\)"/>
    <numFmt numFmtId="210" formatCode="0.00%;[Red]\ \(0.00%\)"/>
    <numFmt numFmtId="211" formatCode="_ #,##0;[Red]\(#,##0\)"/>
    <numFmt numFmtId="212" formatCode="0.00%;[Red]\(0.00%\)"/>
    <numFmt numFmtId="213" formatCode="_-* #,##0.0_-;\-* #,##0.0_-;_-* &quot;-&quot;??_-;_-@_-"/>
    <numFmt numFmtId="214" formatCode="#,##0.0000_ ;\-#,##0.0000\ "/>
    <numFmt numFmtId="215" formatCode="&quot;$&quot;#,##0.0000"/>
    <numFmt numFmtId="216" formatCode="_-&quot;$&quot;* #,##0_-;\-&quot;$&quot;* #,##0_-;_-&quot;$&quot;* &quot;-&quot;??_-;_-@_-"/>
    <numFmt numFmtId="217" formatCode="#,###"/>
    <numFmt numFmtId="218" formatCode="#,###.00"/>
    <numFmt numFmtId="219" formatCode="#,###.0000"/>
    <numFmt numFmtId="220" formatCode="_-&quot;$&quot;* #,##0_-;\-&quot;$&quot;* #,##0_-;_-&quot;$&quot;* &quot;-&quot;?_-;_-@_-"/>
    <numFmt numFmtId="221" formatCode="0.00;\ \(0.00\)"/>
    <numFmt numFmtId="222" formatCode="_ #,##0.00;[Red]\(#,##0.00\)"/>
    <numFmt numFmtId="223" formatCode="#,000"/>
    <numFmt numFmtId="224" formatCode="0.0000;[Red]\-0.0000"/>
  </numFmts>
  <fonts count="9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>
      <alignment/>
      <protection/>
    </xf>
    <xf numFmtId="185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7" fontId="0" fillId="0" borderId="0">
      <alignment/>
      <protection/>
    </xf>
    <xf numFmtId="198" fontId="0" fillId="0" borderId="0">
      <alignment/>
      <protection/>
    </xf>
    <xf numFmtId="197" fontId="0" fillId="0" borderId="0">
      <alignment/>
      <protection/>
    </xf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38" fontId="2" fillId="30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1" borderId="1" applyNumberFormat="0" applyAlignment="0" applyProtection="0"/>
    <xf numFmtId="10" fontId="2" fillId="32" borderId="6" applyNumberFormat="0" applyBorder="0" applyAlignment="0" applyProtection="0"/>
    <xf numFmtId="0" fontId="76" fillId="31" borderId="1" applyNumberFormat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199" fontId="0" fillId="0" borderId="0">
      <alignment/>
      <protection/>
    </xf>
    <xf numFmtId="200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0" fontId="79" fillId="33" borderId="0" applyNumberFormat="0" applyBorder="0" applyAlignment="0" applyProtection="0"/>
    <xf numFmtId="0" fontId="80" fillId="33" borderId="0" applyNumberFormat="0" applyBorder="0" applyAlignment="0" applyProtection="0"/>
    <xf numFmtId="201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34" borderId="8" applyNumberFormat="0" applyFont="0" applyAlignment="0" applyProtection="0"/>
    <xf numFmtId="0" fontId="53" fillId="34" borderId="8" applyNumberFormat="0" applyFont="0" applyAlignment="0" applyProtection="0"/>
    <xf numFmtId="0" fontId="81" fillId="27" borderId="9" applyNumberFormat="0" applyAlignment="0" applyProtection="0"/>
    <xf numFmtId="0" fontId="82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88" fillId="0" borderId="11" xfId="0" applyFont="1" applyBorder="1" applyAlignment="1">
      <alignment horizontal="center"/>
    </xf>
    <xf numFmtId="0" fontId="1" fillId="0" borderId="0" xfId="128" applyFont="1" applyAlignment="1" applyProtection="1">
      <alignment horizontal="right"/>
      <protection locked="0"/>
    </xf>
    <xf numFmtId="0" fontId="0" fillId="0" borderId="0" xfId="128" applyProtection="1">
      <alignment/>
      <protection locked="0"/>
    </xf>
    <xf numFmtId="0" fontId="4" fillId="35" borderId="0" xfId="128" applyFont="1" applyFill="1" applyAlignment="1" applyProtection="1">
      <alignment vertical="center"/>
      <protection locked="0"/>
    </xf>
    <xf numFmtId="0" fontId="0" fillId="0" borderId="0" xfId="128" applyFont="1" applyAlignment="1" applyProtection="1">
      <alignment horizontal="right"/>
      <protection/>
    </xf>
    <xf numFmtId="0" fontId="0" fillId="0" borderId="0" xfId="128" applyProtection="1">
      <alignment/>
      <protection/>
    </xf>
    <xf numFmtId="0" fontId="89" fillId="0" borderId="0" xfId="128" applyFont="1" applyAlignment="1" applyProtection="1">
      <alignment horizontal="left"/>
      <protection/>
    </xf>
    <xf numFmtId="0" fontId="4" fillId="0" borderId="0" xfId="128" applyFont="1" applyAlignment="1" applyProtection="1">
      <alignment horizontal="center"/>
      <protection/>
    </xf>
    <xf numFmtId="0" fontId="4" fillId="0" borderId="0" xfId="128" applyFont="1" applyAlignment="1" applyProtection="1">
      <alignment horizontal="center"/>
      <protection locked="0"/>
    </xf>
    <xf numFmtId="174" fontId="1" fillId="35" borderId="0" xfId="81" applyNumberFormat="1" applyFont="1" applyFill="1" applyBorder="1" applyAlignment="1" applyProtection="1">
      <alignment/>
      <protection locked="0"/>
    </xf>
    <xf numFmtId="0" fontId="1" fillId="0" borderId="0" xfId="128" applyFont="1" applyAlignment="1" applyProtection="1">
      <alignment horizontal="center" vertical="center"/>
      <protection locked="0"/>
    </xf>
    <xf numFmtId="0" fontId="1" fillId="0" borderId="0" xfId="128" applyFont="1" applyProtection="1">
      <alignment/>
      <protection locked="0"/>
    </xf>
    <xf numFmtId="192" fontId="1" fillId="36" borderId="0" xfId="81" applyNumberFormat="1" applyFont="1" applyFill="1" applyBorder="1" applyAlignment="1" applyProtection="1">
      <alignment/>
      <protection locked="0"/>
    </xf>
    <xf numFmtId="0" fontId="1" fillId="0" borderId="0" xfId="128" applyFont="1" applyProtection="1">
      <alignment/>
      <protection/>
    </xf>
    <xf numFmtId="0" fontId="90" fillId="0" borderId="0" xfId="128" applyFont="1" applyFill="1" applyAlignment="1" applyProtection="1">
      <alignment horizontal="right"/>
      <protection locked="0"/>
    </xf>
    <xf numFmtId="0" fontId="1" fillId="0" borderId="12" xfId="128" applyFont="1" applyBorder="1" applyAlignment="1" applyProtection="1">
      <alignment horizontal="right"/>
      <protection locked="0"/>
    </xf>
    <xf numFmtId="0" fontId="0" fillId="0" borderId="12" xfId="128" applyBorder="1" applyProtection="1">
      <alignment/>
      <protection locked="0"/>
    </xf>
    <xf numFmtId="0" fontId="1" fillId="0" borderId="12" xfId="128" applyFont="1" applyBorder="1" applyAlignment="1" applyProtection="1">
      <alignment horizontal="center" vertical="center"/>
      <protection locked="0"/>
    </xf>
    <xf numFmtId="0" fontId="1" fillId="0" borderId="12" xfId="128" applyFont="1" applyBorder="1" applyProtection="1">
      <alignment/>
      <protection locked="0"/>
    </xf>
    <xf numFmtId="0" fontId="1" fillId="0" borderId="12" xfId="128" applyFont="1" applyFill="1" applyBorder="1" applyProtection="1">
      <alignment/>
      <protection/>
    </xf>
    <xf numFmtId="9" fontId="1" fillId="0" borderId="12" xfId="137" applyFont="1" applyFill="1" applyBorder="1" applyAlignment="1" applyProtection="1">
      <alignment/>
      <protection/>
    </xf>
    <xf numFmtId="0" fontId="1" fillId="0" borderId="0" xfId="128" applyFont="1" applyAlignment="1" applyProtection="1">
      <alignment horizontal="right"/>
      <protection/>
    </xf>
    <xf numFmtId="0" fontId="1" fillId="0" borderId="0" xfId="128" applyFont="1" applyAlignment="1" applyProtection="1">
      <alignment horizontal="center" vertical="center"/>
      <protection/>
    </xf>
    <xf numFmtId="0" fontId="0" fillId="0" borderId="0" xfId="128" applyFont="1" applyProtection="1">
      <alignment/>
      <protection/>
    </xf>
    <xf numFmtId="0" fontId="1" fillId="0" borderId="0" xfId="128" applyFont="1" applyAlignment="1" applyProtection="1">
      <alignment/>
      <protection/>
    </xf>
    <xf numFmtId="0" fontId="1" fillId="0" borderId="0" xfId="128" applyFont="1" applyAlignment="1" applyProtection="1">
      <alignment horizontal="center"/>
      <protection/>
    </xf>
    <xf numFmtId="0" fontId="1" fillId="0" borderId="13" xfId="128" applyFont="1" applyBorder="1" applyAlignment="1" applyProtection="1">
      <alignment horizontal="center"/>
      <protection/>
    </xf>
    <xf numFmtId="0" fontId="1" fillId="0" borderId="14" xfId="128" applyFont="1" applyBorder="1" applyAlignment="1" applyProtection="1">
      <alignment horizontal="center"/>
      <protection/>
    </xf>
    <xf numFmtId="0" fontId="1" fillId="0" borderId="15" xfId="128" applyFont="1" applyBorder="1" applyAlignment="1" applyProtection="1">
      <alignment horizontal="center"/>
      <protection/>
    </xf>
    <xf numFmtId="0" fontId="1" fillId="0" borderId="16" xfId="128" applyFont="1" applyBorder="1" applyAlignment="1" applyProtection="1" quotePrefix="1">
      <alignment horizontal="center"/>
      <protection/>
    </xf>
    <xf numFmtId="0" fontId="1" fillId="0" borderId="17" xfId="128" applyFont="1" applyBorder="1" applyAlignment="1" applyProtection="1" quotePrefix="1">
      <alignment horizontal="center"/>
      <protection/>
    </xf>
    <xf numFmtId="0" fontId="0" fillId="0" borderId="0" xfId="128" applyBorder="1" applyAlignment="1" applyProtection="1">
      <alignment vertical="top"/>
      <protection/>
    </xf>
    <xf numFmtId="0" fontId="0" fillId="35" borderId="0" xfId="128" applyFill="1" applyBorder="1" applyAlignment="1" applyProtection="1">
      <alignment vertical="top"/>
      <protection/>
    </xf>
    <xf numFmtId="0" fontId="0" fillId="0" borderId="0" xfId="128" applyFill="1" applyBorder="1" applyAlignment="1" applyProtection="1">
      <alignment vertical="top"/>
      <protection locked="0"/>
    </xf>
    <xf numFmtId="170" fontId="91" fillId="35" borderId="18" xfId="88" applyFont="1" applyFill="1" applyBorder="1" applyAlignment="1" applyProtection="1">
      <alignment horizontal="right" vertical="center"/>
      <protection locked="0"/>
    </xf>
    <xf numFmtId="0" fontId="5" fillId="0" borderId="18" xfId="128" applyFont="1" applyFill="1" applyBorder="1" applyAlignment="1" applyProtection="1">
      <alignment horizontal="right" vertical="center"/>
      <protection/>
    </xf>
    <xf numFmtId="44" fontId="91" fillId="0" borderId="14" xfId="90" applyFont="1" applyBorder="1" applyAlignment="1" applyProtection="1">
      <alignment horizontal="right" vertical="center"/>
      <protection/>
    </xf>
    <xf numFmtId="0" fontId="5" fillId="0" borderId="0" xfId="128" applyFont="1" applyBorder="1" applyAlignment="1" applyProtection="1">
      <alignment horizontal="right" vertical="center"/>
      <protection locked="0"/>
    </xf>
    <xf numFmtId="0" fontId="5" fillId="0" borderId="14" xfId="128" applyFont="1" applyFill="1" applyBorder="1" applyAlignment="1" applyProtection="1">
      <alignment horizontal="right" vertical="center"/>
      <protection locked="0"/>
    </xf>
    <xf numFmtId="44" fontId="91" fillId="0" borderId="14" xfId="90" applyNumberFormat="1" applyFont="1" applyBorder="1" applyAlignment="1" applyProtection="1">
      <alignment horizontal="right" vertical="center"/>
      <protection/>
    </xf>
    <xf numFmtId="44" fontId="5" fillId="0" borderId="18" xfId="128" applyNumberFormat="1" applyFont="1" applyBorder="1" applyAlignment="1" applyProtection="1">
      <alignment horizontal="right" vertical="center"/>
      <protection/>
    </xf>
    <xf numFmtId="10" fontId="91" fillId="0" borderId="14" xfId="139" applyNumberFormat="1" applyFont="1" applyBorder="1" applyAlignment="1" applyProtection="1">
      <alignment horizontal="right" vertical="center"/>
      <protection/>
    </xf>
    <xf numFmtId="193" fontId="91" fillId="35" borderId="18" xfId="90" applyNumberFormat="1" applyFont="1" applyFill="1" applyBorder="1" applyAlignment="1" applyProtection="1">
      <alignment horizontal="right" vertical="center"/>
      <protection locked="0"/>
    </xf>
    <xf numFmtId="192" fontId="5" fillId="0" borderId="18" xfId="128" applyNumberFormat="1" applyFont="1" applyFill="1" applyBorder="1" applyAlignment="1" applyProtection="1">
      <alignment horizontal="right" vertical="center"/>
      <protection locked="0"/>
    </xf>
    <xf numFmtId="192" fontId="5" fillId="0" borderId="14" xfId="128" applyNumberFormat="1" applyFont="1" applyFill="1" applyBorder="1" applyAlignment="1" applyProtection="1">
      <alignment horizontal="right" vertical="center"/>
      <protection locked="0"/>
    </xf>
    <xf numFmtId="0" fontId="0" fillId="0" borderId="0" xfId="128" applyFill="1" applyBorder="1" applyAlignment="1" applyProtection="1">
      <alignment vertical="top"/>
      <protection/>
    </xf>
    <xf numFmtId="44" fontId="91" fillId="35" borderId="18" xfId="90" applyNumberFormat="1" applyFont="1" applyFill="1" applyBorder="1" applyAlignment="1" applyProtection="1">
      <alignment horizontal="right" vertical="center"/>
      <protection locked="0"/>
    </xf>
    <xf numFmtId="0" fontId="0" fillId="0" borderId="12" xfId="128" applyBorder="1" applyAlignment="1" applyProtection="1">
      <alignment vertical="top"/>
      <protection/>
    </xf>
    <xf numFmtId="0" fontId="0" fillId="0" borderId="12" xfId="128" applyFill="1" applyBorder="1" applyAlignment="1" applyProtection="1">
      <alignment vertical="top"/>
      <protection/>
    </xf>
    <xf numFmtId="0" fontId="0" fillId="35" borderId="12" xfId="128" applyFill="1" applyBorder="1" applyAlignment="1" applyProtection="1">
      <alignment vertical="top"/>
      <protection/>
    </xf>
    <xf numFmtId="0" fontId="0" fillId="0" borderId="12" xfId="128" applyFill="1" applyBorder="1" applyAlignment="1" applyProtection="1">
      <alignment vertical="top"/>
      <protection locked="0"/>
    </xf>
    <xf numFmtId="193" fontId="91" fillId="35" borderId="16" xfId="90" applyNumberFormat="1" applyFont="1" applyFill="1" applyBorder="1" applyAlignment="1" applyProtection="1">
      <alignment horizontal="right" vertical="center"/>
      <protection locked="0"/>
    </xf>
    <xf numFmtId="192" fontId="5" fillId="0" borderId="16" xfId="128" applyNumberFormat="1" applyFont="1" applyFill="1" applyBorder="1" applyAlignment="1" applyProtection="1">
      <alignment horizontal="right" vertical="center"/>
      <protection locked="0"/>
    </xf>
    <xf numFmtId="44" fontId="91" fillId="0" borderId="17" xfId="90" applyFont="1" applyBorder="1" applyAlignment="1" applyProtection="1">
      <alignment horizontal="right" vertical="center"/>
      <protection/>
    </xf>
    <xf numFmtId="0" fontId="5" fillId="0" borderId="12" xfId="128" applyFont="1" applyBorder="1" applyAlignment="1" applyProtection="1">
      <alignment horizontal="right" vertical="center"/>
      <protection locked="0"/>
    </xf>
    <xf numFmtId="192" fontId="5" fillId="0" borderId="17" xfId="128" applyNumberFormat="1" applyFont="1" applyFill="1" applyBorder="1" applyAlignment="1" applyProtection="1">
      <alignment horizontal="right" vertical="center"/>
      <protection locked="0"/>
    </xf>
    <xf numFmtId="44" fontId="5" fillId="0" borderId="16" xfId="128" applyNumberFormat="1" applyFont="1" applyBorder="1" applyAlignment="1" applyProtection="1">
      <alignment horizontal="right" vertical="center"/>
      <protection/>
    </xf>
    <xf numFmtId="10" fontId="91" fillId="0" borderId="17" xfId="139" applyNumberFormat="1" applyFont="1" applyBorder="1" applyAlignment="1" applyProtection="1">
      <alignment horizontal="right" vertical="center"/>
      <protection/>
    </xf>
    <xf numFmtId="0" fontId="1" fillId="7" borderId="19" xfId="128" applyFont="1" applyFill="1" applyBorder="1" applyAlignment="1" applyProtection="1">
      <alignment vertical="top"/>
      <protection/>
    </xf>
    <xf numFmtId="0" fontId="0" fillId="7" borderId="12" xfId="128" applyFill="1" applyBorder="1" applyAlignment="1" applyProtection="1">
      <alignment vertical="top"/>
      <protection/>
    </xf>
    <xf numFmtId="0" fontId="0" fillId="7" borderId="12" xfId="128" applyFill="1" applyBorder="1" applyAlignment="1" applyProtection="1">
      <alignment vertical="top"/>
      <protection locked="0"/>
    </xf>
    <xf numFmtId="193" fontId="91" fillId="7" borderId="16" xfId="90" applyNumberFormat="1" applyFont="1" applyFill="1" applyBorder="1" applyAlignment="1" applyProtection="1">
      <alignment horizontal="right" vertical="center"/>
      <protection locked="0"/>
    </xf>
    <xf numFmtId="0" fontId="5" fillId="35" borderId="0" xfId="128" applyFont="1" applyFill="1" applyAlignment="1" applyProtection="1">
      <alignment horizontal="right" vertical="center"/>
      <protection locked="0"/>
    </xf>
    <xf numFmtId="0" fontId="5" fillId="7" borderId="17" xfId="128" applyFont="1" applyFill="1" applyBorder="1" applyAlignment="1" applyProtection="1">
      <alignment horizontal="right" vertical="center"/>
      <protection locked="0"/>
    </xf>
    <xf numFmtId="0" fontId="5" fillId="7" borderId="0" xfId="128" applyFont="1" applyFill="1" applyAlignment="1" applyProtection="1">
      <alignment horizontal="right" vertical="center"/>
      <protection locked="0"/>
    </xf>
    <xf numFmtId="44" fontId="6" fillId="7" borderId="16" xfId="128" applyNumberFormat="1" applyFont="1" applyFill="1" applyBorder="1" applyAlignment="1" applyProtection="1">
      <alignment horizontal="right" vertical="center"/>
      <protection/>
    </xf>
    <xf numFmtId="10" fontId="6" fillId="7" borderId="17" xfId="139" applyNumberFormat="1" applyFont="1" applyFill="1" applyBorder="1" applyAlignment="1" applyProtection="1">
      <alignment horizontal="right" vertical="center"/>
      <protection/>
    </xf>
    <xf numFmtId="0" fontId="0" fillId="0" borderId="0" xfId="128" applyFont="1" applyFill="1" applyAlignment="1" applyProtection="1">
      <alignment vertical="top" wrapText="1"/>
      <protection/>
    </xf>
    <xf numFmtId="0" fontId="0" fillId="0" borderId="0" xfId="128" applyAlignment="1" applyProtection="1">
      <alignment vertical="top"/>
      <protection/>
    </xf>
    <xf numFmtId="0" fontId="0" fillId="35" borderId="0" xfId="128" applyFill="1" applyAlignment="1" applyProtection="1">
      <alignment vertical="top"/>
      <protection/>
    </xf>
    <xf numFmtId="0" fontId="0" fillId="0" borderId="0" xfId="128" applyFill="1" applyAlignment="1" applyProtection="1">
      <alignment vertical="top"/>
      <protection locked="0"/>
    </xf>
    <xf numFmtId="192" fontId="5" fillId="0" borderId="18" xfId="81" applyNumberFormat="1" applyFont="1" applyFill="1" applyBorder="1" applyAlignment="1" applyProtection="1">
      <alignment horizontal="right" vertical="center"/>
      <protection locked="0"/>
    </xf>
    <xf numFmtId="0" fontId="5" fillId="0" borderId="0" xfId="128" applyFont="1" applyAlignment="1" applyProtection="1">
      <alignment horizontal="right" vertical="center"/>
      <protection locked="0"/>
    </xf>
    <xf numFmtId="0" fontId="0" fillId="0" borderId="0" xfId="128" applyFont="1" applyAlignment="1" applyProtection="1">
      <alignment vertical="top"/>
      <protection/>
    </xf>
    <xf numFmtId="0" fontId="1" fillId="7" borderId="20" xfId="128" applyFont="1" applyFill="1" applyBorder="1" applyAlignment="1" applyProtection="1">
      <alignment vertical="top" wrapText="1"/>
      <protection/>
    </xf>
    <xf numFmtId="0" fontId="0" fillId="7" borderId="21" xfId="128" applyFill="1" applyBorder="1" applyProtection="1">
      <alignment/>
      <protection/>
    </xf>
    <xf numFmtId="0" fontId="0" fillId="7" borderId="21" xfId="128" applyFill="1" applyBorder="1" applyProtection="1">
      <alignment/>
      <protection locked="0"/>
    </xf>
    <xf numFmtId="0" fontId="5" fillId="7" borderId="6" xfId="128" applyFont="1" applyFill="1" applyBorder="1" applyAlignment="1" applyProtection="1">
      <alignment horizontal="right" vertical="center"/>
      <protection locked="0"/>
    </xf>
    <xf numFmtId="44" fontId="6" fillId="7" borderId="22" xfId="128" applyNumberFormat="1" applyFont="1" applyFill="1" applyBorder="1" applyAlignment="1" applyProtection="1">
      <alignment horizontal="right" vertical="center"/>
      <protection/>
    </xf>
    <xf numFmtId="0" fontId="5" fillId="7" borderId="22" xfId="128" applyFont="1" applyFill="1" applyBorder="1" applyAlignment="1" applyProtection="1">
      <alignment horizontal="right" vertical="center"/>
      <protection locked="0"/>
    </xf>
    <xf numFmtId="44" fontId="6" fillId="7" borderId="6" xfId="128" applyNumberFormat="1" applyFont="1" applyFill="1" applyBorder="1" applyAlignment="1" applyProtection="1">
      <alignment horizontal="right" vertical="center"/>
      <protection/>
    </xf>
    <xf numFmtId="10" fontId="6" fillId="7" borderId="22" xfId="139" applyNumberFormat="1" applyFont="1" applyFill="1" applyBorder="1" applyAlignment="1" applyProtection="1">
      <alignment horizontal="right" vertical="center"/>
      <protection/>
    </xf>
    <xf numFmtId="0" fontId="0" fillId="0" borderId="0" xfId="128" applyAlignment="1" applyProtection="1">
      <alignment vertical="center"/>
      <protection/>
    </xf>
    <xf numFmtId="0" fontId="0" fillId="35" borderId="0" xfId="128" applyFill="1" applyAlignment="1" applyProtection="1">
      <alignment vertical="center"/>
      <protection/>
    </xf>
    <xf numFmtId="0" fontId="0" fillId="0" borderId="0" xfId="128" applyFill="1" applyAlignment="1" applyProtection="1">
      <alignment vertical="center"/>
      <protection locked="0"/>
    </xf>
    <xf numFmtId="192" fontId="5" fillId="35" borderId="18" xfId="81" applyNumberFormat="1" applyFont="1" applyFill="1" applyBorder="1" applyAlignment="1" applyProtection="1">
      <alignment horizontal="right" vertical="center"/>
      <protection locked="0"/>
    </xf>
    <xf numFmtId="192" fontId="5" fillId="35" borderId="14" xfId="81" applyNumberFormat="1" applyFont="1" applyFill="1" applyBorder="1" applyAlignment="1" applyProtection="1">
      <alignment horizontal="right" vertical="center"/>
      <protection locked="0"/>
    </xf>
    <xf numFmtId="0" fontId="0" fillId="7" borderId="21" xfId="128" applyFill="1" applyBorder="1" applyAlignment="1" applyProtection="1">
      <alignment vertical="top"/>
      <protection/>
    </xf>
    <xf numFmtId="0" fontId="0" fillId="7" borderId="21" xfId="128" applyFill="1" applyBorder="1" applyAlignment="1" applyProtection="1">
      <alignment vertical="top"/>
      <protection locked="0"/>
    </xf>
    <xf numFmtId="0" fontId="6" fillId="35" borderId="0" xfId="128" applyFont="1" applyFill="1" applyAlignment="1" applyProtection="1">
      <alignment horizontal="right" vertical="center"/>
      <protection locked="0"/>
    </xf>
    <xf numFmtId="0" fontId="6" fillId="7" borderId="6" xfId="128" applyFont="1" applyFill="1" applyBorder="1" applyAlignment="1" applyProtection="1">
      <alignment horizontal="right" vertical="center"/>
      <protection locked="0"/>
    </xf>
    <xf numFmtId="0" fontId="6" fillId="7" borderId="22" xfId="128" applyFont="1" applyFill="1" applyBorder="1" applyAlignment="1" applyProtection="1">
      <alignment horizontal="right" vertical="center"/>
      <protection locked="0"/>
    </xf>
    <xf numFmtId="0" fontId="6" fillId="7" borderId="0" xfId="128" applyFont="1" applyFill="1" applyAlignment="1" applyProtection="1">
      <alignment horizontal="right" vertical="center"/>
      <protection locked="0"/>
    </xf>
    <xf numFmtId="0" fontId="0" fillId="0" borderId="0" xfId="128" applyAlignment="1" applyProtection="1">
      <alignment vertical="top" wrapText="1"/>
      <protection/>
    </xf>
    <xf numFmtId="193" fontId="5" fillId="35" borderId="18" xfId="90" applyNumberFormat="1" applyFont="1" applyFill="1" applyBorder="1" applyAlignment="1" applyProtection="1">
      <alignment horizontal="right" vertical="center"/>
      <protection locked="0"/>
    </xf>
    <xf numFmtId="44" fontId="5" fillId="0" borderId="14" xfId="90" applyFont="1" applyBorder="1" applyAlignment="1" applyProtection="1">
      <alignment horizontal="right" vertical="center"/>
      <protection/>
    </xf>
    <xf numFmtId="10" fontId="5" fillId="0" borderId="14" xfId="139" applyNumberFormat="1" applyFont="1" applyBorder="1" applyAlignment="1" applyProtection="1">
      <alignment horizontal="right" vertical="center"/>
      <protection/>
    </xf>
    <xf numFmtId="193" fontId="5" fillId="0" borderId="18" xfId="90" applyNumberFormat="1" applyFont="1" applyFill="1" applyBorder="1" applyAlignment="1" applyProtection="1">
      <alignment horizontal="right" vertical="center"/>
      <protection locked="0"/>
    </xf>
    <xf numFmtId="0" fontId="0" fillId="37" borderId="23" xfId="128" applyFont="1" applyFill="1" applyBorder="1" applyProtection="1">
      <alignment/>
      <protection/>
    </xf>
    <xf numFmtId="0" fontId="0" fillId="37" borderId="24" xfId="128" applyFill="1" applyBorder="1" applyAlignment="1" applyProtection="1">
      <alignment vertical="top"/>
      <protection/>
    </xf>
    <xf numFmtId="0" fontId="0" fillId="37" borderId="24" xfId="128" applyFill="1" applyBorder="1" applyAlignment="1" applyProtection="1">
      <alignment vertical="top"/>
      <protection locked="0"/>
    </xf>
    <xf numFmtId="193" fontId="5" fillId="37" borderId="25" xfId="90" applyNumberFormat="1" applyFont="1" applyFill="1" applyBorder="1" applyAlignment="1" applyProtection="1">
      <alignment horizontal="right" vertical="center"/>
      <protection locked="0"/>
    </xf>
    <xf numFmtId="44" fontId="5" fillId="37" borderId="24" xfId="90" applyFont="1" applyFill="1" applyBorder="1" applyAlignment="1" applyProtection="1">
      <alignment horizontal="right" vertical="center"/>
      <protection/>
    </xf>
    <xf numFmtId="0" fontId="5" fillId="37" borderId="24" xfId="128" applyFont="1" applyFill="1" applyBorder="1" applyAlignment="1" applyProtection="1">
      <alignment horizontal="right" vertical="center"/>
      <protection locked="0"/>
    </xf>
    <xf numFmtId="0" fontId="5" fillId="37" borderId="25" xfId="128" applyFont="1" applyFill="1" applyBorder="1" applyAlignment="1" applyProtection="1">
      <alignment horizontal="right" vertical="center"/>
      <protection locked="0"/>
    </xf>
    <xf numFmtId="44" fontId="5" fillId="37" borderId="25" xfId="128" applyNumberFormat="1" applyFont="1" applyFill="1" applyBorder="1" applyAlignment="1" applyProtection="1">
      <alignment horizontal="right" vertical="center"/>
      <protection/>
    </xf>
    <xf numFmtId="10" fontId="5" fillId="37" borderId="26" xfId="139" applyNumberFormat="1" applyFont="1" applyFill="1" applyBorder="1" applyAlignment="1" applyProtection="1">
      <alignment horizontal="right" vertical="center"/>
      <protection/>
    </xf>
    <xf numFmtId="0" fontId="1" fillId="0" borderId="0" xfId="128" applyFont="1" applyFill="1" applyAlignment="1" applyProtection="1">
      <alignment vertical="top"/>
      <protection/>
    </xf>
    <xf numFmtId="0" fontId="0" fillId="0" borderId="0" xfId="128" applyAlignment="1" applyProtection="1">
      <alignment vertical="top"/>
      <protection locked="0"/>
    </xf>
    <xf numFmtId="9" fontId="5" fillId="0" borderId="18" xfId="128" applyNumberFormat="1" applyFont="1" applyFill="1" applyBorder="1" applyAlignment="1" applyProtection="1">
      <alignment horizontal="right" vertical="center"/>
      <protection/>
    </xf>
    <xf numFmtId="9" fontId="5" fillId="0" borderId="0" xfId="128" applyNumberFormat="1" applyFont="1" applyFill="1" applyBorder="1" applyAlignment="1" applyProtection="1">
      <alignment horizontal="right" vertical="center"/>
      <protection/>
    </xf>
    <xf numFmtId="44" fontId="6" fillId="0" borderId="27" xfId="128" applyNumberFormat="1" applyFont="1" applyFill="1" applyBorder="1" applyAlignment="1" applyProtection="1">
      <alignment horizontal="right" vertical="center"/>
      <protection/>
    </xf>
    <xf numFmtId="0" fontId="6" fillId="0" borderId="18" xfId="128" applyFont="1" applyFill="1" applyBorder="1" applyAlignment="1" applyProtection="1">
      <alignment horizontal="right" vertical="center"/>
      <protection/>
    </xf>
    <xf numFmtId="9" fontId="6" fillId="0" borderId="18" xfId="128" applyNumberFormat="1" applyFont="1" applyFill="1" applyBorder="1" applyAlignment="1" applyProtection="1">
      <alignment horizontal="right" vertical="center"/>
      <protection/>
    </xf>
    <xf numFmtId="44" fontId="6" fillId="0" borderId="28" xfId="128" applyNumberFormat="1" applyFont="1" applyFill="1" applyBorder="1" applyAlignment="1" applyProtection="1">
      <alignment horizontal="right" vertical="center"/>
      <protection/>
    </xf>
    <xf numFmtId="0" fontId="6" fillId="0" borderId="0" xfId="128" applyFont="1" applyFill="1" applyBorder="1" applyAlignment="1" applyProtection="1">
      <alignment horizontal="right" vertical="center"/>
      <protection locked="0"/>
    </xf>
    <xf numFmtId="44" fontId="6" fillId="0" borderId="18" xfId="128" applyNumberFormat="1" applyFont="1" applyFill="1" applyBorder="1" applyAlignment="1" applyProtection="1">
      <alignment horizontal="right" vertical="center"/>
      <protection/>
    </xf>
    <xf numFmtId="10" fontId="6" fillId="0" borderId="14" xfId="139" applyNumberFormat="1" applyFont="1" applyFill="1" applyBorder="1" applyAlignment="1" applyProtection="1">
      <alignment horizontal="right" vertical="center"/>
      <protection/>
    </xf>
    <xf numFmtId="0" fontId="0" fillId="0" borderId="0" xfId="128" applyFont="1" applyFill="1" applyAlignment="1" applyProtection="1">
      <alignment horizontal="left" vertical="top" indent="1"/>
      <protection/>
    </xf>
    <xf numFmtId="0" fontId="5" fillId="0" borderId="0" xfId="128" applyFont="1" applyFill="1" applyBorder="1" applyAlignment="1" applyProtection="1">
      <alignment horizontal="right" vertical="center"/>
      <protection/>
    </xf>
    <xf numFmtId="44" fontId="5" fillId="0" borderId="27" xfId="128" applyNumberFormat="1" applyFont="1" applyFill="1" applyBorder="1" applyAlignment="1" applyProtection="1">
      <alignment horizontal="right" vertical="center"/>
      <protection/>
    </xf>
    <xf numFmtId="44" fontId="5" fillId="0" borderId="14" xfId="128" applyNumberFormat="1" applyFont="1" applyFill="1" applyBorder="1" applyAlignment="1" applyProtection="1">
      <alignment horizontal="right" vertical="center"/>
      <protection/>
    </xf>
    <xf numFmtId="0" fontId="5" fillId="0" borderId="0" xfId="128" applyFont="1" applyFill="1" applyBorder="1" applyAlignment="1" applyProtection="1">
      <alignment horizontal="right" vertical="center"/>
      <protection locked="0"/>
    </xf>
    <xf numFmtId="44" fontId="5" fillId="0" borderId="18" xfId="128" applyNumberFormat="1" applyFont="1" applyFill="1" applyBorder="1" applyAlignment="1" applyProtection="1">
      <alignment horizontal="right" vertical="center"/>
      <protection/>
    </xf>
    <xf numFmtId="10" fontId="5" fillId="0" borderId="14" xfId="139" applyNumberFormat="1" applyFont="1" applyFill="1" applyBorder="1" applyAlignment="1" applyProtection="1">
      <alignment horizontal="right" vertical="center"/>
      <protection/>
    </xf>
    <xf numFmtId="0" fontId="1" fillId="0" borderId="0" xfId="128" applyFont="1" applyAlignment="1" applyProtection="1">
      <alignment horizontal="left" vertical="top" wrapText="1" indent="1"/>
      <protection/>
    </xf>
    <xf numFmtId="44" fontId="92" fillId="0" borderId="14" xfId="128" applyNumberFormat="1" applyFont="1" applyFill="1" applyBorder="1" applyAlignment="1" applyProtection="1">
      <alignment horizontal="right" vertical="center"/>
      <protection/>
    </xf>
    <xf numFmtId="44" fontId="92" fillId="0" borderId="18" xfId="128" applyNumberFormat="1" applyFont="1" applyFill="1" applyBorder="1" applyAlignment="1" applyProtection="1">
      <alignment horizontal="right" vertical="center"/>
      <protection/>
    </xf>
    <xf numFmtId="10" fontId="92" fillId="0" borderId="14" xfId="139" applyNumberFormat="1" applyFont="1" applyFill="1" applyBorder="1" applyAlignment="1" applyProtection="1">
      <alignment horizontal="right" vertical="center"/>
      <protection/>
    </xf>
    <xf numFmtId="0" fontId="0" fillId="7" borderId="0" xfId="128" applyFill="1" applyAlignment="1" applyProtection="1">
      <alignment vertical="top"/>
      <protection locked="0"/>
    </xf>
    <xf numFmtId="0" fontId="6" fillId="7" borderId="16" xfId="128" applyFont="1" applyFill="1" applyBorder="1" applyAlignment="1" applyProtection="1">
      <alignment horizontal="right" vertical="center"/>
      <protection/>
    </xf>
    <xf numFmtId="44" fontId="6" fillId="7" borderId="17" xfId="128" applyNumberFormat="1" applyFont="1" applyFill="1" applyBorder="1" applyAlignment="1" applyProtection="1">
      <alignment horizontal="right" vertical="center"/>
      <protection/>
    </xf>
    <xf numFmtId="0" fontId="6" fillId="7" borderId="12" xfId="128" applyFont="1" applyFill="1" applyBorder="1" applyAlignment="1" applyProtection="1">
      <alignment horizontal="right" vertical="center"/>
      <protection locked="0"/>
    </xf>
    <xf numFmtId="193" fontId="0" fillId="37" borderId="29" xfId="90" applyNumberFormat="1" applyFill="1" applyBorder="1" applyAlignment="1" applyProtection="1">
      <alignment vertical="top"/>
      <protection locked="0"/>
    </xf>
    <xf numFmtId="0" fontId="0" fillId="37" borderId="24" xfId="128" applyFill="1" applyBorder="1" applyAlignment="1" applyProtection="1">
      <alignment vertical="center"/>
      <protection locked="0"/>
    </xf>
    <xf numFmtId="44" fontId="0" fillId="37" borderId="30" xfId="90" applyFill="1" applyBorder="1" applyAlignment="1" applyProtection="1">
      <alignment vertical="center"/>
      <protection locked="0"/>
    </xf>
    <xf numFmtId="0" fontId="0" fillId="37" borderId="29" xfId="128" applyFill="1" applyBorder="1" applyAlignment="1" applyProtection="1">
      <alignment vertical="center"/>
      <protection locked="0"/>
    </xf>
    <xf numFmtId="44" fontId="0" fillId="37" borderId="25" xfId="90" applyFill="1" applyBorder="1" applyAlignment="1" applyProtection="1">
      <alignment vertical="center"/>
      <protection locked="0"/>
    </xf>
    <xf numFmtId="44" fontId="0" fillId="37" borderId="29" xfId="128" applyNumberFormat="1" applyFill="1" applyBorder="1" applyAlignment="1" applyProtection="1">
      <alignment vertical="center"/>
      <protection locked="0"/>
    </xf>
    <xf numFmtId="10" fontId="0" fillId="37" borderId="26" xfId="139" applyNumberFormat="1" applyFill="1" applyBorder="1" applyAlignment="1" applyProtection="1">
      <alignment vertical="center"/>
      <protection locked="0"/>
    </xf>
    <xf numFmtId="44" fontId="0" fillId="0" borderId="0" xfId="128" applyNumberFormat="1" applyProtection="1">
      <alignment/>
      <protection locked="0"/>
    </xf>
    <xf numFmtId="192" fontId="1" fillId="0" borderId="0" xfId="81" applyNumberFormat="1" applyFont="1" applyFill="1" applyBorder="1" applyAlignment="1" applyProtection="1">
      <alignment/>
      <protection/>
    </xf>
    <xf numFmtId="0" fontId="1" fillId="36" borderId="12" xfId="128" applyFont="1" applyFill="1" applyBorder="1" applyProtection="1">
      <alignment/>
      <protection locked="0"/>
    </xf>
    <xf numFmtId="9" fontId="1" fillId="36" borderId="12" xfId="137" applyFont="1" applyFill="1" applyBorder="1" applyAlignment="1" applyProtection="1">
      <alignment/>
      <protection locked="0"/>
    </xf>
    <xf numFmtId="3" fontId="1" fillId="36" borderId="12" xfId="128" applyNumberFormat="1" applyFont="1" applyFill="1" applyBorder="1" applyProtection="1">
      <alignment/>
      <protection locked="0"/>
    </xf>
    <xf numFmtId="193" fontId="91" fillId="7" borderId="16" xfId="90" applyNumberFormat="1" applyFont="1" applyFill="1" applyBorder="1" applyAlignment="1" applyProtection="1">
      <alignment horizontal="right" vertical="center"/>
      <protection locked="0"/>
    </xf>
    <xf numFmtId="0" fontId="5" fillId="7" borderId="16" xfId="128" applyFont="1" applyFill="1" applyBorder="1" applyAlignment="1" applyProtection="1">
      <alignment horizontal="right" vertical="center"/>
      <protection locked="0"/>
    </xf>
    <xf numFmtId="0" fontId="5" fillId="35" borderId="0" xfId="128" applyFont="1" applyFill="1" applyAlignment="1" applyProtection="1">
      <alignment horizontal="right" vertical="center"/>
      <protection locked="0"/>
    </xf>
    <xf numFmtId="0" fontId="5" fillId="7" borderId="17" xfId="128" applyFont="1" applyFill="1" applyBorder="1" applyAlignment="1" applyProtection="1">
      <alignment horizontal="right" vertical="center"/>
      <protection locked="0"/>
    </xf>
    <xf numFmtId="0" fontId="5" fillId="7" borderId="0" xfId="128" applyFont="1" applyFill="1" applyAlignment="1" applyProtection="1">
      <alignment horizontal="right" vertical="center"/>
      <protection locked="0"/>
    </xf>
    <xf numFmtId="192" fontId="5" fillId="0" borderId="18" xfId="86" applyNumberFormat="1" applyFont="1" applyFill="1" applyBorder="1" applyAlignment="1" applyProtection="1">
      <alignment horizontal="right" vertical="center"/>
      <protection locked="0"/>
    </xf>
    <xf numFmtId="0" fontId="5" fillId="7" borderId="6" xfId="128" applyFont="1" applyFill="1" applyBorder="1" applyAlignment="1" applyProtection="1">
      <alignment horizontal="right" vertical="center"/>
      <protection locked="0"/>
    </xf>
    <xf numFmtId="0" fontId="5" fillId="7" borderId="22" xfId="128" applyFont="1" applyFill="1" applyBorder="1" applyAlignment="1" applyProtection="1">
      <alignment horizontal="right" vertical="center"/>
      <protection locked="0"/>
    </xf>
    <xf numFmtId="192" fontId="5" fillId="35" borderId="18" xfId="86" applyNumberFormat="1" applyFont="1" applyFill="1" applyBorder="1" applyAlignment="1" applyProtection="1">
      <alignment horizontal="right" vertical="center"/>
      <protection locked="0"/>
    </xf>
    <xf numFmtId="192" fontId="5" fillId="35" borderId="14" xfId="86" applyNumberFormat="1" applyFont="1" applyFill="1" applyBorder="1" applyAlignment="1" applyProtection="1">
      <alignment horizontal="right" vertical="center"/>
      <protection locked="0"/>
    </xf>
    <xf numFmtId="0" fontId="6" fillId="35" borderId="0" xfId="128" applyFont="1" applyFill="1" applyAlignment="1" applyProtection="1">
      <alignment horizontal="right" vertical="center"/>
      <protection locked="0"/>
    </xf>
    <xf numFmtId="0" fontId="6" fillId="7" borderId="6" xfId="128" applyFont="1" applyFill="1" applyBorder="1" applyAlignment="1" applyProtection="1">
      <alignment horizontal="right" vertical="center"/>
      <protection locked="0"/>
    </xf>
    <xf numFmtId="0" fontId="6" fillId="7" borderId="22" xfId="128" applyFont="1" applyFill="1" applyBorder="1" applyAlignment="1" applyProtection="1">
      <alignment horizontal="right" vertical="center"/>
      <protection locked="0"/>
    </xf>
    <xf numFmtId="0" fontId="6" fillId="7" borderId="0" xfId="128" applyFont="1" applyFill="1" applyAlignment="1" applyProtection="1">
      <alignment horizontal="right" vertical="center"/>
      <protection locked="0"/>
    </xf>
    <xf numFmtId="193" fontId="5" fillId="37" borderId="25" xfId="90" applyNumberFormat="1" applyFont="1" applyFill="1" applyBorder="1" applyAlignment="1" applyProtection="1">
      <alignment horizontal="right" vertical="center"/>
      <protection locked="0"/>
    </xf>
    <xf numFmtId="0" fontId="5" fillId="37" borderId="29" xfId="128" applyFont="1" applyFill="1" applyBorder="1" applyAlignment="1" applyProtection="1">
      <alignment horizontal="right" vertical="center"/>
      <protection locked="0"/>
    </xf>
    <xf numFmtId="0" fontId="5" fillId="37" borderId="24" xfId="128" applyFont="1" applyFill="1" applyBorder="1" applyAlignment="1" applyProtection="1">
      <alignment horizontal="right" vertical="center"/>
      <protection locked="0"/>
    </xf>
    <xf numFmtId="0" fontId="5" fillId="37" borderId="25" xfId="128" applyFont="1" applyFill="1" applyBorder="1" applyAlignment="1" applyProtection="1">
      <alignment horizontal="right" vertical="center"/>
      <protection locked="0"/>
    </xf>
    <xf numFmtId="0" fontId="6" fillId="7" borderId="12" xfId="128" applyFont="1" applyFill="1" applyBorder="1" applyAlignment="1" applyProtection="1">
      <alignment horizontal="right" vertical="center"/>
      <protection locked="0"/>
    </xf>
    <xf numFmtId="193" fontId="91" fillId="35" borderId="18" xfId="90" applyNumberFormat="1" applyFont="1" applyFill="1" applyBorder="1" applyAlignment="1" applyProtection="1">
      <alignment horizontal="right" vertical="center"/>
      <protection locked="0"/>
    </xf>
    <xf numFmtId="193" fontId="5" fillId="35" borderId="18" xfId="90" applyNumberFormat="1" applyFont="1" applyFill="1" applyBorder="1" applyAlignment="1" applyProtection="1">
      <alignment horizontal="right" vertical="center"/>
      <protection locked="0"/>
    </xf>
    <xf numFmtId="44" fontId="91" fillId="0" borderId="14" xfId="90" applyFont="1" applyBorder="1" applyAlignment="1" applyProtection="1">
      <alignment horizontal="right" vertical="center"/>
      <protection/>
    </xf>
    <xf numFmtId="44" fontId="91" fillId="0" borderId="17" xfId="90" applyFont="1" applyBorder="1" applyAlignment="1" applyProtection="1">
      <alignment horizontal="right" vertical="center"/>
      <protection/>
    </xf>
    <xf numFmtId="44" fontId="6" fillId="7" borderId="22" xfId="128" applyNumberFormat="1" applyFont="1" applyFill="1" applyBorder="1" applyAlignment="1" applyProtection="1">
      <alignment horizontal="right" vertical="center"/>
      <protection/>
    </xf>
    <xf numFmtId="44" fontId="5" fillId="37" borderId="24" xfId="90" applyFont="1" applyFill="1" applyBorder="1" applyAlignment="1" applyProtection="1">
      <alignment horizontal="right" vertical="center"/>
      <protection/>
    </xf>
    <xf numFmtId="44" fontId="92" fillId="0" borderId="27" xfId="128" applyNumberFormat="1" applyFont="1" applyFill="1" applyBorder="1" applyAlignment="1" applyProtection="1">
      <alignment horizontal="right" vertical="center"/>
      <protection/>
    </xf>
    <xf numFmtId="44" fontId="6" fillId="7" borderId="19" xfId="128" applyNumberFormat="1" applyFont="1" applyFill="1" applyBorder="1" applyAlignment="1" applyProtection="1">
      <alignment horizontal="right" vertical="center"/>
      <protection/>
    </xf>
    <xf numFmtId="44" fontId="92" fillId="0" borderId="14" xfId="128" applyNumberFormat="1" applyFont="1" applyFill="1" applyBorder="1" applyAlignment="1" applyProtection="1">
      <alignment horizontal="right" vertical="center"/>
      <protection/>
    </xf>
    <xf numFmtId="44" fontId="6" fillId="7" borderId="17" xfId="128" applyNumberFormat="1" applyFont="1" applyFill="1" applyBorder="1" applyAlignment="1" applyProtection="1">
      <alignment horizontal="right" vertical="center"/>
      <protection/>
    </xf>
    <xf numFmtId="10" fontId="91" fillId="0" borderId="14" xfId="139" applyNumberFormat="1" applyFont="1" applyBorder="1" applyAlignment="1" applyProtection="1">
      <alignment horizontal="right" vertical="center"/>
      <protection/>
    </xf>
    <xf numFmtId="10" fontId="91" fillId="0" borderId="17" xfId="139" applyNumberFormat="1" applyFont="1" applyBorder="1" applyAlignment="1" applyProtection="1">
      <alignment horizontal="right" vertical="center"/>
      <protection/>
    </xf>
    <xf numFmtId="44" fontId="6" fillId="7" borderId="16" xfId="128" applyNumberFormat="1" applyFont="1" applyFill="1" applyBorder="1" applyAlignment="1" applyProtection="1">
      <alignment horizontal="right" vertical="center"/>
      <protection/>
    </xf>
    <xf numFmtId="10" fontId="6" fillId="7" borderId="17" xfId="139" applyNumberFormat="1" applyFont="1" applyFill="1" applyBorder="1" applyAlignment="1" applyProtection="1">
      <alignment horizontal="right" vertical="center"/>
      <protection/>
    </xf>
    <xf numFmtId="44" fontId="6" fillId="7" borderId="6" xfId="128" applyNumberFormat="1" applyFont="1" applyFill="1" applyBorder="1" applyAlignment="1" applyProtection="1">
      <alignment horizontal="right" vertical="center"/>
      <protection/>
    </xf>
    <xf numFmtId="10" fontId="6" fillId="7" borderId="22" xfId="139" applyNumberFormat="1" applyFont="1" applyFill="1" applyBorder="1" applyAlignment="1" applyProtection="1">
      <alignment horizontal="right" vertical="center"/>
      <protection/>
    </xf>
    <xf numFmtId="44" fontId="5" fillId="37" borderId="25" xfId="128" applyNumberFormat="1" applyFont="1" applyFill="1" applyBorder="1" applyAlignment="1" applyProtection="1">
      <alignment horizontal="right" vertical="center"/>
      <protection/>
    </xf>
    <xf numFmtId="10" fontId="5" fillId="37" borderId="26" xfId="139" applyNumberFormat="1" applyFont="1" applyFill="1" applyBorder="1" applyAlignment="1" applyProtection="1">
      <alignment horizontal="right" vertical="center"/>
      <protection/>
    </xf>
    <xf numFmtId="44" fontId="92" fillId="0" borderId="18" xfId="128" applyNumberFormat="1" applyFont="1" applyFill="1" applyBorder="1" applyAlignment="1" applyProtection="1">
      <alignment horizontal="right" vertical="center"/>
      <protection/>
    </xf>
    <xf numFmtId="10" fontId="92" fillId="0" borderId="14" xfId="139" applyNumberFormat="1" applyFont="1" applyFill="1" applyBorder="1" applyAlignment="1" applyProtection="1">
      <alignment horizontal="right" vertical="center"/>
      <protection/>
    </xf>
    <xf numFmtId="0" fontId="5" fillId="7" borderId="16" xfId="128" applyFont="1" applyFill="1" applyBorder="1" applyAlignment="1" applyProtection="1">
      <alignment horizontal="right" vertical="center"/>
      <protection/>
    </xf>
    <xf numFmtId="0" fontId="5" fillId="7" borderId="12" xfId="128" applyFont="1" applyFill="1" applyBorder="1" applyAlignment="1" applyProtection="1">
      <alignment horizontal="right" vertical="center"/>
      <protection/>
    </xf>
    <xf numFmtId="0" fontId="6" fillId="7" borderId="16" xfId="128" applyFont="1" applyFill="1" applyBorder="1" applyAlignment="1" applyProtection="1">
      <alignment horizontal="right" vertical="center"/>
      <protection/>
    </xf>
    <xf numFmtId="44" fontId="91" fillId="35" borderId="18" xfId="91" applyFont="1" applyFill="1" applyBorder="1" applyAlignment="1" applyProtection="1">
      <alignment horizontal="right" vertical="center"/>
      <protection locked="0"/>
    </xf>
    <xf numFmtId="44" fontId="91" fillId="35" borderId="18" xfId="90" applyNumberFormat="1" applyFont="1" applyFill="1" applyBorder="1" applyAlignment="1" applyProtection="1">
      <alignment horizontal="right" vertical="center"/>
      <protection locked="0"/>
    </xf>
    <xf numFmtId="44" fontId="91" fillId="0" borderId="14" xfId="90" applyNumberFormat="1" applyFont="1" applyBorder="1" applyAlignment="1" applyProtection="1">
      <alignment horizontal="right" vertical="center"/>
      <protection/>
    </xf>
    <xf numFmtId="214" fontId="91" fillId="35" borderId="16" xfId="90" applyNumberFormat="1" applyFont="1" applyFill="1" applyBorder="1" applyAlignment="1" applyProtection="1">
      <alignment horizontal="right" vertical="center"/>
      <protection locked="0"/>
    </xf>
    <xf numFmtId="214" fontId="91" fillId="35" borderId="18" xfId="90" applyNumberFormat="1" applyFont="1" applyFill="1" applyBorder="1" applyAlignment="1" applyProtection="1">
      <alignment horizontal="right" vertical="center"/>
      <protection locked="0"/>
    </xf>
    <xf numFmtId="0" fontId="5" fillId="0" borderId="18" xfId="128" applyFont="1" applyFill="1" applyBorder="1" applyAlignment="1" applyProtection="1">
      <alignment horizontal="right" vertical="center"/>
      <protection locked="0"/>
    </xf>
    <xf numFmtId="44" fontId="93" fillId="7" borderId="17" xfId="90" applyFont="1" applyFill="1" applyBorder="1" applyAlignment="1" applyProtection="1">
      <alignment horizontal="right" vertical="center"/>
      <protection/>
    </xf>
    <xf numFmtId="44" fontId="9" fillId="7" borderId="17" xfId="90" applyFont="1" applyFill="1" applyBorder="1" applyAlignment="1" applyProtection="1">
      <alignment horizontal="right" vertical="center"/>
      <protection/>
    </xf>
    <xf numFmtId="0" fontId="2" fillId="0" borderId="31" xfId="0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1" fontId="2" fillId="0" borderId="32" xfId="81" applyFont="1" applyBorder="1" applyAlignment="1">
      <alignment vertical="center"/>
    </xf>
    <xf numFmtId="10" fontId="2" fillId="0" borderId="32" xfId="137" applyNumberFormat="1" applyFont="1" applyBorder="1" applyAlignment="1">
      <alignment vertical="center"/>
    </xf>
    <xf numFmtId="10" fontId="2" fillId="0" borderId="33" xfId="137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1" fontId="2" fillId="0" borderId="6" xfId="81" applyFont="1" applyBorder="1" applyAlignment="1">
      <alignment vertical="center"/>
    </xf>
    <xf numFmtId="10" fontId="2" fillId="0" borderId="6" xfId="137" applyNumberFormat="1" applyFont="1" applyBorder="1" applyAlignment="1">
      <alignment vertical="center"/>
    </xf>
    <xf numFmtId="10" fontId="2" fillId="0" borderId="35" xfId="137" applyNumberFormat="1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10" fontId="2" fillId="0" borderId="6" xfId="81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1" fontId="2" fillId="0" borderId="37" xfId="81" applyFont="1" applyBorder="1" applyAlignment="1">
      <alignment vertical="center"/>
    </xf>
    <xf numFmtId="10" fontId="2" fillId="0" borderId="37" xfId="137" applyNumberFormat="1" applyFont="1" applyBorder="1" applyAlignment="1">
      <alignment vertical="center"/>
    </xf>
    <xf numFmtId="10" fontId="2" fillId="0" borderId="38" xfId="137" applyNumberFormat="1" applyFont="1" applyBorder="1" applyAlignment="1">
      <alignment vertical="center"/>
    </xf>
    <xf numFmtId="0" fontId="88" fillId="0" borderId="39" xfId="0" applyFont="1" applyBorder="1" applyAlignment="1">
      <alignment horizontal="center"/>
    </xf>
    <xf numFmtId="0" fontId="88" fillId="0" borderId="40" xfId="0" applyFont="1" applyBorder="1" applyAlignment="1">
      <alignment horizontal="center"/>
    </xf>
    <xf numFmtId="0" fontId="88" fillId="0" borderId="23" xfId="0" applyFont="1" applyBorder="1" applyAlignment="1">
      <alignment horizontal="center"/>
    </xf>
    <xf numFmtId="0" fontId="88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7" fillId="0" borderId="0" xfId="128" applyFont="1" applyAlignment="1" applyProtection="1">
      <alignment horizontal="left" vertical="top" wrapText="1" indent="1"/>
      <protection/>
    </xf>
    <xf numFmtId="0" fontId="1" fillId="7" borderId="0" xfId="128" applyFont="1" applyFill="1" applyAlignment="1" applyProtection="1">
      <alignment horizontal="left" vertical="top" wrapText="1"/>
      <protection/>
    </xf>
    <xf numFmtId="0" fontId="1" fillId="2" borderId="0" xfId="128" applyFont="1" applyFill="1" applyAlignment="1" applyProtection="1">
      <alignment horizontal="left" vertical="center"/>
      <protection locked="0"/>
    </xf>
    <xf numFmtId="0" fontId="94" fillId="0" borderId="0" xfId="128" applyFont="1" applyAlignment="1" applyProtection="1">
      <alignment horizontal="left" vertical="top"/>
      <protection/>
    </xf>
    <xf numFmtId="0" fontId="1" fillId="0" borderId="20" xfId="128" applyFont="1" applyBorder="1" applyAlignment="1" applyProtection="1">
      <alignment horizontal="center"/>
      <protection/>
    </xf>
    <xf numFmtId="0" fontId="1" fillId="0" borderId="21" xfId="128" applyFont="1" applyBorder="1" applyAlignment="1" applyProtection="1">
      <alignment horizontal="center"/>
      <protection/>
    </xf>
    <xf numFmtId="0" fontId="1" fillId="0" borderId="22" xfId="128" applyFont="1" applyBorder="1" applyAlignment="1" applyProtection="1">
      <alignment horizontal="center"/>
      <protection/>
    </xf>
    <xf numFmtId="0" fontId="1" fillId="0" borderId="0" xfId="128" applyFont="1" applyAlignment="1" applyProtection="1">
      <alignment horizontal="center" wrapText="1"/>
      <protection/>
    </xf>
    <xf numFmtId="0" fontId="0" fillId="0" borderId="0" xfId="128" applyAlignment="1" applyProtection="1">
      <alignment horizontal="center" wrapText="1"/>
      <protection/>
    </xf>
    <xf numFmtId="0" fontId="1" fillId="0" borderId="18" xfId="128" applyFont="1" applyFill="1" applyBorder="1" applyAlignment="1" applyProtection="1">
      <alignment horizontal="center" wrapText="1"/>
      <protection/>
    </xf>
    <xf numFmtId="0" fontId="0" fillId="0" borderId="16" xfId="128" applyBorder="1" applyAlignment="1" applyProtection="1">
      <alignment wrapText="1"/>
      <protection/>
    </xf>
    <xf numFmtId="0" fontId="1" fillId="0" borderId="14" xfId="128" applyFont="1" applyFill="1" applyBorder="1" applyAlignment="1" applyProtection="1">
      <alignment horizontal="center" wrapText="1"/>
      <protection/>
    </xf>
    <xf numFmtId="0" fontId="0" fillId="0" borderId="17" xfId="128" applyBorder="1" applyAlignment="1" applyProtection="1">
      <alignment wrapText="1"/>
      <protection/>
    </xf>
    <xf numFmtId="0" fontId="0" fillId="0" borderId="12" xfId="128" applyBorder="1" applyAlignment="1" applyProtection="1">
      <alignment horizontal="left" vertical="center" wrapText="1"/>
      <protection/>
    </xf>
  </cellXfs>
  <cellStyles count="134">
    <cellStyle name="Normal" xfId="0"/>
    <cellStyle name="$" xfId="15"/>
    <cellStyle name="$.00" xfId="16"/>
    <cellStyle name="$_9. Rev2Cost_GDPIPI" xfId="17"/>
    <cellStyle name="$_9. Rev2Cost_GDPIPI 2" xfId="18"/>
    <cellStyle name="$_lists" xfId="19"/>
    <cellStyle name="$_lists 2" xfId="20"/>
    <cellStyle name="$_lists_4. Current Monthly Fixed Charge" xfId="21"/>
    <cellStyle name="$_Sheet4" xfId="22"/>
    <cellStyle name="$_Sheet4 2" xfId="23"/>
    <cellStyle name="$M" xfId="24"/>
    <cellStyle name="$M.00" xfId="25"/>
    <cellStyle name="$M_9. Rev2Cost_GDPIPI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3" xfId="84"/>
    <cellStyle name="Comma 4" xfId="85"/>
    <cellStyle name="Comma 5" xfId="86"/>
    <cellStyle name="Comma0" xfId="87"/>
    <cellStyle name="Currency" xfId="88"/>
    <cellStyle name="Currency [0]" xfId="89"/>
    <cellStyle name="Currency 2" xfId="90"/>
    <cellStyle name="Currency 3" xfId="91"/>
    <cellStyle name="Currency0" xfId="92"/>
    <cellStyle name="Date" xfId="93"/>
    <cellStyle name="Explanatory Text" xfId="94"/>
    <cellStyle name="Explanatory Text 2" xfId="95"/>
    <cellStyle name="Fixed" xfId="96"/>
    <cellStyle name="Followed Hyperlink" xfId="97"/>
    <cellStyle name="Good" xfId="98"/>
    <cellStyle name="Good 2" xfId="99"/>
    <cellStyle name="Grey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Hyperlink 2" xfId="110"/>
    <cellStyle name="Input" xfId="111"/>
    <cellStyle name="Input [yellow]" xfId="112"/>
    <cellStyle name="Input 2" xfId="113"/>
    <cellStyle name="Linked Cell" xfId="114"/>
    <cellStyle name="Linked Cell 2" xfId="115"/>
    <cellStyle name="M" xfId="116"/>
    <cellStyle name="M.00" xfId="117"/>
    <cellStyle name="M_9. Rev2Cost_GDPIPI" xfId="118"/>
    <cellStyle name="M_9. Rev2Cost_GDPIPI 2" xfId="119"/>
    <cellStyle name="M_lists" xfId="120"/>
    <cellStyle name="M_lists 2" xfId="121"/>
    <cellStyle name="M_lists_4. Current Monthly Fixed Charge" xfId="122"/>
    <cellStyle name="M_Sheet4" xfId="123"/>
    <cellStyle name="M_Sheet4 2" xfId="124"/>
    <cellStyle name="Neutral" xfId="125"/>
    <cellStyle name="Neutral 2" xfId="126"/>
    <cellStyle name="Normal - Style1" xfId="127"/>
    <cellStyle name="Normal 2" xfId="128"/>
    <cellStyle name="Normal 3" xfId="129"/>
    <cellStyle name="Normal 4" xfId="130"/>
    <cellStyle name="Normal 5" xfId="131"/>
    <cellStyle name="Normal 6" xfId="132"/>
    <cellStyle name="Note" xfId="133"/>
    <cellStyle name="Note 2" xfId="134"/>
    <cellStyle name="Output" xfId="135"/>
    <cellStyle name="Output 2" xfId="136"/>
    <cellStyle name="Percent" xfId="137"/>
    <cellStyle name="Percent [2]" xfId="138"/>
    <cellStyle name="Percent 2" xfId="139"/>
    <cellStyle name="Percent 3" xfId="140"/>
    <cellStyle name="Percent 4" xfId="141"/>
    <cellStyle name="Title" xfId="142"/>
    <cellStyle name="Title 2" xfId="143"/>
    <cellStyle name="Total" xfId="144"/>
    <cellStyle name="Total 2" xfId="145"/>
    <cellStyle name="Warning Text" xfId="146"/>
    <cellStyle name="Warning Text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ch_rick\Distribution%20Rate%20Application\2012%20IRM%20rate%20filing\Essex_2012_IRM_Rate_Genera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ch_rick\Distribution%20Rate%20Application\2014%20IRM%20filing\BackUp\2014%20IRM%20Rate%20Generator_V2%203%20092413_w%20revised%20def%20var%20figur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28">
        <row r="1">
          <cell r="A1" t="str">
            <v>Residential Regular</v>
          </cell>
        </row>
        <row r="2">
          <cell r="A2" t="str">
            <v>General Service Less Than 50 kW</v>
          </cell>
        </row>
        <row r="3">
          <cell r="A3" t="str">
            <v>General Service 50 to 2,999 kW</v>
          </cell>
        </row>
        <row r="4">
          <cell r="A4" t="str">
            <v>General Service 3,000 to 4,999 kW</v>
          </cell>
        </row>
        <row r="5">
          <cell r="A5" t="str">
            <v>Unmetered Scattered Load</v>
          </cell>
        </row>
        <row r="6">
          <cell r="A6" t="str">
            <v>Sentinel Lighting</v>
          </cell>
        </row>
        <row r="7">
          <cell r="A7" t="str">
            <v>Street Lighting</v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2">
        <row r="19">
          <cell r="B19" t="str">
            <v>RESIDENTIAL</v>
          </cell>
        </row>
        <row r="20">
          <cell r="B20" t="str">
            <v>GENERAL SERVICE LESS THAN 50 KW</v>
          </cell>
        </row>
        <row r="21">
          <cell r="B21" t="str">
            <v>GENERAL SERVICE 50 TO 2,999 KW</v>
          </cell>
        </row>
        <row r="22">
          <cell r="B22" t="str">
            <v>GENERAL SERVICE 3,000 TO 4,999 KW</v>
          </cell>
        </row>
        <row r="23">
          <cell r="B23" t="str">
            <v>UNMETERED SCATTERED LOAD</v>
          </cell>
        </row>
        <row r="24">
          <cell r="B24" t="str">
            <v>SENTINEL LIGHTING</v>
          </cell>
        </row>
        <row r="25">
          <cell r="B25" t="str">
            <v>STREET LIGHTING</v>
          </cell>
        </row>
        <row r="26">
          <cell r="B26" t="str">
            <v>microFIT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2" bestFit="1" customWidth="1"/>
    <col min="2" max="3" width="9.140625" style="2" customWidth="1"/>
    <col min="4" max="4" width="10.421875" style="2" bestFit="1" customWidth="1"/>
    <col min="5" max="5" width="9.140625" style="2" customWidth="1"/>
    <col min="6" max="6" width="10.421875" style="2" bestFit="1" customWidth="1"/>
    <col min="7" max="7" width="6.8515625" style="2" bestFit="1" customWidth="1"/>
    <col min="8" max="16384" width="9.140625" style="2" customWidth="1"/>
  </cols>
  <sheetData>
    <row r="1" spans="1:7" ht="12" thickBot="1">
      <c r="A1" s="223" t="s">
        <v>61</v>
      </c>
      <c r="B1" s="223"/>
      <c r="C1" s="223"/>
      <c r="D1" s="223"/>
      <c r="E1" s="223"/>
      <c r="F1" s="223"/>
      <c r="G1" s="223"/>
    </row>
    <row r="2" spans="1:7" ht="12" thickBot="1">
      <c r="A2" s="219" t="s">
        <v>15</v>
      </c>
      <c r="B2" s="219" t="s">
        <v>4</v>
      </c>
      <c r="C2" s="219" t="s">
        <v>5</v>
      </c>
      <c r="D2" s="221" t="s">
        <v>16</v>
      </c>
      <c r="E2" s="222"/>
      <c r="F2" s="221" t="s">
        <v>17</v>
      </c>
      <c r="G2" s="222"/>
    </row>
    <row r="3" spans="1:7" ht="12" thickBot="1">
      <c r="A3" s="220"/>
      <c r="B3" s="220"/>
      <c r="C3" s="220"/>
      <c r="D3" s="3" t="s">
        <v>18</v>
      </c>
      <c r="E3" s="3" t="s">
        <v>19</v>
      </c>
      <c r="F3" s="3" t="s">
        <v>18</v>
      </c>
      <c r="G3" s="3" t="s">
        <v>19</v>
      </c>
    </row>
    <row r="4" spans="1:7" s="204" customFormat="1" ht="11.25">
      <c r="A4" s="198" t="s">
        <v>9</v>
      </c>
      <c r="B4" s="199">
        <f>Residential!E5</f>
        <v>800</v>
      </c>
      <c r="C4" s="200">
        <f>Residential!E8</f>
        <v>0</v>
      </c>
      <c r="D4" s="201">
        <f>Residential!M19</f>
        <v>0.2699999999999996</v>
      </c>
      <c r="E4" s="202">
        <f>Residential!N19</f>
        <v>0.010791366906474802</v>
      </c>
      <c r="F4" s="201">
        <f>Residential!M40</f>
        <v>-14.300549567999994</v>
      </c>
      <c r="G4" s="203">
        <f>Residential!N40</f>
        <v>-0.11147012808478891</v>
      </c>
    </row>
    <row r="5" spans="1:7" s="204" customFormat="1" ht="11.25">
      <c r="A5" s="205" t="s">
        <v>10</v>
      </c>
      <c r="B5" s="206">
        <f>'GS &lt;50'!E5</f>
        <v>2000</v>
      </c>
      <c r="C5" s="207">
        <f>'GS &lt;50'!E8</f>
        <v>0</v>
      </c>
      <c r="D5" s="208">
        <f>'GS &lt;50'!M19</f>
        <v>0.8900000000000006</v>
      </c>
      <c r="E5" s="209">
        <f>'GS &lt;50'!N19</f>
        <v>0.01564972744856692</v>
      </c>
      <c r="F5" s="208">
        <f>'GS &lt;50'!M40</f>
        <v>-35.29258487999999</v>
      </c>
      <c r="G5" s="210">
        <f>'GS &lt;50'!N40</f>
        <v>-0.11356305454805918</v>
      </c>
    </row>
    <row r="6" spans="1:7" s="204" customFormat="1" ht="11.25">
      <c r="A6" s="205" t="s">
        <v>11</v>
      </c>
      <c r="B6" s="206">
        <f>'GS 50-2999'!E5</f>
        <v>435401.2</v>
      </c>
      <c r="C6" s="206">
        <f>'GS 50-2999'!E8</f>
        <v>1480</v>
      </c>
      <c r="D6" s="208">
        <f>'GS 50-2999'!M19</f>
        <v>34.03400000000056</v>
      </c>
      <c r="E6" s="209">
        <f>'GS 50-2999'!N19</f>
        <v>0.010178496020595219</v>
      </c>
      <c r="F6" s="208">
        <f>'GS 50-2999'!M40</f>
        <v>-11021.749232901195</v>
      </c>
      <c r="G6" s="210">
        <f>'GS 50-2999'!N40</f>
        <v>-0.16832352775215148</v>
      </c>
    </row>
    <row r="7" spans="1:7" s="204" customFormat="1" ht="33.75">
      <c r="A7" s="211" t="s">
        <v>62</v>
      </c>
      <c r="B7" s="206">
        <f>'GS3000-4999'!E5</f>
        <v>1282464</v>
      </c>
      <c r="C7" s="207">
        <f>'GS3000-4999'!E8</f>
        <v>2440</v>
      </c>
      <c r="D7" s="208">
        <f>'GS3000-4999'!M19</f>
        <v>69.6820000000007</v>
      </c>
      <c r="E7" s="209">
        <f>'GS3000-4999'!N19</f>
        <v>0.014492313554083957</v>
      </c>
      <c r="F7" s="208">
        <f>'GS3000-4999'!M40</f>
        <v>2431.5944619427028</v>
      </c>
      <c r="G7" s="210">
        <f>'GS3000-4999'!N40</f>
        <v>0.015331390812596823</v>
      </c>
    </row>
    <row r="8" spans="1:7" s="204" customFormat="1" ht="11.25">
      <c r="A8" s="205" t="s">
        <v>12</v>
      </c>
      <c r="B8" s="206">
        <f>UMSL!E5</f>
        <v>2000</v>
      </c>
      <c r="C8" s="207">
        <f>UMSL!E8</f>
        <v>0</v>
      </c>
      <c r="D8" s="208">
        <f>UMSL!M19</f>
        <v>0.9299999999999926</v>
      </c>
      <c r="E8" s="209">
        <f>UMSL!N19</f>
        <v>0.014135886912904584</v>
      </c>
      <c r="F8" s="208">
        <f>UMSL!M40</f>
        <v>-35.25190488000004</v>
      </c>
      <c r="G8" s="210">
        <f>UMSL!N40</f>
        <v>-0.11049249095904932</v>
      </c>
    </row>
    <row r="9" spans="1:7" s="204" customFormat="1" ht="11.25">
      <c r="A9" s="205" t="s">
        <v>14</v>
      </c>
      <c r="B9" s="206">
        <f>'Sentinel Lights'!E5</f>
        <v>35.989</v>
      </c>
      <c r="C9" s="207">
        <f>'Sentinel Lights'!E8</f>
        <v>0.1</v>
      </c>
      <c r="D9" s="208">
        <f>'Sentinel Lights'!M19</f>
        <v>0.046489999999999476</v>
      </c>
      <c r="E9" s="212">
        <f>'Sentinel Lights'!N19</f>
        <v>0.010953101219000644</v>
      </c>
      <c r="F9" s="208">
        <f>'Sentinel Lights'!M40</f>
        <v>-0.6005211520140001</v>
      </c>
      <c r="G9" s="210">
        <f>'Sentinel Lights'!N40</f>
        <v>-0.06506811305264387</v>
      </c>
    </row>
    <row r="10" spans="1:7" s="204" customFormat="1" ht="12" thickBot="1">
      <c r="A10" s="213" t="s">
        <v>13</v>
      </c>
      <c r="B10" s="214">
        <f>'Street Lighting'!E5</f>
        <v>35.989</v>
      </c>
      <c r="C10" s="215">
        <f>'Street Lighting'!E8</f>
        <v>0.1</v>
      </c>
      <c r="D10" s="216">
        <f>'Street Lighting'!M19</f>
        <v>0.06660999999999984</v>
      </c>
      <c r="E10" s="217">
        <f>'Street Lighting'!N19</f>
        <v>0.016518985301302185</v>
      </c>
      <c r="F10" s="216">
        <f>'Street Lighting'!M40</f>
        <v>-0.5268572913780005</v>
      </c>
      <c r="G10" s="218">
        <f>'Street Lighting'!N40</f>
        <v>-0.058705043053176975</v>
      </c>
    </row>
  </sheetData>
  <sheetProtection/>
  <mergeCells count="6">
    <mergeCell ref="A2:A3"/>
    <mergeCell ref="B2:B3"/>
    <mergeCell ref="C2:C3"/>
    <mergeCell ref="D2:E2"/>
    <mergeCell ref="F2:G2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4"/>
  <sheetViews>
    <sheetView tabSelected="1" zoomScalePageLayoutView="0" workbookViewId="0" topLeftCell="A4">
      <selection activeCell="I22" sqref="I22"/>
    </sheetView>
  </sheetViews>
  <sheetFormatPr defaultColWidth="9.140625" defaultRowHeight="12.75"/>
  <cols>
    <col min="1" max="1" width="37.28125" style="0" customWidth="1"/>
    <col min="2" max="2" width="1.28515625" style="0" customWidth="1"/>
    <col min="3" max="3" width="5.57421875" style="0" bestFit="1" customWidth="1"/>
    <col min="4" max="4" width="3.140625" style="0" customWidth="1"/>
    <col min="5" max="5" width="9.8515625" style="0" bestFit="1" customWidth="1"/>
    <col min="6" max="6" width="8.00390625" style="0" bestFit="1" customWidth="1"/>
    <col min="7" max="7" width="9.8515625" style="0" bestFit="1" customWidth="1"/>
    <col min="8" max="8" width="4.7109375" style="0" customWidth="1"/>
    <col min="9" max="9" width="11.28125" style="0" bestFit="1" customWidth="1"/>
    <col min="10" max="10" width="8.00390625" style="0" bestFit="1" customWidth="1"/>
    <col min="11" max="11" width="9.8515625" style="0" bestFit="1" customWidth="1"/>
    <col min="12" max="12" width="4.7109375" style="0" customWidth="1"/>
    <col min="14" max="14" width="11.00390625" style="0" bestFit="1" customWidth="1"/>
  </cols>
  <sheetData>
    <row r="1" spans="1:14" ht="15.75">
      <c r="A1" s="4"/>
      <c r="B1" s="5"/>
      <c r="C1" s="226" t="s">
        <v>20</v>
      </c>
      <c r="D1" s="226"/>
      <c r="E1" s="226"/>
      <c r="F1" s="226"/>
      <c r="G1" s="226"/>
      <c r="H1" s="226"/>
      <c r="I1" s="226"/>
      <c r="J1" s="226"/>
      <c r="K1" s="226"/>
      <c r="L1" s="6"/>
      <c r="M1" s="6"/>
      <c r="N1" s="6"/>
    </row>
    <row r="2" spans="1:14" ht="15.75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" t="s">
        <v>2</v>
      </c>
      <c r="B3" s="5"/>
      <c r="C3" s="11"/>
      <c r="D3" s="11"/>
      <c r="E3" s="12">
        <v>1.0602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7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4" t="s">
        <v>3</v>
      </c>
      <c r="B5" s="5"/>
      <c r="C5" s="13" t="s">
        <v>21</v>
      </c>
      <c r="D5" s="14"/>
      <c r="E5" s="15">
        <v>800</v>
      </c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8"/>
      <c r="B6" s="8"/>
      <c r="C6" s="8"/>
      <c r="D6" s="8"/>
      <c r="E6" s="8"/>
      <c r="F6" s="16"/>
      <c r="G6" s="8"/>
      <c r="H6" s="8"/>
      <c r="I6" s="8"/>
      <c r="J6" s="8"/>
      <c r="K6" s="8"/>
      <c r="L6" s="8"/>
      <c r="M6" s="8"/>
      <c r="N6" s="8"/>
    </row>
    <row r="7" spans="1:14" ht="12.75">
      <c r="A7" s="17" t="s">
        <v>22</v>
      </c>
      <c r="B7" s="5"/>
      <c r="C7" s="5"/>
      <c r="D7" s="5"/>
      <c r="E7" s="5"/>
      <c r="F7" s="14"/>
      <c r="G7" s="5"/>
      <c r="H7" s="5"/>
      <c r="I7" s="5"/>
      <c r="J7" s="5"/>
      <c r="K7" s="5"/>
      <c r="L7" s="5"/>
      <c r="M7" s="5"/>
      <c r="N7" s="5"/>
    </row>
    <row r="8" spans="1:14" ht="12.75">
      <c r="A8" s="18" t="s">
        <v>23</v>
      </c>
      <c r="B8" s="19"/>
      <c r="C8" s="20" t="s">
        <v>5</v>
      </c>
      <c r="D8" s="21"/>
      <c r="E8" s="22"/>
      <c r="F8" s="14"/>
      <c r="G8" s="5"/>
      <c r="H8" s="5"/>
      <c r="I8" s="5"/>
      <c r="J8" s="5"/>
      <c r="K8" s="5"/>
      <c r="L8" s="5"/>
      <c r="M8" s="5"/>
      <c r="N8" s="5"/>
    </row>
    <row r="9" spans="1:14" ht="12.75">
      <c r="A9" s="18" t="s">
        <v>6</v>
      </c>
      <c r="B9" s="19"/>
      <c r="C9" s="20"/>
      <c r="D9" s="21"/>
      <c r="E9" s="23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24"/>
      <c r="B10" s="8"/>
      <c r="C10" s="25"/>
      <c r="D10" s="16"/>
      <c r="E10" s="227">
        <f>IF(AND(ISNUMBER(E8),ISBLANK(E9)),"Please enter a load factor","")</f>
      </c>
      <c r="F10" s="227"/>
      <c r="G10" s="227"/>
      <c r="H10" s="227"/>
      <c r="I10" s="227"/>
      <c r="J10" s="227"/>
      <c r="K10" s="8"/>
      <c r="L10" s="8"/>
      <c r="M10" s="8"/>
      <c r="N10" s="8"/>
    </row>
    <row r="11" spans="1:14" ht="12.75">
      <c r="A11" s="2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26"/>
      <c r="B12" s="8"/>
      <c r="C12" s="27"/>
      <c r="D12" s="27"/>
      <c r="E12" s="228" t="s">
        <v>24</v>
      </c>
      <c r="F12" s="229"/>
      <c r="G12" s="230"/>
      <c r="H12" s="8"/>
      <c r="I12" s="228" t="s">
        <v>25</v>
      </c>
      <c r="J12" s="229"/>
      <c r="K12" s="230"/>
      <c r="L12" s="8"/>
      <c r="M12" s="228" t="s">
        <v>26</v>
      </c>
      <c r="N12" s="230"/>
    </row>
    <row r="13" spans="1:14" ht="12.75" customHeight="1">
      <c r="A13" s="26"/>
      <c r="B13" s="8"/>
      <c r="C13" s="231"/>
      <c r="D13" s="28"/>
      <c r="E13" s="29" t="s">
        <v>27</v>
      </c>
      <c r="F13" s="29" t="s">
        <v>7</v>
      </c>
      <c r="G13" s="30" t="s">
        <v>28</v>
      </c>
      <c r="H13" s="8"/>
      <c r="I13" s="29" t="s">
        <v>27</v>
      </c>
      <c r="J13" s="31" t="s">
        <v>7</v>
      </c>
      <c r="K13" s="30" t="s">
        <v>28</v>
      </c>
      <c r="L13" s="8"/>
      <c r="M13" s="233" t="s">
        <v>29</v>
      </c>
      <c r="N13" s="235" t="s">
        <v>30</v>
      </c>
    </row>
    <row r="14" spans="1:14" ht="12.75">
      <c r="A14" s="26"/>
      <c r="B14" s="8"/>
      <c r="C14" s="232"/>
      <c r="D14" s="28"/>
      <c r="E14" s="32" t="s">
        <v>31</v>
      </c>
      <c r="F14" s="32"/>
      <c r="G14" s="33" t="s">
        <v>31</v>
      </c>
      <c r="H14" s="8"/>
      <c r="I14" s="32" t="s">
        <v>31</v>
      </c>
      <c r="J14" s="33"/>
      <c r="K14" s="33" t="s">
        <v>31</v>
      </c>
      <c r="L14" s="8"/>
      <c r="M14" s="234"/>
      <c r="N14" s="236"/>
    </row>
    <row r="15" spans="1:14" ht="14.25">
      <c r="A15" s="34" t="s">
        <v>32</v>
      </c>
      <c r="B15" s="34"/>
      <c r="C15" s="35"/>
      <c r="D15" s="36"/>
      <c r="E15" s="190">
        <v>12.94</v>
      </c>
      <c r="F15" s="195">
        <v>1</v>
      </c>
      <c r="G15" s="169">
        <f>E15*F15</f>
        <v>12.94</v>
      </c>
      <c r="H15" s="40"/>
      <c r="I15" s="190">
        <v>13.13</v>
      </c>
      <c r="J15" s="41">
        <v>1</v>
      </c>
      <c r="K15" s="192">
        <f>I15*J15</f>
        <v>13.13</v>
      </c>
      <c r="L15" s="40"/>
      <c r="M15" s="43">
        <f>K15-G15</f>
        <v>0.19000000000000128</v>
      </c>
      <c r="N15" s="177">
        <f>M15/G15</f>
        <v>0.014683153013910455</v>
      </c>
    </row>
    <row r="16" spans="1:14" ht="14.25">
      <c r="A16" s="34" t="s">
        <v>0</v>
      </c>
      <c r="B16" s="34"/>
      <c r="C16" s="35"/>
      <c r="D16" s="36"/>
      <c r="E16" s="167">
        <v>0.0152</v>
      </c>
      <c r="F16" s="46">
        <v>800</v>
      </c>
      <c r="G16" s="169">
        <f>E16*F16</f>
        <v>12.16</v>
      </c>
      <c r="H16" s="40"/>
      <c r="I16" s="167">
        <v>0.0154</v>
      </c>
      <c r="J16" s="47">
        <v>800</v>
      </c>
      <c r="K16" s="169">
        <f>I16*J16</f>
        <v>12.32</v>
      </c>
      <c r="L16" s="40"/>
      <c r="M16" s="43">
        <f aca="true" t="shared" si="0" ref="M16:M34">K16-G16</f>
        <v>0.16000000000000014</v>
      </c>
      <c r="N16" s="177">
        <f aca="true" t="shared" si="1" ref="N16:N34">M16/G16</f>
        <v>0.013157894736842117</v>
      </c>
    </row>
    <row r="17" spans="1:14" ht="14.25">
      <c r="A17" s="48" t="s">
        <v>33</v>
      </c>
      <c r="B17" s="48"/>
      <c r="C17" s="35"/>
      <c r="D17" s="36"/>
      <c r="E17" s="191">
        <v>0</v>
      </c>
      <c r="F17" s="195">
        <v>1</v>
      </c>
      <c r="G17" s="169">
        <f>E17*F17</f>
        <v>0</v>
      </c>
      <c r="H17" s="40"/>
      <c r="I17" s="191">
        <v>0</v>
      </c>
      <c r="J17" s="41">
        <v>1</v>
      </c>
      <c r="K17" s="192">
        <f>I17*J17</f>
        <v>0</v>
      </c>
      <c r="L17" s="40"/>
      <c r="M17" s="43">
        <f t="shared" si="0"/>
        <v>0</v>
      </c>
      <c r="N17" s="177" t="e">
        <f t="shared" si="1"/>
        <v>#DIV/0!</v>
      </c>
    </row>
    <row r="18" spans="1:14" ht="14.25">
      <c r="A18" s="50" t="s">
        <v>34</v>
      </c>
      <c r="B18" s="51"/>
      <c r="C18" s="52"/>
      <c r="D18" s="53"/>
      <c r="E18" s="193">
        <v>-0.0001</v>
      </c>
      <c r="F18" s="55">
        <v>800</v>
      </c>
      <c r="G18" s="170">
        <f>E18*F18</f>
        <v>-0.08</v>
      </c>
      <c r="H18" s="57"/>
      <c r="I18" s="193">
        <v>-0.0002</v>
      </c>
      <c r="J18" s="58">
        <v>800</v>
      </c>
      <c r="K18" s="170">
        <f>I18*J18</f>
        <v>-0.16</v>
      </c>
      <c r="L18" s="57"/>
      <c r="M18" s="59">
        <f t="shared" si="0"/>
        <v>-0.08</v>
      </c>
      <c r="N18" s="178">
        <f t="shared" si="1"/>
        <v>1</v>
      </c>
    </row>
    <row r="19" spans="1:14" ht="15">
      <c r="A19" s="61" t="s">
        <v>35</v>
      </c>
      <c r="B19" s="62"/>
      <c r="C19" s="62"/>
      <c r="D19" s="63"/>
      <c r="E19" s="148"/>
      <c r="F19" s="149"/>
      <c r="G19" s="196">
        <f>SUM(G15:G18)</f>
        <v>25.020000000000003</v>
      </c>
      <c r="H19" s="150"/>
      <c r="I19" s="148"/>
      <c r="J19" s="151"/>
      <c r="K19" s="196">
        <f>SUM(K15:K18)</f>
        <v>25.290000000000003</v>
      </c>
      <c r="L19" s="152"/>
      <c r="M19" s="179">
        <f t="shared" si="0"/>
        <v>0.2699999999999996</v>
      </c>
      <c r="N19" s="180">
        <f t="shared" si="1"/>
        <v>0.010791366906474802</v>
      </c>
    </row>
    <row r="20" spans="1:14" ht="14.25">
      <c r="A20" s="70" t="s">
        <v>36</v>
      </c>
      <c r="B20" s="71"/>
      <c r="C20" s="72"/>
      <c r="D20" s="73"/>
      <c r="E20" s="167">
        <v>0.08392</v>
      </c>
      <c r="F20" s="153">
        <v>48.160000000000025</v>
      </c>
      <c r="G20" s="169">
        <f>E20*F20</f>
        <v>4.041587200000002</v>
      </c>
      <c r="H20" s="150"/>
      <c r="I20" s="167">
        <v>0.08392</v>
      </c>
      <c r="J20" s="153">
        <v>48.160000000000025</v>
      </c>
      <c r="K20" s="169">
        <f>I20*J20</f>
        <v>4.041587200000002</v>
      </c>
      <c r="L20" s="75"/>
      <c r="M20" s="43">
        <f t="shared" si="0"/>
        <v>0</v>
      </c>
      <c r="N20" s="177">
        <f t="shared" si="1"/>
        <v>0</v>
      </c>
    </row>
    <row r="21" spans="1:14" ht="25.5">
      <c r="A21" s="70" t="s">
        <v>37</v>
      </c>
      <c r="B21" s="71"/>
      <c r="C21" s="72"/>
      <c r="D21" s="73"/>
      <c r="E21" s="194">
        <v>0.0099</v>
      </c>
      <c r="F21" s="153">
        <v>800</v>
      </c>
      <c r="G21" s="169">
        <f>E21*F21</f>
        <v>7.920000000000001</v>
      </c>
      <c r="H21" s="150"/>
      <c r="I21" s="194">
        <v>-0.006</v>
      </c>
      <c r="J21" s="153">
        <v>800</v>
      </c>
      <c r="K21" s="169">
        <f>I21*J21</f>
        <v>-4.8</v>
      </c>
      <c r="L21" s="75"/>
      <c r="M21" s="43">
        <f t="shared" si="0"/>
        <v>-12.72</v>
      </c>
      <c r="N21" s="177">
        <f t="shared" si="1"/>
        <v>-1.606060606060606</v>
      </c>
    </row>
    <row r="22" spans="1:14" ht="14.25">
      <c r="A22" s="76" t="s">
        <v>38</v>
      </c>
      <c r="B22" s="71"/>
      <c r="C22" s="72"/>
      <c r="D22" s="73"/>
      <c r="E22" s="167">
        <v>0.001</v>
      </c>
      <c r="F22" s="153">
        <v>800</v>
      </c>
      <c r="G22" s="169">
        <f>E22*F22</f>
        <v>0.8</v>
      </c>
      <c r="H22" s="150"/>
      <c r="I22" s="167">
        <v>0.001</v>
      </c>
      <c r="J22" s="153">
        <v>800</v>
      </c>
      <c r="K22" s="169">
        <f>I22*J22</f>
        <v>0.8</v>
      </c>
      <c r="L22" s="75"/>
      <c r="M22" s="43">
        <f t="shared" si="0"/>
        <v>0</v>
      </c>
      <c r="N22" s="177">
        <f t="shared" si="1"/>
        <v>0</v>
      </c>
    </row>
    <row r="23" spans="1:14" ht="14.25">
      <c r="A23" s="76" t="s">
        <v>39</v>
      </c>
      <c r="B23" s="71"/>
      <c r="C23" s="72"/>
      <c r="D23" s="73"/>
      <c r="E23" s="167">
        <v>0.79</v>
      </c>
      <c r="F23" s="153">
        <v>1</v>
      </c>
      <c r="G23" s="169">
        <f>E23*F23</f>
        <v>0.79</v>
      </c>
      <c r="H23" s="150"/>
      <c r="I23" s="167">
        <v>0.79</v>
      </c>
      <c r="J23" s="153">
        <v>1</v>
      </c>
      <c r="K23" s="169">
        <f>I23*J23</f>
        <v>0.79</v>
      </c>
      <c r="L23" s="75"/>
      <c r="M23" s="43">
        <f t="shared" si="0"/>
        <v>0</v>
      </c>
      <c r="N23" s="177">
        <f t="shared" si="1"/>
        <v>0</v>
      </c>
    </row>
    <row r="24" spans="1:14" ht="25.5">
      <c r="A24" s="77" t="s">
        <v>40</v>
      </c>
      <c r="B24" s="78"/>
      <c r="C24" s="78"/>
      <c r="D24" s="79"/>
      <c r="E24" s="154"/>
      <c r="F24" s="154"/>
      <c r="G24" s="171">
        <f>SUM(G19:G23)</f>
        <v>38.5715872</v>
      </c>
      <c r="H24" s="150"/>
      <c r="I24" s="154"/>
      <c r="J24" s="155"/>
      <c r="K24" s="171">
        <f>SUM(K19:K23)</f>
        <v>26.121587200000004</v>
      </c>
      <c r="L24" s="152"/>
      <c r="M24" s="181">
        <f t="shared" si="0"/>
        <v>-12.45</v>
      </c>
      <c r="N24" s="182">
        <f t="shared" si="1"/>
        <v>-0.32277645032973906</v>
      </c>
    </row>
    <row r="25" spans="1:14" ht="14.25">
      <c r="A25" s="85" t="s">
        <v>41</v>
      </c>
      <c r="B25" s="85"/>
      <c r="C25" s="86"/>
      <c r="D25" s="87"/>
      <c r="E25" s="167">
        <v>0.0078</v>
      </c>
      <c r="F25" s="156">
        <v>848.1600000000001</v>
      </c>
      <c r="G25" s="169">
        <f>E25*F25</f>
        <v>6.615648</v>
      </c>
      <c r="H25" s="150"/>
      <c r="I25" s="167">
        <v>0.0067</v>
      </c>
      <c r="J25" s="157">
        <v>848.1600000000001</v>
      </c>
      <c r="K25" s="169">
        <f>I25*J25</f>
        <v>5.682672000000001</v>
      </c>
      <c r="L25" s="75"/>
      <c r="M25" s="43">
        <f t="shared" si="0"/>
        <v>-0.9329759999999991</v>
      </c>
      <c r="N25" s="177">
        <f t="shared" si="1"/>
        <v>-0.14102564102564089</v>
      </c>
    </row>
    <row r="26" spans="1:14" ht="25.5" customHeight="1">
      <c r="A26" s="237" t="s">
        <v>42</v>
      </c>
      <c r="B26" s="237"/>
      <c r="C26" s="237"/>
      <c r="D26" s="87"/>
      <c r="E26" s="167">
        <v>0.0037</v>
      </c>
      <c r="F26" s="156">
        <v>848.1600000000001</v>
      </c>
      <c r="G26" s="169">
        <f>E26*F26</f>
        <v>3.1381920000000005</v>
      </c>
      <c r="H26" s="150"/>
      <c r="I26" s="167">
        <v>0.0029</v>
      </c>
      <c r="J26" s="157">
        <v>848.1600000000001</v>
      </c>
      <c r="K26" s="169">
        <f>I26*J26</f>
        <v>2.459664</v>
      </c>
      <c r="L26" s="75"/>
      <c r="M26" s="43">
        <f t="shared" si="0"/>
        <v>-0.6785280000000005</v>
      </c>
      <c r="N26" s="177">
        <f t="shared" si="1"/>
        <v>-0.21621621621621634</v>
      </c>
    </row>
    <row r="27" spans="1:14" ht="25.5">
      <c r="A27" s="77" t="s">
        <v>43</v>
      </c>
      <c r="B27" s="90"/>
      <c r="C27" s="90"/>
      <c r="D27" s="91"/>
      <c r="E27" s="154"/>
      <c r="F27" s="154"/>
      <c r="G27" s="171">
        <f>SUM(G24:G26)</f>
        <v>48.32542720000001</v>
      </c>
      <c r="H27" s="158"/>
      <c r="I27" s="159"/>
      <c r="J27" s="160"/>
      <c r="K27" s="171">
        <f>SUM(K24:K26)</f>
        <v>34.26392320000001</v>
      </c>
      <c r="L27" s="161"/>
      <c r="M27" s="181">
        <f t="shared" si="0"/>
        <v>-14.061504</v>
      </c>
      <c r="N27" s="182">
        <f t="shared" si="1"/>
        <v>-0.2909752652947059</v>
      </c>
    </row>
    <row r="28" spans="1:14" ht="25.5">
      <c r="A28" s="96" t="s">
        <v>44</v>
      </c>
      <c r="B28" s="71"/>
      <c r="C28" s="72"/>
      <c r="D28" s="73"/>
      <c r="E28" s="168">
        <v>0.0044</v>
      </c>
      <c r="F28" s="156">
        <v>848.1600000000001</v>
      </c>
      <c r="G28" s="98">
        <f aca="true" t="shared" si="2" ref="G28:G34">E28*F28</f>
        <v>3.7319040000000006</v>
      </c>
      <c r="H28" s="75"/>
      <c r="I28" s="168">
        <v>0.0044</v>
      </c>
      <c r="J28" s="157">
        <v>848.1600000000001</v>
      </c>
      <c r="K28" s="98">
        <f aca="true" t="shared" si="3" ref="K28:K33">I28*J28</f>
        <v>3.7319040000000006</v>
      </c>
      <c r="L28" s="75"/>
      <c r="M28" s="43">
        <f t="shared" si="0"/>
        <v>0</v>
      </c>
      <c r="N28" s="99">
        <f t="shared" si="1"/>
        <v>0</v>
      </c>
    </row>
    <row r="29" spans="1:14" ht="14.25">
      <c r="A29" s="96" t="s">
        <v>45</v>
      </c>
      <c r="B29" s="71"/>
      <c r="C29" s="72"/>
      <c r="D29" s="73"/>
      <c r="E29" s="168">
        <v>0.0013</v>
      </c>
      <c r="F29" s="156">
        <v>848.1600000000001</v>
      </c>
      <c r="G29" s="98">
        <f t="shared" si="2"/>
        <v>1.102608</v>
      </c>
      <c r="H29" s="75"/>
      <c r="I29" s="168">
        <v>0.0013</v>
      </c>
      <c r="J29" s="157">
        <v>848.1600000000001</v>
      </c>
      <c r="K29" s="98">
        <f t="shared" si="3"/>
        <v>1.102608</v>
      </c>
      <c r="L29" s="75"/>
      <c r="M29" s="43">
        <f t="shared" si="0"/>
        <v>0</v>
      </c>
      <c r="N29" s="99">
        <f t="shared" si="1"/>
        <v>0</v>
      </c>
    </row>
    <row r="30" spans="1:14" ht="14.25">
      <c r="A30" s="71" t="s">
        <v>46</v>
      </c>
      <c r="B30" s="71"/>
      <c r="C30" s="72"/>
      <c r="D30" s="73"/>
      <c r="E30" s="168">
        <v>0.25</v>
      </c>
      <c r="F30" s="156">
        <v>1</v>
      </c>
      <c r="G30" s="98">
        <f t="shared" si="2"/>
        <v>0.25</v>
      </c>
      <c r="H30" s="75"/>
      <c r="I30" s="168">
        <v>0.25</v>
      </c>
      <c r="J30" s="157">
        <v>1</v>
      </c>
      <c r="K30" s="98">
        <f t="shared" si="3"/>
        <v>0.25</v>
      </c>
      <c r="L30" s="75"/>
      <c r="M30" s="43">
        <f t="shared" si="0"/>
        <v>0</v>
      </c>
      <c r="N30" s="99">
        <f t="shared" si="1"/>
        <v>0</v>
      </c>
    </row>
    <row r="31" spans="1:14" ht="14.25">
      <c r="A31" s="71" t="s">
        <v>1</v>
      </c>
      <c r="B31" s="71"/>
      <c r="C31" s="72"/>
      <c r="D31" s="73"/>
      <c r="E31" s="168">
        <v>0.007</v>
      </c>
      <c r="F31" s="156">
        <v>800</v>
      </c>
      <c r="G31" s="98">
        <f t="shared" si="2"/>
        <v>5.6000000000000005</v>
      </c>
      <c r="H31" s="75"/>
      <c r="I31" s="168">
        <v>0.007</v>
      </c>
      <c r="J31" s="157">
        <v>800</v>
      </c>
      <c r="K31" s="98">
        <f t="shared" si="3"/>
        <v>5.6000000000000005</v>
      </c>
      <c r="L31" s="75"/>
      <c r="M31" s="43">
        <f t="shared" si="0"/>
        <v>0</v>
      </c>
      <c r="N31" s="99">
        <f t="shared" si="1"/>
        <v>0</v>
      </c>
    </row>
    <row r="32" spans="1:14" ht="14.25">
      <c r="A32" s="76" t="s">
        <v>47</v>
      </c>
      <c r="B32" s="71"/>
      <c r="C32" s="72"/>
      <c r="D32" s="73"/>
      <c r="E32" s="100">
        <v>0.067</v>
      </c>
      <c r="F32" s="156">
        <v>512</v>
      </c>
      <c r="G32" s="98">
        <f t="shared" si="2"/>
        <v>34.304</v>
      </c>
      <c r="H32" s="75"/>
      <c r="I32" s="168">
        <v>0.067</v>
      </c>
      <c r="J32" s="156">
        <v>512</v>
      </c>
      <c r="K32" s="98">
        <f t="shared" si="3"/>
        <v>34.304</v>
      </c>
      <c r="L32" s="75"/>
      <c r="M32" s="43">
        <f t="shared" si="0"/>
        <v>0</v>
      </c>
      <c r="N32" s="99">
        <f t="shared" si="1"/>
        <v>0</v>
      </c>
    </row>
    <row r="33" spans="1:14" ht="14.25">
      <c r="A33" s="76" t="s">
        <v>48</v>
      </c>
      <c r="B33" s="71"/>
      <c r="C33" s="72"/>
      <c r="D33" s="73"/>
      <c r="E33" s="100">
        <v>0.104</v>
      </c>
      <c r="F33" s="156">
        <v>144</v>
      </c>
      <c r="G33" s="98">
        <f t="shared" si="2"/>
        <v>14.975999999999999</v>
      </c>
      <c r="H33" s="75"/>
      <c r="I33" s="168">
        <v>0.104</v>
      </c>
      <c r="J33" s="156">
        <v>144</v>
      </c>
      <c r="K33" s="98">
        <f t="shared" si="3"/>
        <v>14.975999999999999</v>
      </c>
      <c r="L33" s="75"/>
      <c r="M33" s="43">
        <f t="shared" si="0"/>
        <v>0</v>
      </c>
      <c r="N33" s="99">
        <f t="shared" si="1"/>
        <v>0</v>
      </c>
    </row>
    <row r="34" spans="1:14" ht="15" thickBot="1">
      <c r="A34" s="26" t="s">
        <v>49</v>
      </c>
      <c r="B34" s="71"/>
      <c r="C34" s="72"/>
      <c r="D34" s="73"/>
      <c r="E34" s="100">
        <v>0.124</v>
      </c>
      <c r="F34" s="156">
        <v>144</v>
      </c>
      <c r="G34" s="98">
        <f t="shared" si="2"/>
        <v>17.856</v>
      </c>
      <c r="H34" s="75"/>
      <c r="I34" s="168">
        <v>0.124</v>
      </c>
      <c r="J34" s="156">
        <v>144</v>
      </c>
      <c r="K34" s="98">
        <f>I34*J34</f>
        <v>17.856</v>
      </c>
      <c r="L34" s="75"/>
      <c r="M34" s="43">
        <f t="shared" si="0"/>
        <v>0</v>
      </c>
      <c r="N34" s="99">
        <f t="shared" si="1"/>
        <v>0</v>
      </c>
    </row>
    <row r="35" spans="1:14" ht="15" thickBot="1">
      <c r="A35" s="101"/>
      <c r="B35" s="102"/>
      <c r="C35" s="102"/>
      <c r="D35" s="103"/>
      <c r="E35" s="162"/>
      <c r="F35" s="163"/>
      <c r="G35" s="172"/>
      <c r="H35" s="164"/>
      <c r="I35" s="162"/>
      <c r="J35" s="165"/>
      <c r="K35" s="172"/>
      <c r="L35" s="164"/>
      <c r="M35" s="183"/>
      <c r="N35" s="184"/>
    </row>
    <row r="36" spans="1:14" ht="15">
      <c r="A36" s="110" t="s">
        <v>50</v>
      </c>
      <c r="B36" s="71"/>
      <c r="C36" s="71"/>
      <c r="D36" s="111"/>
      <c r="E36" s="112"/>
      <c r="F36" s="113"/>
      <c r="G36" s="114">
        <f>SUM(G27:G35)</f>
        <v>126.14593920000002</v>
      </c>
      <c r="H36" s="115"/>
      <c r="I36" s="116"/>
      <c r="J36" s="116"/>
      <c r="K36" s="117">
        <f>SUM(K27:K35)</f>
        <v>112.0844352</v>
      </c>
      <c r="L36" s="118"/>
      <c r="M36" s="119">
        <f>K36-G36</f>
        <v>-14.061504000000014</v>
      </c>
      <c r="N36" s="120">
        <f>M36/G36</f>
        <v>-0.11147012808478905</v>
      </c>
    </row>
    <row r="37" spans="1:14" ht="14.25">
      <c r="A37" s="121" t="s">
        <v>8</v>
      </c>
      <c r="B37" s="71"/>
      <c r="C37" s="71"/>
      <c r="D37" s="111"/>
      <c r="E37" s="112">
        <v>0.13</v>
      </c>
      <c r="F37" s="122"/>
      <c r="G37" s="123">
        <f>G36*E37</f>
        <v>16.398972096</v>
      </c>
      <c r="H37" s="38"/>
      <c r="I37" s="112">
        <v>0.13</v>
      </c>
      <c r="J37" s="38"/>
      <c r="K37" s="124">
        <f>K36*I37</f>
        <v>14.570976576000001</v>
      </c>
      <c r="L37" s="125"/>
      <c r="M37" s="126">
        <f>K37-G37</f>
        <v>-1.82799552</v>
      </c>
      <c r="N37" s="127">
        <f>M37/G37</f>
        <v>-0.11147012808478894</v>
      </c>
    </row>
    <row r="38" spans="1:14" ht="14.25">
      <c r="A38" s="128" t="s">
        <v>51</v>
      </c>
      <c r="B38" s="71"/>
      <c r="C38" s="71"/>
      <c r="D38" s="111"/>
      <c r="E38" s="38"/>
      <c r="F38" s="122"/>
      <c r="G38" s="123">
        <f>SUM(G36:G37)</f>
        <v>142.544911296</v>
      </c>
      <c r="H38" s="38"/>
      <c r="I38" s="38"/>
      <c r="J38" s="38"/>
      <c r="K38" s="124">
        <f>SUM(K36:K37)</f>
        <v>126.65541177600001</v>
      </c>
      <c r="L38" s="125"/>
      <c r="M38" s="126">
        <f>K38-G38</f>
        <v>-15.889499520000001</v>
      </c>
      <c r="N38" s="127">
        <f>M38/G38</f>
        <v>-0.11147012808478896</v>
      </c>
    </row>
    <row r="39" spans="1:14" ht="14.25" customHeight="1">
      <c r="A39" s="224" t="s">
        <v>52</v>
      </c>
      <c r="B39" s="224"/>
      <c r="C39" s="224"/>
      <c r="D39" s="111"/>
      <c r="E39" s="38"/>
      <c r="F39" s="122"/>
      <c r="G39" s="173">
        <f>G38*-0.1</f>
        <v>-14.254491129600002</v>
      </c>
      <c r="H39" s="38"/>
      <c r="I39" s="38"/>
      <c r="J39" s="38"/>
      <c r="K39" s="175">
        <f>K38*-0.1</f>
        <v>-12.665541177600002</v>
      </c>
      <c r="L39" s="125"/>
      <c r="M39" s="185">
        <f>K39-G39</f>
        <v>1.588949952</v>
      </c>
      <c r="N39" s="186">
        <f>M39/G39</f>
        <v>-0.11147012808478896</v>
      </c>
    </row>
    <row r="40" spans="1:14" ht="15.75" customHeight="1" thickBot="1">
      <c r="A40" s="225" t="s">
        <v>53</v>
      </c>
      <c r="B40" s="225"/>
      <c r="C40" s="225"/>
      <c r="D40" s="132"/>
      <c r="E40" s="187"/>
      <c r="F40" s="188"/>
      <c r="G40" s="174">
        <f>SUM(G38:G39)</f>
        <v>128.2904201664</v>
      </c>
      <c r="H40" s="189"/>
      <c r="I40" s="189"/>
      <c r="J40" s="189"/>
      <c r="K40" s="176">
        <f>SUM(K38:K39)</f>
        <v>113.9898705984</v>
      </c>
      <c r="L40" s="166"/>
      <c r="M40" s="179">
        <f>K40-G40</f>
        <v>-14.300549567999994</v>
      </c>
      <c r="N40" s="180">
        <f>M40/G40</f>
        <v>-0.11147012808478891</v>
      </c>
    </row>
    <row r="41" spans="1:14" ht="13.5" thickBot="1">
      <c r="A41" s="101"/>
      <c r="B41" s="102"/>
      <c r="C41" s="102"/>
      <c r="D41" s="103"/>
      <c r="E41" s="136"/>
      <c r="F41" s="137"/>
      <c r="G41" s="138"/>
      <c r="H41" s="139"/>
      <c r="I41" s="136"/>
      <c r="J41" s="139"/>
      <c r="K41" s="140"/>
      <c r="L41" s="137"/>
      <c r="M41" s="141"/>
      <c r="N41" s="142"/>
    </row>
    <row r="42" spans="1:14" ht="12.75">
      <c r="A42" s="8"/>
      <c r="B42" s="8"/>
      <c r="C42" s="8"/>
      <c r="D42" s="5"/>
      <c r="E42" s="5"/>
      <c r="F42" s="5"/>
      <c r="G42" s="5"/>
      <c r="H42" s="5"/>
      <c r="I42" s="5"/>
      <c r="J42" s="5"/>
      <c r="K42" s="143"/>
      <c r="L42" s="5"/>
      <c r="M42" s="5"/>
      <c r="N42" s="5"/>
    </row>
    <row r="43" spans="1:14" ht="12.75">
      <c r="A43" s="8"/>
      <c r="B43" s="8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8"/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sheetProtection/>
  <mergeCells count="11">
    <mergeCell ref="M12:N12"/>
    <mergeCell ref="C13:C14"/>
    <mergeCell ref="M13:M14"/>
    <mergeCell ref="N13:N14"/>
    <mergeCell ref="A26:C26"/>
    <mergeCell ref="A39:C39"/>
    <mergeCell ref="A40:C40"/>
    <mergeCell ref="C1:K1"/>
    <mergeCell ref="E10:J10"/>
    <mergeCell ref="E12:G12"/>
    <mergeCell ref="I12:K12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Residential!#REF!</formula1>
    </dataValidation>
  </dataValidation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5"/>
  <sheetViews>
    <sheetView zoomScalePageLayoutView="0" workbookViewId="0" topLeftCell="A10">
      <selection activeCell="I21" sqref="I21"/>
    </sheetView>
  </sheetViews>
  <sheetFormatPr defaultColWidth="9.140625" defaultRowHeight="12.75"/>
  <cols>
    <col min="1" max="1" width="35.28125" style="0" bestFit="1" customWidth="1"/>
    <col min="2" max="2" width="4.7109375" style="0" customWidth="1"/>
    <col min="3" max="3" width="5.57421875" style="0" bestFit="1" customWidth="1"/>
    <col min="4" max="4" width="5.57421875" style="0" customWidth="1"/>
    <col min="5" max="5" width="9.8515625" style="0" bestFit="1" customWidth="1"/>
    <col min="6" max="6" width="8.00390625" style="0" bestFit="1" customWidth="1"/>
    <col min="7" max="7" width="9.8515625" style="0" bestFit="1" customWidth="1"/>
    <col min="8" max="8" width="4.7109375" style="0" customWidth="1"/>
    <col min="9" max="9" width="9.8515625" style="0" bestFit="1" customWidth="1"/>
    <col min="10" max="10" width="8.00390625" style="0" bestFit="1" customWidth="1"/>
    <col min="11" max="11" width="9.851562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4"/>
      <c r="B1" s="5"/>
      <c r="C1" s="226" t="s">
        <v>54</v>
      </c>
      <c r="D1" s="226"/>
      <c r="E1" s="226"/>
      <c r="F1" s="226"/>
      <c r="G1" s="226"/>
      <c r="H1" s="226"/>
      <c r="I1" s="226"/>
      <c r="J1" s="226"/>
      <c r="K1" s="226"/>
      <c r="L1" s="6"/>
      <c r="M1" s="6"/>
      <c r="N1" s="6"/>
    </row>
    <row r="2" spans="1:14" ht="15.75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" t="s">
        <v>2</v>
      </c>
      <c r="B3" s="5"/>
      <c r="C3" s="11"/>
      <c r="D3" s="11"/>
      <c r="E3" s="12">
        <v>1.0602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7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4" t="s">
        <v>3</v>
      </c>
      <c r="B5" s="5"/>
      <c r="C5" s="13" t="s">
        <v>21</v>
      </c>
      <c r="D5" s="14"/>
      <c r="E5" s="15">
        <v>2000</v>
      </c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8"/>
      <c r="B6" s="8"/>
      <c r="C6" s="8"/>
      <c r="D6" s="8"/>
      <c r="E6" s="8"/>
      <c r="F6" s="16"/>
      <c r="G6" s="8"/>
      <c r="H6" s="8"/>
      <c r="I6" s="8"/>
      <c r="J6" s="8"/>
      <c r="K6" s="8"/>
      <c r="L6" s="8"/>
      <c r="M6" s="8"/>
      <c r="N6" s="8"/>
    </row>
    <row r="7" spans="1:14" ht="12.75">
      <c r="A7" s="17" t="s">
        <v>22</v>
      </c>
      <c r="B7" s="5"/>
      <c r="C7" s="5"/>
      <c r="D7" s="5"/>
      <c r="E7" s="5"/>
      <c r="F7" s="14"/>
      <c r="G7" s="5"/>
      <c r="H7" s="5"/>
      <c r="I7" s="5"/>
      <c r="J7" s="5"/>
      <c r="K7" s="5"/>
      <c r="L7" s="5"/>
      <c r="M7" s="5"/>
      <c r="N7" s="5"/>
    </row>
    <row r="8" spans="1:14" ht="12.75">
      <c r="A8" s="18" t="s">
        <v>23</v>
      </c>
      <c r="B8" s="19"/>
      <c r="C8" s="20" t="s">
        <v>5</v>
      </c>
      <c r="D8" s="21"/>
      <c r="E8" s="22"/>
      <c r="F8" s="14"/>
      <c r="G8" s="5"/>
      <c r="H8" s="5"/>
      <c r="I8" s="5"/>
      <c r="J8" s="5"/>
      <c r="K8" s="5"/>
      <c r="L8" s="5"/>
      <c r="M8" s="5"/>
      <c r="N8" s="5"/>
    </row>
    <row r="9" spans="1:14" ht="12.75">
      <c r="A9" s="18" t="s">
        <v>6</v>
      </c>
      <c r="B9" s="19"/>
      <c r="C9" s="20"/>
      <c r="D9" s="21"/>
      <c r="E9" s="23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24"/>
      <c r="B10" s="8"/>
      <c r="C10" s="25"/>
      <c r="D10" s="16"/>
      <c r="E10" s="227">
        <f>IF(AND(ISNUMBER(E8),ISBLANK(E9)),"Please enter a load factor","")</f>
      </c>
      <c r="F10" s="227"/>
      <c r="G10" s="227"/>
      <c r="H10" s="227"/>
      <c r="I10" s="227"/>
      <c r="J10" s="227"/>
      <c r="K10" s="8"/>
      <c r="L10" s="8"/>
      <c r="M10" s="8"/>
      <c r="N10" s="8"/>
    </row>
    <row r="11" spans="1:14" ht="12.75">
      <c r="A11" s="2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26"/>
      <c r="B12" s="8"/>
      <c r="C12" s="27"/>
      <c r="D12" s="27"/>
      <c r="E12" s="228" t="s">
        <v>24</v>
      </c>
      <c r="F12" s="229"/>
      <c r="G12" s="230"/>
      <c r="H12" s="8"/>
      <c r="I12" s="228" t="s">
        <v>25</v>
      </c>
      <c r="J12" s="229"/>
      <c r="K12" s="230"/>
      <c r="L12" s="8"/>
      <c r="M12" s="228" t="s">
        <v>26</v>
      </c>
      <c r="N12" s="230"/>
    </row>
    <row r="13" spans="1:14" ht="12.75" customHeight="1">
      <c r="A13" s="26"/>
      <c r="B13" s="8"/>
      <c r="C13" s="231"/>
      <c r="D13" s="28"/>
      <c r="E13" s="29" t="s">
        <v>27</v>
      </c>
      <c r="F13" s="29" t="s">
        <v>7</v>
      </c>
      <c r="G13" s="30" t="s">
        <v>28</v>
      </c>
      <c r="H13" s="8"/>
      <c r="I13" s="29" t="s">
        <v>27</v>
      </c>
      <c r="J13" s="31" t="s">
        <v>7</v>
      </c>
      <c r="K13" s="30" t="s">
        <v>28</v>
      </c>
      <c r="L13" s="8"/>
      <c r="M13" s="233" t="s">
        <v>29</v>
      </c>
      <c r="N13" s="235" t="s">
        <v>30</v>
      </c>
    </row>
    <row r="14" spans="1:14" ht="12.75">
      <c r="A14" s="26"/>
      <c r="B14" s="8"/>
      <c r="C14" s="232"/>
      <c r="D14" s="28"/>
      <c r="E14" s="32" t="s">
        <v>31</v>
      </c>
      <c r="F14" s="32"/>
      <c r="G14" s="33" t="s">
        <v>31</v>
      </c>
      <c r="H14" s="8"/>
      <c r="I14" s="32" t="s">
        <v>31</v>
      </c>
      <c r="J14" s="33"/>
      <c r="K14" s="33" t="s">
        <v>31</v>
      </c>
      <c r="L14" s="8"/>
      <c r="M14" s="234"/>
      <c r="N14" s="236"/>
    </row>
    <row r="15" spans="1:14" ht="14.25">
      <c r="A15" s="34" t="s">
        <v>32</v>
      </c>
      <c r="B15" s="34"/>
      <c r="C15" s="35"/>
      <c r="D15" s="36"/>
      <c r="E15" s="37">
        <v>33.87</v>
      </c>
      <c r="F15" s="38">
        <v>1</v>
      </c>
      <c r="G15" s="169">
        <f>E15*F15</f>
        <v>33.87</v>
      </c>
      <c r="H15" s="40"/>
      <c r="I15" s="37">
        <v>34.36</v>
      </c>
      <c r="J15" s="41">
        <v>1</v>
      </c>
      <c r="K15" s="42">
        <f>I15*J15</f>
        <v>34.36</v>
      </c>
      <c r="L15" s="40"/>
      <c r="M15" s="43">
        <f>K15-G15</f>
        <v>0.490000000000002</v>
      </c>
      <c r="N15" s="44">
        <f>M15/G15</f>
        <v>0.014467080011809921</v>
      </c>
    </row>
    <row r="16" spans="1:14" ht="14.25">
      <c r="A16" s="34" t="s">
        <v>0</v>
      </c>
      <c r="B16" s="34"/>
      <c r="C16" s="35"/>
      <c r="D16" s="36"/>
      <c r="E16" s="167">
        <v>0.0116</v>
      </c>
      <c r="F16" s="46">
        <v>2000</v>
      </c>
      <c r="G16" s="169">
        <f>E16*F16</f>
        <v>23.2</v>
      </c>
      <c r="H16" s="40"/>
      <c r="I16" s="45">
        <v>0.0118</v>
      </c>
      <c r="J16" s="47">
        <f>F16</f>
        <v>2000</v>
      </c>
      <c r="K16" s="39">
        <f>I16*J16</f>
        <v>23.599999999999998</v>
      </c>
      <c r="L16" s="40"/>
      <c r="M16" s="43">
        <f aca="true" t="shared" si="0" ref="M16:M34">K16-G16</f>
        <v>0.3999999999999986</v>
      </c>
      <c r="N16" s="44">
        <f aca="true" t="shared" si="1" ref="N16:N34">M16/G16</f>
        <v>0.01724137931034477</v>
      </c>
    </row>
    <row r="17" spans="1:14" ht="14.25">
      <c r="A17" s="48" t="s">
        <v>33</v>
      </c>
      <c r="B17" s="48"/>
      <c r="C17" s="35"/>
      <c r="D17" s="36"/>
      <c r="E17" s="191">
        <v>0</v>
      </c>
      <c r="F17" s="38">
        <v>1</v>
      </c>
      <c r="G17" s="169">
        <f>E17*F17</f>
        <v>0</v>
      </c>
      <c r="H17" s="40"/>
      <c r="I17" s="49">
        <v>0</v>
      </c>
      <c r="J17" s="41">
        <v>1</v>
      </c>
      <c r="K17" s="42">
        <f>I17*J17</f>
        <v>0</v>
      </c>
      <c r="L17" s="40"/>
      <c r="M17" s="43">
        <f t="shared" si="0"/>
        <v>0</v>
      </c>
      <c r="N17" s="44" t="e">
        <f t="shared" si="1"/>
        <v>#DIV/0!</v>
      </c>
    </row>
    <row r="18" spans="1:14" ht="14.25">
      <c r="A18" s="50" t="s">
        <v>34</v>
      </c>
      <c r="B18" s="51"/>
      <c r="C18" s="52"/>
      <c r="D18" s="53"/>
      <c r="E18" s="54">
        <v>-0.0001</v>
      </c>
      <c r="F18" s="55">
        <v>2000</v>
      </c>
      <c r="G18" s="170">
        <f>E18*F18</f>
        <v>-0.2</v>
      </c>
      <c r="H18" s="57"/>
      <c r="I18" s="54">
        <v>-0.0001</v>
      </c>
      <c r="J18" s="58">
        <f>F18</f>
        <v>2000</v>
      </c>
      <c r="K18" s="56">
        <f>I18*J18</f>
        <v>-0.2</v>
      </c>
      <c r="L18" s="57"/>
      <c r="M18" s="59">
        <f t="shared" si="0"/>
        <v>0</v>
      </c>
      <c r="N18" s="60">
        <f t="shared" si="1"/>
        <v>0</v>
      </c>
    </row>
    <row r="19" spans="1:14" ht="15">
      <c r="A19" s="61" t="s">
        <v>35</v>
      </c>
      <c r="B19" s="62"/>
      <c r="C19" s="62"/>
      <c r="D19" s="63"/>
      <c r="E19" s="148"/>
      <c r="F19" s="149"/>
      <c r="G19" s="197">
        <f>SUM(G15:G18)</f>
        <v>56.86999999999999</v>
      </c>
      <c r="H19" s="65"/>
      <c r="I19" s="64"/>
      <c r="J19" s="66"/>
      <c r="K19" s="197">
        <f>SUM(K15:K18)</f>
        <v>57.75999999999999</v>
      </c>
      <c r="L19" s="67"/>
      <c r="M19" s="68">
        <f t="shared" si="0"/>
        <v>0.8900000000000006</v>
      </c>
      <c r="N19" s="69">
        <f t="shared" si="1"/>
        <v>0.01564972744856692</v>
      </c>
    </row>
    <row r="20" spans="1:14" ht="14.25">
      <c r="A20" s="70" t="s">
        <v>36</v>
      </c>
      <c r="B20" s="71"/>
      <c r="C20" s="72"/>
      <c r="D20" s="73"/>
      <c r="E20" s="167">
        <f>E32*0.64+E33*0.18+E34*0.18</f>
        <v>0.08392</v>
      </c>
      <c r="F20" s="74">
        <f>E5*(E3-1)</f>
        <v>120.40000000000006</v>
      </c>
      <c r="G20" s="169">
        <f>E20*F20</f>
        <v>10.103968000000005</v>
      </c>
      <c r="H20" s="65"/>
      <c r="I20" s="45">
        <f>I32*0.64+I33*0.18+I34*0.18</f>
        <v>0.08392</v>
      </c>
      <c r="J20" s="74">
        <f>F20</f>
        <v>120.40000000000006</v>
      </c>
      <c r="K20" s="39">
        <f>I20*J20</f>
        <v>10.103968000000005</v>
      </c>
      <c r="L20" s="75"/>
      <c r="M20" s="43">
        <f t="shared" si="0"/>
        <v>0</v>
      </c>
      <c r="N20" s="44">
        <f t="shared" si="1"/>
        <v>0</v>
      </c>
    </row>
    <row r="21" spans="1:14" ht="25.5">
      <c r="A21" s="70" t="s">
        <v>37</v>
      </c>
      <c r="B21" s="71"/>
      <c r="C21" s="72"/>
      <c r="D21" s="73"/>
      <c r="E21" s="167">
        <v>0.0099</v>
      </c>
      <c r="F21" s="74">
        <v>2000</v>
      </c>
      <c r="G21" s="169">
        <f>E21*F21</f>
        <v>19.8</v>
      </c>
      <c r="H21" s="65"/>
      <c r="I21" s="45">
        <v>-0.0062</v>
      </c>
      <c r="J21" s="74">
        <f>F21</f>
        <v>2000</v>
      </c>
      <c r="K21" s="39">
        <f>I21*J21</f>
        <v>-12.4</v>
      </c>
      <c r="L21" s="75"/>
      <c r="M21" s="43">
        <f t="shared" si="0"/>
        <v>-32.2</v>
      </c>
      <c r="N21" s="44">
        <f t="shared" si="1"/>
        <v>-1.6262626262626263</v>
      </c>
    </row>
    <row r="22" spans="1:14" ht="14.25">
      <c r="A22" s="76" t="s">
        <v>38</v>
      </c>
      <c r="B22" s="71"/>
      <c r="C22" s="72"/>
      <c r="D22" s="73"/>
      <c r="E22" s="167">
        <v>0.001</v>
      </c>
      <c r="F22" s="74">
        <v>2000</v>
      </c>
      <c r="G22" s="169">
        <f>E22*F22</f>
        <v>2</v>
      </c>
      <c r="H22" s="65"/>
      <c r="I22" s="45">
        <v>0.001</v>
      </c>
      <c r="J22" s="74">
        <f>F22</f>
        <v>2000</v>
      </c>
      <c r="K22" s="39">
        <f>I22*J22</f>
        <v>2</v>
      </c>
      <c r="L22" s="75"/>
      <c r="M22" s="43">
        <f t="shared" si="0"/>
        <v>0</v>
      </c>
      <c r="N22" s="44">
        <f t="shared" si="1"/>
        <v>0</v>
      </c>
    </row>
    <row r="23" spans="1:14" ht="14.25">
      <c r="A23" s="76" t="s">
        <v>39</v>
      </c>
      <c r="B23" s="71"/>
      <c r="C23" s="72"/>
      <c r="D23" s="73"/>
      <c r="E23" s="167">
        <v>0.79</v>
      </c>
      <c r="F23" s="74">
        <v>1</v>
      </c>
      <c r="G23" s="169">
        <f>E23*F23</f>
        <v>0.79</v>
      </c>
      <c r="H23" s="65"/>
      <c r="I23" s="45">
        <v>0.79</v>
      </c>
      <c r="J23" s="74">
        <f>F23</f>
        <v>1</v>
      </c>
      <c r="K23" s="39">
        <f>I23*J23</f>
        <v>0.79</v>
      </c>
      <c r="L23" s="75"/>
      <c r="M23" s="43">
        <f t="shared" si="0"/>
        <v>0</v>
      </c>
      <c r="N23" s="44">
        <f t="shared" si="1"/>
        <v>0</v>
      </c>
    </row>
    <row r="24" spans="1:14" ht="25.5">
      <c r="A24" s="77" t="s">
        <v>40</v>
      </c>
      <c r="B24" s="78"/>
      <c r="C24" s="78"/>
      <c r="D24" s="79"/>
      <c r="E24" s="154"/>
      <c r="F24" s="154"/>
      <c r="G24" s="171">
        <f>SUM(G19:G23)</f>
        <v>89.563968</v>
      </c>
      <c r="H24" s="65"/>
      <c r="I24" s="80"/>
      <c r="J24" s="82"/>
      <c r="K24" s="81">
        <f>SUM(K19:K23)</f>
        <v>58.253968</v>
      </c>
      <c r="L24" s="67"/>
      <c r="M24" s="83">
        <f t="shared" si="0"/>
        <v>-31.310000000000002</v>
      </c>
      <c r="N24" s="84">
        <f t="shared" si="1"/>
        <v>-0.3495825464097348</v>
      </c>
    </row>
    <row r="25" spans="1:14" ht="14.25">
      <c r="A25" s="85" t="s">
        <v>41</v>
      </c>
      <c r="B25" s="85"/>
      <c r="C25" s="86"/>
      <c r="D25" s="87"/>
      <c r="E25" s="167">
        <v>0.0068</v>
      </c>
      <c r="F25" s="88">
        <v>2120.4</v>
      </c>
      <c r="G25" s="169">
        <f>E25*F25</f>
        <v>14.41872</v>
      </c>
      <c r="H25" s="65"/>
      <c r="I25" s="45">
        <v>0.0059</v>
      </c>
      <c r="J25" s="89">
        <f>F25</f>
        <v>2120.4</v>
      </c>
      <c r="K25" s="39">
        <f>I25*J25</f>
        <v>12.51036</v>
      </c>
      <c r="L25" s="75"/>
      <c r="M25" s="43">
        <f t="shared" si="0"/>
        <v>-1.90836</v>
      </c>
      <c r="N25" s="44">
        <f t="shared" si="1"/>
        <v>-0.1323529411764706</v>
      </c>
    </row>
    <row r="26" spans="1:14" ht="25.5" customHeight="1">
      <c r="A26" s="237" t="s">
        <v>42</v>
      </c>
      <c r="B26" s="237"/>
      <c r="C26" s="237"/>
      <c r="D26" s="87"/>
      <c r="E26" s="167">
        <v>0.0035</v>
      </c>
      <c r="F26" s="88">
        <v>2120.4</v>
      </c>
      <c r="G26" s="169">
        <f>E26*F26</f>
        <v>7.4214</v>
      </c>
      <c r="H26" s="65"/>
      <c r="I26" s="45">
        <v>0.0028</v>
      </c>
      <c r="J26" s="89">
        <f>F26</f>
        <v>2120.4</v>
      </c>
      <c r="K26" s="39">
        <f>I26*J26</f>
        <v>5.93712</v>
      </c>
      <c r="L26" s="75"/>
      <c r="M26" s="43">
        <f t="shared" si="0"/>
        <v>-1.48428</v>
      </c>
      <c r="N26" s="44">
        <f t="shared" si="1"/>
        <v>-0.2</v>
      </c>
    </row>
    <row r="27" spans="1:14" ht="25.5">
      <c r="A27" s="77" t="s">
        <v>43</v>
      </c>
      <c r="B27" s="90"/>
      <c r="C27" s="90"/>
      <c r="D27" s="91"/>
      <c r="E27" s="154"/>
      <c r="F27" s="154"/>
      <c r="G27" s="171">
        <f>SUM(G24:G26)</f>
        <v>111.404088</v>
      </c>
      <c r="H27" s="92"/>
      <c r="I27" s="93"/>
      <c r="J27" s="94"/>
      <c r="K27" s="81">
        <f>SUM(K24:K26)</f>
        <v>76.701448</v>
      </c>
      <c r="L27" s="95"/>
      <c r="M27" s="83">
        <f t="shared" si="0"/>
        <v>-34.70264</v>
      </c>
      <c r="N27" s="84">
        <f t="shared" si="1"/>
        <v>-0.31150239298220367</v>
      </c>
    </row>
    <row r="28" spans="1:14" ht="25.5">
      <c r="A28" s="96" t="s">
        <v>44</v>
      </c>
      <c r="B28" s="71"/>
      <c r="C28" s="72"/>
      <c r="D28" s="73"/>
      <c r="E28" s="168">
        <v>0.0044</v>
      </c>
      <c r="F28" s="88">
        <f>E5*E3</f>
        <v>2120.4</v>
      </c>
      <c r="G28" s="98">
        <f aca="true" t="shared" si="2" ref="G28:G34">E28*F28</f>
        <v>9.32976</v>
      </c>
      <c r="H28" s="75"/>
      <c r="I28" s="97">
        <v>0.0044</v>
      </c>
      <c r="J28" s="89">
        <f>E5*E3</f>
        <v>2120.4</v>
      </c>
      <c r="K28" s="98">
        <f aca="true" t="shared" si="3" ref="K28:K33">I28*J28</f>
        <v>9.32976</v>
      </c>
      <c r="L28" s="75"/>
      <c r="M28" s="43">
        <f t="shared" si="0"/>
        <v>0</v>
      </c>
      <c r="N28" s="99">
        <f t="shared" si="1"/>
        <v>0</v>
      </c>
    </row>
    <row r="29" spans="1:14" ht="25.5">
      <c r="A29" s="96" t="s">
        <v>45</v>
      </c>
      <c r="B29" s="71"/>
      <c r="C29" s="72"/>
      <c r="D29" s="73"/>
      <c r="E29" s="168">
        <v>0.0013</v>
      </c>
      <c r="F29" s="88">
        <f>E5*E3</f>
        <v>2120.4</v>
      </c>
      <c r="G29" s="98">
        <f t="shared" si="2"/>
        <v>2.75652</v>
      </c>
      <c r="H29" s="75"/>
      <c r="I29" s="97">
        <v>0.0013</v>
      </c>
      <c r="J29" s="89">
        <f>E5*E3</f>
        <v>2120.4</v>
      </c>
      <c r="K29" s="98">
        <f t="shared" si="3"/>
        <v>2.75652</v>
      </c>
      <c r="L29" s="75"/>
      <c r="M29" s="43">
        <f t="shared" si="0"/>
        <v>0</v>
      </c>
      <c r="N29" s="99">
        <f t="shared" si="1"/>
        <v>0</v>
      </c>
    </row>
    <row r="30" spans="1:14" ht="14.25">
      <c r="A30" s="71" t="s">
        <v>46</v>
      </c>
      <c r="B30" s="71"/>
      <c r="C30" s="72"/>
      <c r="D30" s="73"/>
      <c r="E30" s="168">
        <v>0.25</v>
      </c>
      <c r="F30" s="88">
        <v>1</v>
      </c>
      <c r="G30" s="98">
        <f t="shared" si="2"/>
        <v>0.25</v>
      </c>
      <c r="H30" s="75"/>
      <c r="I30" s="97">
        <v>0.25</v>
      </c>
      <c r="J30" s="89">
        <v>1</v>
      </c>
      <c r="K30" s="98">
        <f t="shared" si="3"/>
        <v>0.25</v>
      </c>
      <c r="L30" s="75"/>
      <c r="M30" s="43">
        <f t="shared" si="0"/>
        <v>0</v>
      </c>
      <c r="N30" s="99">
        <f t="shared" si="1"/>
        <v>0</v>
      </c>
    </row>
    <row r="31" spans="1:14" ht="14.25">
      <c r="A31" s="71" t="s">
        <v>1</v>
      </c>
      <c r="B31" s="71"/>
      <c r="C31" s="72"/>
      <c r="D31" s="73"/>
      <c r="E31" s="168">
        <v>0.007</v>
      </c>
      <c r="F31" s="88">
        <f>E5</f>
        <v>2000</v>
      </c>
      <c r="G31" s="98">
        <f t="shared" si="2"/>
        <v>14</v>
      </c>
      <c r="H31" s="75"/>
      <c r="I31" s="97">
        <v>0.007</v>
      </c>
      <c r="J31" s="89">
        <f>E5</f>
        <v>2000</v>
      </c>
      <c r="K31" s="98">
        <f t="shared" si="3"/>
        <v>14</v>
      </c>
      <c r="L31" s="75"/>
      <c r="M31" s="43">
        <f t="shared" si="0"/>
        <v>0</v>
      </c>
      <c r="N31" s="99">
        <f t="shared" si="1"/>
        <v>0</v>
      </c>
    </row>
    <row r="32" spans="1:14" ht="14.25">
      <c r="A32" s="76" t="s">
        <v>47</v>
      </c>
      <c r="B32" s="71"/>
      <c r="C32" s="72"/>
      <c r="D32" s="73"/>
      <c r="E32" s="100">
        <v>0.067</v>
      </c>
      <c r="F32" s="88">
        <v>1280</v>
      </c>
      <c r="G32" s="98">
        <f t="shared" si="2"/>
        <v>85.76</v>
      </c>
      <c r="H32" s="75"/>
      <c r="I32" s="97">
        <v>0.067</v>
      </c>
      <c r="J32" s="88">
        <f>F32</f>
        <v>1280</v>
      </c>
      <c r="K32" s="98">
        <f t="shared" si="3"/>
        <v>85.76</v>
      </c>
      <c r="L32" s="75"/>
      <c r="M32" s="43">
        <f t="shared" si="0"/>
        <v>0</v>
      </c>
      <c r="N32" s="99">
        <f t="shared" si="1"/>
        <v>0</v>
      </c>
    </row>
    <row r="33" spans="1:14" ht="14.25">
      <c r="A33" s="76" t="s">
        <v>48</v>
      </c>
      <c r="B33" s="71"/>
      <c r="C33" s="72"/>
      <c r="D33" s="73"/>
      <c r="E33" s="100">
        <v>0.104</v>
      </c>
      <c r="F33" s="88">
        <v>360</v>
      </c>
      <c r="G33" s="98">
        <f t="shared" si="2"/>
        <v>37.44</v>
      </c>
      <c r="H33" s="75"/>
      <c r="I33" s="97">
        <v>0.104</v>
      </c>
      <c r="J33" s="88">
        <f>F33</f>
        <v>360</v>
      </c>
      <c r="K33" s="98">
        <f t="shared" si="3"/>
        <v>37.44</v>
      </c>
      <c r="L33" s="75"/>
      <c r="M33" s="43">
        <f t="shared" si="0"/>
        <v>0</v>
      </c>
      <c r="N33" s="99">
        <f t="shared" si="1"/>
        <v>0</v>
      </c>
    </row>
    <row r="34" spans="1:14" ht="15" thickBot="1">
      <c r="A34" s="26" t="s">
        <v>49</v>
      </c>
      <c r="B34" s="71"/>
      <c r="C34" s="72"/>
      <c r="D34" s="73"/>
      <c r="E34" s="100">
        <v>0.124</v>
      </c>
      <c r="F34" s="88">
        <v>360</v>
      </c>
      <c r="G34" s="98">
        <f t="shared" si="2"/>
        <v>44.64</v>
      </c>
      <c r="H34" s="75"/>
      <c r="I34" s="97">
        <v>0.124</v>
      </c>
      <c r="J34" s="88">
        <f>F34</f>
        <v>360</v>
      </c>
      <c r="K34" s="98">
        <f>I34*J34</f>
        <v>44.64</v>
      </c>
      <c r="L34" s="75"/>
      <c r="M34" s="43">
        <f t="shared" si="0"/>
        <v>0</v>
      </c>
      <c r="N34" s="99">
        <f t="shared" si="1"/>
        <v>0</v>
      </c>
    </row>
    <row r="35" spans="1:14" ht="15" thickBot="1">
      <c r="A35" s="101"/>
      <c r="B35" s="102"/>
      <c r="C35" s="102"/>
      <c r="D35" s="103"/>
      <c r="E35" s="162"/>
      <c r="F35" s="163"/>
      <c r="G35" s="172"/>
      <c r="H35" s="106"/>
      <c r="I35" s="104"/>
      <c r="J35" s="107"/>
      <c r="K35" s="105"/>
      <c r="L35" s="106"/>
      <c r="M35" s="108"/>
      <c r="N35" s="109"/>
    </row>
    <row r="36" spans="1:14" ht="15">
      <c r="A36" s="110" t="s">
        <v>50</v>
      </c>
      <c r="B36" s="71"/>
      <c r="C36" s="71"/>
      <c r="D36" s="111"/>
      <c r="E36" s="112"/>
      <c r="F36" s="113"/>
      <c r="G36" s="114">
        <f>SUM(G27:G35)</f>
        <v>305.58036799999996</v>
      </c>
      <c r="H36" s="115"/>
      <c r="I36" s="116"/>
      <c r="J36" s="116"/>
      <c r="K36" s="117">
        <f>SUM(K27:K35)</f>
        <v>270.877728</v>
      </c>
      <c r="L36" s="118"/>
      <c r="M36" s="119">
        <f>K36-G36</f>
        <v>-34.702639999999974</v>
      </c>
      <c r="N36" s="120">
        <f>M36/G36</f>
        <v>-0.11356305454805911</v>
      </c>
    </row>
    <row r="37" spans="1:14" ht="14.25">
      <c r="A37" s="121" t="s">
        <v>8</v>
      </c>
      <c r="B37" s="71"/>
      <c r="C37" s="71"/>
      <c r="D37" s="111"/>
      <c r="E37" s="112">
        <v>0.13</v>
      </c>
      <c r="F37" s="122"/>
      <c r="G37" s="123">
        <f>G36*E37</f>
        <v>39.725447839999994</v>
      </c>
      <c r="H37" s="38"/>
      <c r="I37" s="112">
        <v>0.13</v>
      </c>
      <c r="J37" s="38"/>
      <c r="K37" s="124">
        <f>K36*I37</f>
        <v>35.21410464</v>
      </c>
      <c r="L37" s="125"/>
      <c r="M37" s="126">
        <f>K37-G37</f>
        <v>-4.511343199999992</v>
      </c>
      <c r="N37" s="127">
        <f>M37/G37</f>
        <v>-0.113563054548059</v>
      </c>
    </row>
    <row r="38" spans="1:14" ht="14.25">
      <c r="A38" s="128" t="s">
        <v>51</v>
      </c>
      <c r="B38" s="71"/>
      <c r="C38" s="71"/>
      <c r="D38" s="111"/>
      <c r="E38" s="38"/>
      <c r="F38" s="122"/>
      <c r="G38" s="123">
        <f>SUM(G36:G37)</f>
        <v>345.30581584</v>
      </c>
      <c r="H38" s="38"/>
      <c r="I38" s="38"/>
      <c r="J38" s="38"/>
      <c r="K38" s="124">
        <f>SUM(K36:K37)</f>
        <v>306.09183264</v>
      </c>
      <c r="L38" s="125"/>
      <c r="M38" s="126">
        <f>K38-G38</f>
        <v>-39.21398319999997</v>
      </c>
      <c r="N38" s="127">
        <f>M38/G38</f>
        <v>-0.11356305454805911</v>
      </c>
    </row>
    <row r="39" spans="1:14" ht="14.25" customHeight="1">
      <c r="A39" s="224" t="s">
        <v>52</v>
      </c>
      <c r="B39" s="224"/>
      <c r="C39" s="224"/>
      <c r="D39" s="111"/>
      <c r="E39" s="38"/>
      <c r="F39" s="122"/>
      <c r="G39" s="173">
        <f>G38*-0.1</f>
        <v>-34.530581584</v>
      </c>
      <c r="H39" s="38"/>
      <c r="I39" s="38"/>
      <c r="J39" s="38"/>
      <c r="K39" s="129">
        <f>K38*-0.1</f>
        <v>-30.609183264000002</v>
      </c>
      <c r="L39" s="125"/>
      <c r="M39" s="130">
        <f>K39-G39</f>
        <v>3.9213983199999944</v>
      </c>
      <c r="N39" s="131">
        <f>M39/G39</f>
        <v>-0.11356305454805904</v>
      </c>
    </row>
    <row r="40" spans="1:14" ht="15.75" customHeight="1" thickBot="1">
      <c r="A40" s="225" t="s">
        <v>53</v>
      </c>
      <c r="B40" s="225"/>
      <c r="C40" s="225"/>
      <c r="D40" s="132"/>
      <c r="E40" s="187"/>
      <c r="F40" s="188"/>
      <c r="G40" s="174">
        <f>SUM(G38:G39)</f>
        <v>310.775234256</v>
      </c>
      <c r="H40" s="133"/>
      <c r="I40" s="133"/>
      <c r="J40" s="133"/>
      <c r="K40" s="134">
        <f>SUM(K38:K39)</f>
        <v>275.482649376</v>
      </c>
      <c r="L40" s="135"/>
      <c r="M40" s="68">
        <f>K40-G40</f>
        <v>-35.29258487999999</v>
      </c>
      <c r="N40" s="69">
        <f>M40/G40</f>
        <v>-0.11356305454805918</v>
      </c>
    </row>
    <row r="41" spans="1:14" ht="13.5" thickBot="1">
      <c r="A41" s="101"/>
      <c r="B41" s="102"/>
      <c r="C41" s="102"/>
      <c r="D41" s="103"/>
      <c r="E41" s="136"/>
      <c r="F41" s="137"/>
      <c r="G41" s="138"/>
      <c r="H41" s="139"/>
      <c r="I41" s="136"/>
      <c r="J41" s="139"/>
      <c r="K41" s="140"/>
      <c r="L41" s="137"/>
      <c r="M41" s="141"/>
      <c r="N41" s="142"/>
    </row>
    <row r="42" spans="1:14" ht="12.75">
      <c r="A42" s="8"/>
      <c r="B42" s="8"/>
      <c r="C42" s="8"/>
      <c r="D42" s="5"/>
      <c r="E42" s="5"/>
      <c r="F42" s="5"/>
      <c r="G42" s="5"/>
      <c r="H42" s="5"/>
      <c r="I42" s="5"/>
      <c r="J42" s="5"/>
      <c r="K42" s="143"/>
      <c r="L42" s="5"/>
      <c r="M42" s="5"/>
      <c r="N42" s="5"/>
    </row>
    <row r="43" spans="1:14" ht="12.75">
      <c r="A43" s="8"/>
      <c r="B43" s="8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8"/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11">
    <mergeCell ref="M12:N12"/>
    <mergeCell ref="C13:C14"/>
    <mergeCell ref="M13:M14"/>
    <mergeCell ref="N13:N14"/>
    <mergeCell ref="A26:C26"/>
    <mergeCell ref="A39:C39"/>
    <mergeCell ref="C1:K1"/>
    <mergeCell ref="E10:J10"/>
    <mergeCell ref="E12:G12"/>
    <mergeCell ref="I12:K12"/>
    <mergeCell ref="A40:C40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'GS &lt;50'!#REF!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1"/>
  <sheetViews>
    <sheetView zoomScalePageLayoutView="0" workbookViewId="0" topLeftCell="A13">
      <selection activeCell="I21" sqref="I21"/>
    </sheetView>
  </sheetViews>
  <sheetFormatPr defaultColWidth="9.140625" defaultRowHeight="12.75"/>
  <cols>
    <col min="1" max="1" width="35.28125" style="0" bestFit="1" customWidth="1"/>
    <col min="2" max="2" width="2.140625" style="0" customWidth="1"/>
    <col min="3" max="3" width="5.57421875" style="0" bestFit="1" customWidth="1"/>
    <col min="4" max="4" width="3.00390625" style="0" customWidth="1"/>
    <col min="5" max="5" width="11.00390625" style="0" bestFit="1" customWidth="1"/>
    <col min="6" max="6" width="9.8515625" style="0" bestFit="1" customWidth="1"/>
    <col min="7" max="7" width="12.7109375" style="0" bestFit="1" customWidth="1"/>
    <col min="8" max="8" width="4.7109375" style="0" customWidth="1"/>
    <col min="9" max="9" width="11.00390625" style="0" bestFit="1" customWidth="1"/>
    <col min="10" max="10" width="10.421875" style="0" bestFit="1" customWidth="1"/>
    <col min="11" max="11" width="12.7109375" style="0" bestFit="1" customWidth="1"/>
    <col min="12" max="12" width="4.7109375" style="0" customWidth="1"/>
    <col min="13" max="13" width="12.7109375" style="0" bestFit="1" customWidth="1"/>
    <col min="14" max="14" width="11.00390625" style="0" bestFit="1" customWidth="1"/>
  </cols>
  <sheetData>
    <row r="1" spans="1:14" ht="15.75">
      <c r="A1" s="4"/>
      <c r="B1" s="5"/>
      <c r="C1" s="226" t="s">
        <v>55</v>
      </c>
      <c r="D1" s="226"/>
      <c r="E1" s="226"/>
      <c r="F1" s="226"/>
      <c r="G1" s="226"/>
      <c r="H1" s="226"/>
      <c r="I1" s="226"/>
      <c r="J1" s="226"/>
      <c r="K1" s="226"/>
      <c r="L1" s="6"/>
      <c r="M1" s="6"/>
      <c r="N1" s="6"/>
    </row>
    <row r="2" spans="1:14" ht="15.75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" t="s">
        <v>2</v>
      </c>
      <c r="B3" s="5"/>
      <c r="C3" s="11"/>
      <c r="D3" s="11"/>
      <c r="E3" s="12">
        <v>1.0602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7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4" t="s">
        <v>3</v>
      </c>
      <c r="B5" s="5"/>
      <c r="C5" s="13" t="s">
        <v>21</v>
      </c>
      <c r="D5" s="14"/>
      <c r="E5" s="144">
        <f>730*E8*E9</f>
        <v>435401.2</v>
      </c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8"/>
      <c r="B6" s="8"/>
      <c r="C6" s="8"/>
      <c r="D6" s="8"/>
      <c r="E6" s="8"/>
      <c r="F6" s="16"/>
      <c r="G6" s="8"/>
      <c r="H6" s="8"/>
      <c r="I6" s="8"/>
      <c r="J6" s="8"/>
      <c r="K6" s="8"/>
      <c r="L6" s="8"/>
      <c r="M6" s="8"/>
      <c r="N6" s="8"/>
    </row>
    <row r="7" spans="1:14" ht="12.75">
      <c r="A7" s="17" t="s">
        <v>22</v>
      </c>
      <c r="B7" s="5"/>
      <c r="C7" s="5"/>
      <c r="D7" s="5"/>
      <c r="E7" s="5"/>
      <c r="F7" s="14"/>
      <c r="G7" s="5"/>
      <c r="H7" s="5"/>
      <c r="I7" s="5"/>
      <c r="J7" s="5"/>
      <c r="K7" s="5"/>
      <c r="L7" s="5"/>
      <c r="M7" s="5"/>
      <c r="N7" s="5"/>
    </row>
    <row r="8" spans="1:14" ht="12.75">
      <c r="A8" s="18" t="s">
        <v>23</v>
      </c>
      <c r="B8" s="19"/>
      <c r="C8" s="20" t="s">
        <v>5</v>
      </c>
      <c r="D8" s="21"/>
      <c r="E8" s="145">
        <v>1480</v>
      </c>
      <c r="F8" s="14"/>
      <c r="G8" s="5"/>
      <c r="H8" s="5"/>
      <c r="I8" s="5"/>
      <c r="J8" s="5"/>
      <c r="K8" s="5"/>
      <c r="L8" s="5"/>
      <c r="M8" s="5"/>
      <c r="N8" s="5"/>
    </row>
    <row r="9" spans="1:14" ht="12.75">
      <c r="A9" s="18" t="s">
        <v>6</v>
      </c>
      <c r="B9" s="19"/>
      <c r="C9" s="20"/>
      <c r="D9" s="21"/>
      <c r="E9" s="146">
        <v>0.403</v>
      </c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24"/>
      <c r="B10" s="8"/>
      <c r="C10" s="25"/>
      <c r="D10" s="16"/>
      <c r="E10" s="227">
        <f>IF(AND(ISNUMBER(E8),ISBLANK(E9)),"Please enter a load factor","")</f>
      </c>
      <c r="F10" s="227"/>
      <c r="G10" s="227"/>
      <c r="H10" s="227"/>
      <c r="I10" s="227"/>
      <c r="J10" s="227"/>
      <c r="K10" s="8"/>
      <c r="L10" s="8"/>
      <c r="M10" s="8"/>
      <c r="N10" s="8"/>
    </row>
    <row r="11" spans="1:14" ht="12.75">
      <c r="A11" s="2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26"/>
      <c r="B12" s="8"/>
      <c r="C12" s="27"/>
      <c r="D12" s="27"/>
      <c r="E12" s="228" t="s">
        <v>24</v>
      </c>
      <c r="F12" s="229"/>
      <c r="G12" s="230"/>
      <c r="H12" s="8"/>
      <c r="I12" s="228" t="s">
        <v>25</v>
      </c>
      <c r="J12" s="229"/>
      <c r="K12" s="230"/>
      <c r="L12" s="8"/>
      <c r="M12" s="228" t="s">
        <v>26</v>
      </c>
      <c r="N12" s="230"/>
    </row>
    <row r="13" spans="1:14" ht="12.75" customHeight="1">
      <c r="A13" s="26"/>
      <c r="B13" s="8"/>
      <c r="C13" s="231"/>
      <c r="D13" s="28"/>
      <c r="E13" s="29" t="s">
        <v>27</v>
      </c>
      <c r="F13" s="29" t="s">
        <v>7</v>
      </c>
      <c r="G13" s="30" t="s">
        <v>28</v>
      </c>
      <c r="H13" s="8"/>
      <c r="I13" s="29" t="s">
        <v>27</v>
      </c>
      <c r="J13" s="31" t="s">
        <v>7</v>
      </c>
      <c r="K13" s="30" t="s">
        <v>28</v>
      </c>
      <c r="L13" s="8"/>
      <c r="M13" s="233" t="s">
        <v>29</v>
      </c>
      <c r="N13" s="235" t="s">
        <v>30</v>
      </c>
    </row>
    <row r="14" spans="1:14" ht="12.75">
      <c r="A14" s="26"/>
      <c r="B14" s="8"/>
      <c r="C14" s="232"/>
      <c r="D14" s="28"/>
      <c r="E14" s="32" t="s">
        <v>31</v>
      </c>
      <c r="F14" s="32"/>
      <c r="G14" s="33" t="s">
        <v>31</v>
      </c>
      <c r="H14" s="8"/>
      <c r="I14" s="32" t="s">
        <v>31</v>
      </c>
      <c r="J14" s="33"/>
      <c r="K14" s="33" t="s">
        <v>31</v>
      </c>
      <c r="L14" s="8"/>
      <c r="M14" s="234"/>
      <c r="N14" s="236"/>
    </row>
    <row r="15" spans="1:14" ht="14.25">
      <c r="A15" s="34" t="s">
        <v>32</v>
      </c>
      <c r="B15" s="34"/>
      <c r="C15" s="35"/>
      <c r="D15" s="36"/>
      <c r="E15" s="37">
        <v>224.32</v>
      </c>
      <c r="F15" s="38">
        <v>1</v>
      </c>
      <c r="G15" s="169">
        <f>E15*F15</f>
        <v>224.32</v>
      </c>
      <c r="H15" s="40"/>
      <c r="I15" s="37">
        <v>227.57</v>
      </c>
      <c r="J15" s="41">
        <v>1</v>
      </c>
      <c r="K15" s="42">
        <f>I15*J15</f>
        <v>227.57</v>
      </c>
      <c r="L15" s="40"/>
      <c r="M15" s="43">
        <f>K15-G15</f>
        <v>3.25</v>
      </c>
      <c r="N15" s="44">
        <f>M15/G15</f>
        <v>0.014488231098430813</v>
      </c>
    </row>
    <row r="16" spans="1:14" ht="14.25">
      <c r="A16" s="34" t="s">
        <v>0</v>
      </c>
      <c r="B16" s="34"/>
      <c r="C16" s="35"/>
      <c r="D16" s="36"/>
      <c r="E16" s="167">
        <v>2.1306</v>
      </c>
      <c r="F16" s="46">
        <v>1480</v>
      </c>
      <c r="G16" s="169">
        <f>E16*F16</f>
        <v>3153.2879999999996</v>
      </c>
      <c r="H16" s="40"/>
      <c r="I16" s="45">
        <v>2.1615</v>
      </c>
      <c r="J16" s="47">
        <f>F16</f>
        <v>1480</v>
      </c>
      <c r="K16" s="39">
        <f>I16*J16</f>
        <v>3199.0200000000004</v>
      </c>
      <c r="L16" s="40"/>
      <c r="M16" s="43">
        <f aca="true" t="shared" si="0" ref="M16:M34">K16-G16</f>
        <v>45.73200000000088</v>
      </c>
      <c r="N16" s="44">
        <f aca="true" t="shared" si="1" ref="N16:N34">M16/G16</f>
        <v>0.01450295691354576</v>
      </c>
    </row>
    <row r="17" spans="1:14" ht="14.25">
      <c r="A17" s="48" t="s">
        <v>33</v>
      </c>
      <c r="B17" s="48"/>
      <c r="C17" s="35"/>
      <c r="D17" s="36"/>
      <c r="E17" s="191">
        <v>0</v>
      </c>
      <c r="F17" s="38">
        <v>1</v>
      </c>
      <c r="G17" s="169">
        <f>E17*F17</f>
        <v>0</v>
      </c>
      <c r="H17" s="40"/>
      <c r="I17" s="49">
        <v>0</v>
      </c>
      <c r="J17" s="41">
        <v>1</v>
      </c>
      <c r="K17" s="42">
        <f>I17*J17</f>
        <v>0</v>
      </c>
      <c r="L17" s="40"/>
      <c r="M17" s="43">
        <f t="shared" si="0"/>
        <v>0</v>
      </c>
      <c r="N17" s="44" t="e">
        <f t="shared" si="1"/>
        <v>#DIV/0!</v>
      </c>
    </row>
    <row r="18" spans="1:14" ht="14.25">
      <c r="A18" s="50" t="s">
        <v>34</v>
      </c>
      <c r="B18" s="51"/>
      <c r="C18" s="52"/>
      <c r="D18" s="53"/>
      <c r="E18" s="54">
        <v>-0.0229</v>
      </c>
      <c r="F18" s="55">
        <v>1480</v>
      </c>
      <c r="G18" s="170">
        <f>E18*F18</f>
        <v>-33.892</v>
      </c>
      <c r="H18" s="57"/>
      <c r="I18" s="54">
        <v>-0.033</v>
      </c>
      <c r="J18" s="58">
        <f>F18</f>
        <v>1480</v>
      </c>
      <c r="K18" s="56">
        <f>I18*J18</f>
        <v>-48.84</v>
      </c>
      <c r="L18" s="57"/>
      <c r="M18" s="59">
        <f t="shared" si="0"/>
        <v>-14.948</v>
      </c>
      <c r="N18" s="60">
        <f t="shared" si="1"/>
        <v>0.4410480349344978</v>
      </c>
    </row>
    <row r="19" spans="1:14" ht="15">
      <c r="A19" s="61" t="s">
        <v>35</v>
      </c>
      <c r="B19" s="62"/>
      <c r="C19" s="62"/>
      <c r="D19" s="63"/>
      <c r="E19" s="148"/>
      <c r="F19" s="149"/>
      <c r="G19" s="197">
        <f>SUM(G15:G18)</f>
        <v>3343.716</v>
      </c>
      <c r="H19" s="65"/>
      <c r="I19" s="64"/>
      <c r="J19" s="66"/>
      <c r="K19" s="197">
        <f>SUM(K15:K18)</f>
        <v>3377.7500000000005</v>
      </c>
      <c r="L19" s="67"/>
      <c r="M19" s="68">
        <f t="shared" si="0"/>
        <v>34.03400000000056</v>
      </c>
      <c r="N19" s="69">
        <f t="shared" si="1"/>
        <v>0.010178496020595219</v>
      </c>
    </row>
    <row r="20" spans="1:14" ht="14.25">
      <c r="A20" s="70" t="s">
        <v>36</v>
      </c>
      <c r="B20" s="71"/>
      <c r="C20" s="72"/>
      <c r="D20" s="73"/>
      <c r="E20" s="167">
        <f>E32*0.64+E33*0.18+E34*0.18</f>
        <v>0.08392</v>
      </c>
      <c r="F20" s="74">
        <f>E5*(E3-1)</f>
        <v>26211.152240000014</v>
      </c>
      <c r="G20" s="169">
        <f>E20*F20</f>
        <v>2199.639895980801</v>
      </c>
      <c r="H20" s="65"/>
      <c r="I20" s="45">
        <f>I32*0.64+I33*0.18+I34*0.18</f>
        <v>0.08392</v>
      </c>
      <c r="J20" s="74">
        <f>F20</f>
        <v>26211.152240000014</v>
      </c>
      <c r="K20" s="39">
        <f>I20*J20</f>
        <v>2199.639895980801</v>
      </c>
      <c r="L20" s="75"/>
      <c r="M20" s="43">
        <f t="shared" si="0"/>
        <v>0</v>
      </c>
      <c r="N20" s="44">
        <f t="shared" si="1"/>
        <v>0</v>
      </c>
    </row>
    <row r="21" spans="1:14" ht="25.5">
      <c r="A21" s="70" t="s">
        <v>37</v>
      </c>
      <c r="B21" s="71"/>
      <c r="C21" s="72"/>
      <c r="D21" s="73"/>
      <c r="E21" s="167">
        <v>4.1666</v>
      </c>
      <c r="F21" s="74">
        <v>1480</v>
      </c>
      <c r="G21" s="169">
        <f>E21*F21</f>
        <v>6166.568</v>
      </c>
      <c r="H21" s="65"/>
      <c r="I21" s="45">
        <v>-2.3679</v>
      </c>
      <c r="J21" s="74">
        <f>F21</f>
        <v>1480</v>
      </c>
      <c r="K21" s="39">
        <f>I21*J21</f>
        <v>-3504.492</v>
      </c>
      <c r="L21" s="75"/>
      <c r="M21" s="43">
        <f t="shared" si="0"/>
        <v>-9671.060000000001</v>
      </c>
      <c r="N21" s="44">
        <f t="shared" si="1"/>
        <v>-1.5683050928814863</v>
      </c>
    </row>
    <row r="22" spans="1:14" ht="14.25">
      <c r="A22" s="76" t="s">
        <v>38</v>
      </c>
      <c r="B22" s="71"/>
      <c r="C22" s="72"/>
      <c r="D22" s="73"/>
      <c r="E22" s="167">
        <v>0.3506</v>
      </c>
      <c r="F22" s="74">
        <v>1480</v>
      </c>
      <c r="G22" s="169">
        <f>E22*F22</f>
        <v>518.888</v>
      </c>
      <c r="H22" s="65"/>
      <c r="I22" s="45">
        <v>0.3506</v>
      </c>
      <c r="J22" s="74">
        <f>F22</f>
        <v>1480</v>
      </c>
      <c r="K22" s="39">
        <f>I22*J22</f>
        <v>518.888</v>
      </c>
      <c r="L22" s="75"/>
      <c r="M22" s="43">
        <f t="shared" si="0"/>
        <v>0</v>
      </c>
      <c r="N22" s="44">
        <f t="shared" si="1"/>
        <v>0</v>
      </c>
    </row>
    <row r="23" spans="1:14" ht="14.25">
      <c r="A23" s="76" t="s">
        <v>39</v>
      </c>
      <c r="B23" s="71"/>
      <c r="C23" s="72"/>
      <c r="D23" s="73"/>
      <c r="E23" s="167"/>
      <c r="F23" s="74">
        <v>1</v>
      </c>
      <c r="G23" s="169">
        <f>E23*F23</f>
        <v>0</v>
      </c>
      <c r="H23" s="65"/>
      <c r="I23" s="45"/>
      <c r="J23" s="74">
        <f>F23</f>
        <v>1</v>
      </c>
      <c r="K23" s="39">
        <f>I23*J23</f>
        <v>0</v>
      </c>
      <c r="L23" s="75"/>
      <c r="M23" s="43">
        <f t="shared" si="0"/>
        <v>0</v>
      </c>
      <c r="N23" s="44" t="e">
        <f t="shared" si="1"/>
        <v>#DIV/0!</v>
      </c>
    </row>
    <row r="24" spans="1:14" ht="25.5">
      <c r="A24" s="77" t="s">
        <v>40</v>
      </c>
      <c r="B24" s="78"/>
      <c r="C24" s="78"/>
      <c r="D24" s="79"/>
      <c r="E24" s="154"/>
      <c r="F24" s="154"/>
      <c r="G24" s="171">
        <f>SUM(G19:G23)</f>
        <v>12228.811895980803</v>
      </c>
      <c r="H24" s="65"/>
      <c r="I24" s="80"/>
      <c r="J24" s="82"/>
      <c r="K24" s="81">
        <f>SUM(K19:K23)</f>
        <v>2591.785895980801</v>
      </c>
      <c r="L24" s="67"/>
      <c r="M24" s="83">
        <f t="shared" si="0"/>
        <v>-9637.026000000002</v>
      </c>
      <c r="N24" s="84">
        <f t="shared" si="1"/>
        <v>-0.7880590593733284</v>
      </c>
    </row>
    <row r="25" spans="1:14" ht="14.25">
      <c r="A25" s="85" t="s">
        <v>41</v>
      </c>
      <c r="B25" s="85"/>
      <c r="C25" s="86"/>
      <c r="D25" s="87"/>
      <c r="E25" s="167">
        <v>3.4214</v>
      </c>
      <c r="F25" s="88">
        <v>1569.096</v>
      </c>
      <c r="G25" s="169">
        <f>E25*F25</f>
        <v>5368.5050544000005</v>
      </c>
      <c r="H25" s="65"/>
      <c r="I25" s="45">
        <v>2.9565</v>
      </c>
      <c r="J25" s="89">
        <f>F25</f>
        <v>1569.096</v>
      </c>
      <c r="K25" s="39">
        <f>I25*J25</f>
        <v>4639.032324</v>
      </c>
      <c r="L25" s="75"/>
      <c r="M25" s="43">
        <f t="shared" si="0"/>
        <v>-729.4727304000007</v>
      </c>
      <c r="N25" s="44">
        <f t="shared" si="1"/>
        <v>-0.13588004910270662</v>
      </c>
    </row>
    <row r="26" spans="1:14" ht="23.25" customHeight="1">
      <c r="A26" s="237" t="s">
        <v>42</v>
      </c>
      <c r="B26" s="237"/>
      <c r="C26" s="237"/>
      <c r="D26" s="87"/>
      <c r="E26" s="167">
        <v>1.5398</v>
      </c>
      <c r="F26" s="88">
        <v>1569.096</v>
      </c>
      <c r="G26" s="169">
        <f>E26*F26</f>
        <v>2416.0940208</v>
      </c>
      <c r="H26" s="65"/>
      <c r="I26" s="45">
        <v>1.2102</v>
      </c>
      <c r="J26" s="89">
        <f>F26</f>
        <v>1569.096</v>
      </c>
      <c r="K26" s="39">
        <f>I26*J26</f>
        <v>1898.9199792</v>
      </c>
      <c r="L26" s="75"/>
      <c r="M26" s="43">
        <f t="shared" si="0"/>
        <v>-517.1740416000002</v>
      </c>
      <c r="N26" s="44">
        <f t="shared" si="1"/>
        <v>-0.21405377321730104</v>
      </c>
    </row>
    <row r="27" spans="1:14" ht="25.5">
      <c r="A27" s="77" t="s">
        <v>43</v>
      </c>
      <c r="B27" s="90"/>
      <c r="C27" s="90"/>
      <c r="D27" s="91"/>
      <c r="E27" s="154"/>
      <c r="F27" s="154"/>
      <c r="G27" s="171">
        <f>SUM(G24:G26)</f>
        <v>20013.4109711808</v>
      </c>
      <c r="H27" s="92"/>
      <c r="I27" s="93"/>
      <c r="J27" s="94"/>
      <c r="K27" s="81">
        <f>SUM(K24:K26)</f>
        <v>9129.7381991808</v>
      </c>
      <c r="L27" s="95"/>
      <c r="M27" s="83">
        <f t="shared" si="0"/>
        <v>-10883.672772000002</v>
      </c>
      <c r="N27" s="84">
        <f t="shared" si="1"/>
        <v>-0.5438189815655327</v>
      </c>
    </row>
    <row r="28" spans="1:14" ht="25.5">
      <c r="A28" s="96" t="s">
        <v>44</v>
      </c>
      <c r="B28" s="71"/>
      <c r="C28" s="72"/>
      <c r="D28" s="73"/>
      <c r="E28" s="168">
        <v>0.0044</v>
      </c>
      <c r="F28" s="88">
        <f>E5*E3</f>
        <v>461612.35224000004</v>
      </c>
      <c r="G28" s="98">
        <f aca="true" t="shared" si="2" ref="G28:G34">E28*F28</f>
        <v>2031.0943498560002</v>
      </c>
      <c r="H28" s="75"/>
      <c r="I28" s="97">
        <v>0.0044</v>
      </c>
      <c r="J28" s="89">
        <f>E5*E3</f>
        <v>461612.35224000004</v>
      </c>
      <c r="K28" s="98">
        <f aca="true" t="shared" si="3" ref="K28:K33">I28*J28</f>
        <v>2031.0943498560002</v>
      </c>
      <c r="L28" s="75"/>
      <c r="M28" s="43">
        <f t="shared" si="0"/>
        <v>0</v>
      </c>
      <c r="N28" s="99">
        <f t="shared" si="1"/>
        <v>0</v>
      </c>
    </row>
    <row r="29" spans="1:14" ht="25.5">
      <c r="A29" s="96" t="s">
        <v>45</v>
      </c>
      <c r="B29" s="71"/>
      <c r="C29" s="72"/>
      <c r="D29" s="73"/>
      <c r="E29" s="168">
        <v>0.0012</v>
      </c>
      <c r="F29" s="88">
        <f>E5*E3</f>
        <v>461612.35224000004</v>
      </c>
      <c r="G29" s="98">
        <f t="shared" si="2"/>
        <v>553.9348226879999</v>
      </c>
      <c r="H29" s="75"/>
      <c r="I29" s="97">
        <v>0.0013</v>
      </c>
      <c r="J29" s="89">
        <f>E5*E3</f>
        <v>461612.35224000004</v>
      </c>
      <c r="K29" s="98">
        <f t="shared" si="3"/>
        <v>600.096057912</v>
      </c>
      <c r="L29" s="75"/>
      <c r="M29" s="43">
        <f t="shared" si="0"/>
        <v>46.16123522400005</v>
      </c>
      <c r="N29" s="99">
        <f t="shared" si="1"/>
        <v>0.08333333333333344</v>
      </c>
    </row>
    <row r="30" spans="1:14" ht="14.25">
      <c r="A30" s="71" t="s">
        <v>46</v>
      </c>
      <c r="B30" s="71"/>
      <c r="C30" s="72"/>
      <c r="D30" s="73"/>
      <c r="E30" s="168">
        <v>0.25</v>
      </c>
      <c r="F30" s="88">
        <v>1</v>
      </c>
      <c r="G30" s="98">
        <f t="shared" si="2"/>
        <v>0.25</v>
      </c>
      <c r="H30" s="75"/>
      <c r="I30" s="97">
        <v>0.25</v>
      </c>
      <c r="J30" s="89">
        <v>1</v>
      </c>
      <c r="K30" s="98">
        <f t="shared" si="3"/>
        <v>0.25</v>
      </c>
      <c r="L30" s="75"/>
      <c r="M30" s="43">
        <f t="shared" si="0"/>
        <v>0</v>
      </c>
      <c r="N30" s="99">
        <f t="shared" si="1"/>
        <v>0</v>
      </c>
    </row>
    <row r="31" spans="1:14" ht="14.25">
      <c r="A31" s="71" t="s">
        <v>1</v>
      </c>
      <c r="B31" s="71"/>
      <c r="C31" s="72"/>
      <c r="D31" s="73"/>
      <c r="E31" s="168">
        <v>0.007</v>
      </c>
      <c r="F31" s="88">
        <f>E5</f>
        <v>435401.2</v>
      </c>
      <c r="G31" s="98">
        <f t="shared" si="2"/>
        <v>3047.8084000000003</v>
      </c>
      <c r="H31" s="75"/>
      <c r="I31" s="97">
        <v>0.007</v>
      </c>
      <c r="J31" s="89">
        <f>E5</f>
        <v>435401.2</v>
      </c>
      <c r="K31" s="98">
        <f t="shared" si="3"/>
        <v>3047.8084000000003</v>
      </c>
      <c r="L31" s="75"/>
      <c r="M31" s="43">
        <f t="shared" si="0"/>
        <v>0</v>
      </c>
      <c r="N31" s="99">
        <f t="shared" si="1"/>
        <v>0</v>
      </c>
    </row>
    <row r="32" spans="1:14" ht="14.25">
      <c r="A32" s="76" t="s">
        <v>47</v>
      </c>
      <c r="B32" s="71"/>
      <c r="C32" s="72"/>
      <c r="D32" s="73"/>
      <c r="E32" s="100">
        <v>0.067</v>
      </c>
      <c r="F32" s="88">
        <v>295431.90543360007</v>
      </c>
      <c r="G32" s="98">
        <f t="shared" si="2"/>
        <v>19793.937664051206</v>
      </c>
      <c r="H32" s="75"/>
      <c r="I32" s="97">
        <v>0.067</v>
      </c>
      <c r="J32" s="88">
        <f>F32</f>
        <v>295431.90543360007</v>
      </c>
      <c r="K32" s="98">
        <f t="shared" si="3"/>
        <v>19793.937664051206</v>
      </c>
      <c r="L32" s="75"/>
      <c r="M32" s="43">
        <f t="shared" si="0"/>
        <v>0</v>
      </c>
      <c r="N32" s="99">
        <f t="shared" si="1"/>
        <v>0</v>
      </c>
    </row>
    <row r="33" spans="1:14" ht="14.25">
      <c r="A33" s="76" t="s">
        <v>48</v>
      </c>
      <c r="B33" s="71"/>
      <c r="C33" s="72"/>
      <c r="D33" s="73"/>
      <c r="E33" s="100">
        <v>0.104</v>
      </c>
      <c r="F33" s="88">
        <v>83090.2234032</v>
      </c>
      <c r="G33" s="98">
        <f t="shared" si="2"/>
        <v>8641.3832339328</v>
      </c>
      <c r="H33" s="75"/>
      <c r="I33" s="97">
        <v>0.104</v>
      </c>
      <c r="J33" s="88">
        <f>F33</f>
        <v>83090.2234032</v>
      </c>
      <c r="K33" s="98">
        <f t="shared" si="3"/>
        <v>8641.3832339328</v>
      </c>
      <c r="L33" s="75"/>
      <c r="M33" s="43">
        <f t="shared" si="0"/>
        <v>0</v>
      </c>
      <c r="N33" s="99">
        <f t="shared" si="1"/>
        <v>0</v>
      </c>
    </row>
    <row r="34" spans="1:14" ht="15" thickBot="1">
      <c r="A34" s="26" t="s">
        <v>49</v>
      </c>
      <c r="B34" s="71"/>
      <c r="C34" s="72"/>
      <c r="D34" s="73"/>
      <c r="E34" s="100">
        <v>0.124</v>
      </c>
      <c r="F34" s="88">
        <v>83090.2234032</v>
      </c>
      <c r="G34" s="98">
        <f t="shared" si="2"/>
        <v>10303.1877019968</v>
      </c>
      <c r="H34" s="75"/>
      <c r="I34" s="97">
        <v>0.124</v>
      </c>
      <c r="J34" s="88">
        <f>F34</f>
        <v>83090.2234032</v>
      </c>
      <c r="K34" s="98">
        <f>I34*J34</f>
        <v>10303.1877019968</v>
      </c>
      <c r="L34" s="75"/>
      <c r="M34" s="43">
        <f t="shared" si="0"/>
        <v>0</v>
      </c>
      <c r="N34" s="99">
        <f t="shared" si="1"/>
        <v>0</v>
      </c>
    </row>
    <row r="35" spans="1:14" ht="15" thickBot="1">
      <c r="A35" s="101"/>
      <c r="B35" s="102"/>
      <c r="C35" s="102"/>
      <c r="D35" s="103"/>
      <c r="E35" s="162"/>
      <c r="F35" s="163"/>
      <c r="G35" s="172"/>
      <c r="H35" s="106"/>
      <c r="I35" s="104"/>
      <c r="J35" s="107"/>
      <c r="K35" s="105"/>
      <c r="L35" s="106"/>
      <c r="M35" s="108"/>
      <c r="N35" s="109"/>
    </row>
    <row r="36" spans="1:14" ht="15">
      <c r="A36" s="110" t="s">
        <v>50</v>
      </c>
      <c r="B36" s="71"/>
      <c r="C36" s="71"/>
      <c r="D36" s="111"/>
      <c r="E36" s="112"/>
      <c r="F36" s="113"/>
      <c r="G36" s="114">
        <f>SUM(G27:G35)</f>
        <v>64385.00714370561</v>
      </c>
      <c r="H36" s="115"/>
      <c r="I36" s="116"/>
      <c r="J36" s="116"/>
      <c r="K36" s="117">
        <f>SUM(K27:K35)</f>
        <v>53547.49560692961</v>
      </c>
      <c r="L36" s="118"/>
      <c r="M36" s="119">
        <f>K36-G36</f>
        <v>-10837.511536776</v>
      </c>
      <c r="N36" s="120">
        <f>M36/G36</f>
        <v>-0.16832352775215145</v>
      </c>
    </row>
    <row r="37" spans="1:14" ht="14.25">
      <c r="A37" s="121" t="s">
        <v>8</v>
      </c>
      <c r="B37" s="71"/>
      <c r="C37" s="71"/>
      <c r="D37" s="111"/>
      <c r="E37" s="112">
        <v>0.13</v>
      </c>
      <c r="F37" s="122"/>
      <c r="G37" s="123">
        <f>G36*E37</f>
        <v>8370.05092868173</v>
      </c>
      <c r="H37" s="38"/>
      <c r="I37" s="112">
        <v>0.13</v>
      </c>
      <c r="J37" s="38"/>
      <c r="K37" s="124">
        <f>K36*I37</f>
        <v>6961.174428900849</v>
      </c>
      <c r="L37" s="125"/>
      <c r="M37" s="126">
        <f>K37-G37</f>
        <v>-1408.8764997808812</v>
      </c>
      <c r="N37" s="127">
        <f>M37/G37</f>
        <v>-0.16832352775215156</v>
      </c>
    </row>
    <row r="38" spans="1:14" ht="14.25">
      <c r="A38" s="128" t="s">
        <v>51</v>
      </c>
      <c r="B38" s="71"/>
      <c r="C38" s="71"/>
      <c r="D38" s="111"/>
      <c r="E38" s="38"/>
      <c r="F38" s="122"/>
      <c r="G38" s="123">
        <f>SUM(G36:G37)</f>
        <v>72755.05807238734</v>
      </c>
      <c r="H38" s="38"/>
      <c r="I38" s="38"/>
      <c r="J38" s="38"/>
      <c r="K38" s="124">
        <f>SUM(K36:K37)</f>
        <v>60508.67003583046</v>
      </c>
      <c r="L38" s="125"/>
      <c r="M38" s="126">
        <f>K38-G38</f>
        <v>-12246.388036556884</v>
      </c>
      <c r="N38" s="127">
        <f>M38/G38</f>
        <v>-0.16832352775215148</v>
      </c>
    </row>
    <row r="39" spans="1:14" ht="14.25" customHeight="1">
      <c r="A39" s="224" t="s">
        <v>52</v>
      </c>
      <c r="B39" s="224"/>
      <c r="C39" s="224"/>
      <c r="D39" s="111"/>
      <c r="E39" s="38"/>
      <c r="F39" s="122"/>
      <c r="G39" s="173">
        <f>G38*-0.1</f>
        <v>-7275.505807238735</v>
      </c>
      <c r="H39" s="38"/>
      <c r="I39" s="38"/>
      <c r="J39" s="38"/>
      <c r="K39" s="129">
        <f>K38*-0.1</f>
        <v>-6050.867003583046</v>
      </c>
      <c r="L39" s="125"/>
      <c r="M39" s="130">
        <f>K39-G39</f>
        <v>1224.6388036556882</v>
      </c>
      <c r="N39" s="131">
        <f>M39/G39</f>
        <v>-0.16832352775215145</v>
      </c>
    </row>
    <row r="40" spans="1:14" ht="15.75" customHeight="1" thickBot="1">
      <c r="A40" s="225" t="s">
        <v>53</v>
      </c>
      <c r="B40" s="225"/>
      <c r="C40" s="225"/>
      <c r="D40" s="132"/>
      <c r="E40" s="187"/>
      <c r="F40" s="188"/>
      <c r="G40" s="174">
        <f>SUM(G38:G39)</f>
        <v>65479.55226514861</v>
      </c>
      <c r="H40" s="133"/>
      <c r="I40" s="133"/>
      <c r="J40" s="133"/>
      <c r="K40" s="134">
        <f>SUM(K38:K39)</f>
        <v>54457.803032247415</v>
      </c>
      <c r="L40" s="135"/>
      <c r="M40" s="68">
        <f>K40-G40</f>
        <v>-11021.749232901195</v>
      </c>
      <c r="N40" s="69">
        <f>M40/G40</f>
        <v>-0.16832352775215148</v>
      </c>
    </row>
    <row r="41" spans="1:14" ht="13.5" thickBot="1">
      <c r="A41" s="101"/>
      <c r="B41" s="102"/>
      <c r="C41" s="102"/>
      <c r="D41" s="103"/>
      <c r="E41" s="136"/>
      <c r="F41" s="137"/>
      <c r="G41" s="138"/>
      <c r="H41" s="139"/>
      <c r="I41" s="136"/>
      <c r="J41" s="139"/>
      <c r="K41" s="140"/>
      <c r="L41" s="137"/>
      <c r="M41" s="141"/>
      <c r="N41" s="142"/>
    </row>
  </sheetData>
  <sheetProtection/>
  <mergeCells count="11">
    <mergeCell ref="M12:N12"/>
    <mergeCell ref="C13:C14"/>
    <mergeCell ref="M13:M14"/>
    <mergeCell ref="N13:N14"/>
    <mergeCell ref="A26:C26"/>
    <mergeCell ref="A39:C39"/>
    <mergeCell ref="C1:K1"/>
    <mergeCell ref="E10:J10"/>
    <mergeCell ref="E12:G12"/>
    <mergeCell ref="I12:K12"/>
    <mergeCell ref="A40:C40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'GS 50-2999'!#REF!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0">
      <selection activeCell="A32" sqref="A32:IV34"/>
    </sheetView>
  </sheetViews>
  <sheetFormatPr defaultColWidth="9.140625" defaultRowHeight="12.75"/>
  <cols>
    <col min="1" max="1" width="35.28125" style="0" bestFit="1" customWidth="1"/>
    <col min="2" max="2" width="2.7109375" style="0" customWidth="1"/>
    <col min="3" max="3" width="5.57421875" style="0" bestFit="1" customWidth="1"/>
    <col min="4" max="4" width="3.28125" style="0" customWidth="1"/>
    <col min="5" max="6" width="11.57421875" style="0" bestFit="1" customWidth="1"/>
    <col min="7" max="7" width="14.00390625" style="0" bestFit="1" customWidth="1"/>
    <col min="8" max="8" width="4.7109375" style="0" customWidth="1"/>
    <col min="9" max="9" width="12.421875" style="0" bestFit="1" customWidth="1"/>
    <col min="10" max="10" width="12.28125" style="0" bestFit="1" customWidth="1"/>
    <col min="11" max="11" width="14.00390625" style="0" bestFit="1" customWidth="1"/>
    <col min="12" max="12" width="4.7109375" style="0" customWidth="1"/>
    <col min="13" max="13" width="14.00390625" style="0" bestFit="1" customWidth="1"/>
    <col min="14" max="14" width="11.00390625" style="0" bestFit="1" customWidth="1"/>
  </cols>
  <sheetData>
    <row r="1" spans="1:14" ht="15" customHeight="1">
      <c r="A1" s="4" t="s">
        <v>15</v>
      </c>
      <c r="B1" s="5"/>
      <c r="C1" s="226" t="s">
        <v>56</v>
      </c>
      <c r="D1" s="226"/>
      <c r="E1" s="226"/>
      <c r="F1" s="226"/>
      <c r="G1" s="226"/>
      <c r="H1" s="226"/>
      <c r="I1" s="226"/>
      <c r="J1" s="226"/>
      <c r="K1" s="226"/>
      <c r="L1" s="6"/>
      <c r="M1" s="6"/>
      <c r="N1" s="6"/>
    </row>
    <row r="2" spans="1:14" ht="15" customHeight="1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customHeight="1">
      <c r="A3" s="4" t="s">
        <v>2</v>
      </c>
      <c r="B3" s="5"/>
      <c r="C3" s="11"/>
      <c r="D3" s="11"/>
      <c r="E3" s="12">
        <v>1.0602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5" customHeight="1">
      <c r="A4" s="7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 customHeight="1">
      <c r="A5" s="4" t="s">
        <v>3</v>
      </c>
      <c r="B5" s="5"/>
      <c r="C5" s="13" t="s">
        <v>21</v>
      </c>
      <c r="D5" s="14"/>
      <c r="E5" s="144">
        <f>730*E8*E9</f>
        <v>1282464</v>
      </c>
      <c r="F5" s="5"/>
      <c r="G5" s="5"/>
      <c r="H5" s="5"/>
      <c r="I5" s="5"/>
      <c r="J5" s="5"/>
      <c r="K5" s="5"/>
      <c r="L5" s="5"/>
      <c r="M5" s="5"/>
      <c r="N5" s="5"/>
    </row>
    <row r="6" spans="1:14" ht="9" customHeight="1">
      <c r="A6" s="8"/>
      <c r="B6" s="8"/>
      <c r="C6" s="8"/>
      <c r="D6" s="8"/>
      <c r="E6" s="8"/>
      <c r="F6" s="16"/>
      <c r="G6" s="8"/>
      <c r="H6" s="8"/>
      <c r="I6" s="8"/>
      <c r="J6" s="8"/>
      <c r="K6" s="8"/>
      <c r="L6" s="8"/>
      <c r="M6" s="8"/>
      <c r="N6" s="8"/>
    </row>
    <row r="7" spans="1:14" ht="12.75">
      <c r="A7" s="17" t="s">
        <v>22</v>
      </c>
      <c r="B7" s="5"/>
      <c r="C7" s="5"/>
      <c r="D7" s="5"/>
      <c r="E7" s="5"/>
      <c r="F7" s="14"/>
      <c r="G7" s="5"/>
      <c r="H7" s="5"/>
      <c r="I7" s="5"/>
      <c r="J7" s="5"/>
      <c r="K7" s="5"/>
      <c r="L7" s="5"/>
      <c r="M7" s="5"/>
      <c r="N7" s="5"/>
    </row>
    <row r="8" spans="1:14" ht="15" customHeight="1">
      <c r="A8" s="18" t="s">
        <v>23</v>
      </c>
      <c r="B8" s="19"/>
      <c r="C8" s="20" t="s">
        <v>5</v>
      </c>
      <c r="D8" s="21"/>
      <c r="E8" s="147">
        <v>2440</v>
      </c>
      <c r="F8" s="14"/>
      <c r="G8" s="5"/>
      <c r="H8" s="5"/>
      <c r="I8" s="5"/>
      <c r="J8" s="5"/>
      <c r="K8" s="5"/>
      <c r="L8" s="5"/>
      <c r="M8" s="5"/>
      <c r="N8" s="5"/>
    </row>
    <row r="9" spans="1:14" ht="12.75">
      <c r="A9" s="18" t="s">
        <v>6</v>
      </c>
      <c r="B9" s="19"/>
      <c r="C9" s="20"/>
      <c r="D9" s="21"/>
      <c r="E9" s="146">
        <v>0.72</v>
      </c>
      <c r="F9" s="5"/>
      <c r="G9" s="5"/>
      <c r="H9" s="5"/>
      <c r="I9" s="5"/>
      <c r="J9" s="5"/>
      <c r="K9" s="5"/>
      <c r="L9" s="5"/>
      <c r="M9" s="5"/>
      <c r="N9" s="5"/>
    </row>
    <row r="10" spans="1:14" ht="18.75" customHeight="1">
      <c r="A10" s="24"/>
      <c r="B10" s="8"/>
      <c r="C10" s="25"/>
      <c r="D10" s="16"/>
      <c r="E10" s="227">
        <f>IF(AND(ISNUMBER(E8),ISBLANK(E9)),"Please enter a load factor","")</f>
      </c>
      <c r="F10" s="227"/>
      <c r="G10" s="227"/>
      <c r="H10" s="227"/>
      <c r="I10" s="227"/>
      <c r="J10" s="227"/>
      <c r="K10" s="8"/>
      <c r="L10" s="8"/>
      <c r="M10" s="8"/>
      <c r="N10" s="8"/>
    </row>
    <row r="11" spans="1:14" ht="18.75" customHeight="1">
      <c r="A11" s="2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26"/>
      <c r="B12" s="8"/>
      <c r="C12" s="27"/>
      <c r="D12" s="27"/>
      <c r="E12" s="228" t="s">
        <v>24</v>
      </c>
      <c r="F12" s="229"/>
      <c r="G12" s="230"/>
      <c r="H12" s="8"/>
      <c r="I12" s="228" t="s">
        <v>25</v>
      </c>
      <c r="J12" s="229"/>
      <c r="K12" s="230"/>
      <c r="L12" s="8"/>
      <c r="M12" s="228" t="s">
        <v>26</v>
      </c>
      <c r="N12" s="230"/>
    </row>
    <row r="13" spans="1:14" ht="12.75" customHeight="1">
      <c r="A13" s="26"/>
      <c r="B13" s="8"/>
      <c r="C13" s="231"/>
      <c r="D13" s="28"/>
      <c r="E13" s="29" t="s">
        <v>27</v>
      </c>
      <c r="F13" s="29" t="s">
        <v>7</v>
      </c>
      <c r="G13" s="30" t="s">
        <v>28</v>
      </c>
      <c r="H13" s="8"/>
      <c r="I13" s="29" t="s">
        <v>27</v>
      </c>
      <c r="J13" s="31" t="s">
        <v>7</v>
      </c>
      <c r="K13" s="30" t="s">
        <v>28</v>
      </c>
      <c r="L13" s="8"/>
      <c r="M13" s="233" t="s">
        <v>29</v>
      </c>
      <c r="N13" s="235" t="s">
        <v>30</v>
      </c>
    </row>
    <row r="14" spans="1:14" ht="12.75">
      <c r="A14" s="26"/>
      <c r="B14" s="8"/>
      <c r="C14" s="232"/>
      <c r="D14" s="28"/>
      <c r="E14" s="32" t="s">
        <v>31</v>
      </c>
      <c r="F14" s="32"/>
      <c r="G14" s="33" t="s">
        <v>31</v>
      </c>
      <c r="H14" s="8"/>
      <c r="I14" s="32" t="s">
        <v>31</v>
      </c>
      <c r="J14" s="33"/>
      <c r="K14" s="33" t="s">
        <v>31</v>
      </c>
      <c r="L14" s="8"/>
      <c r="M14" s="234"/>
      <c r="N14" s="236"/>
    </row>
    <row r="15" spans="1:14" ht="14.25">
      <c r="A15" s="34" t="s">
        <v>32</v>
      </c>
      <c r="B15" s="34"/>
      <c r="C15" s="35"/>
      <c r="D15" s="36"/>
      <c r="E15" s="37">
        <v>1473.7</v>
      </c>
      <c r="F15" s="38">
        <v>1</v>
      </c>
      <c r="G15" s="169">
        <f>E15*F15</f>
        <v>1473.7</v>
      </c>
      <c r="H15" s="40"/>
      <c r="I15" s="37">
        <v>1495.07</v>
      </c>
      <c r="J15" s="41">
        <v>1</v>
      </c>
      <c r="K15" s="42">
        <f>I15*J15</f>
        <v>1495.07</v>
      </c>
      <c r="L15" s="40"/>
      <c r="M15" s="43">
        <f>K15-G15</f>
        <v>21.36999999999989</v>
      </c>
      <c r="N15" s="44">
        <f>M15/G15</f>
        <v>0.014500916061613552</v>
      </c>
    </row>
    <row r="16" spans="1:14" ht="12.75" customHeight="1">
      <c r="A16" s="34" t="s">
        <v>0</v>
      </c>
      <c r="B16" s="34"/>
      <c r="C16" s="35"/>
      <c r="D16" s="36"/>
      <c r="E16" s="167">
        <v>1.3666</v>
      </c>
      <c r="F16" s="46">
        <v>2440</v>
      </c>
      <c r="G16" s="169">
        <f>E16*F16</f>
        <v>3334.504</v>
      </c>
      <c r="H16" s="40"/>
      <c r="I16" s="45">
        <v>1.3864</v>
      </c>
      <c r="J16" s="47">
        <f>F16</f>
        <v>2440</v>
      </c>
      <c r="K16" s="39">
        <f>I16*J16</f>
        <v>3382.8160000000003</v>
      </c>
      <c r="L16" s="40"/>
      <c r="M16" s="43">
        <f aca="true" t="shared" si="0" ref="M16:M34">K16-G16</f>
        <v>48.31200000000035</v>
      </c>
      <c r="N16" s="44">
        <f aca="true" t="shared" si="1" ref="N16:N34">M16/G16</f>
        <v>0.014488511634713994</v>
      </c>
    </row>
    <row r="17" spans="1:14" ht="12.75" customHeight="1">
      <c r="A17" s="48" t="s">
        <v>33</v>
      </c>
      <c r="B17" s="48"/>
      <c r="C17" s="35"/>
      <c r="D17" s="36"/>
      <c r="E17" s="191">
        <v>0</v>
      </c>
      <c r="F17" s="38">
        <v>1</v>
      </c>
      <c r="G17" s="169">
        <f>E17*F17</f>
        <v>0</v>
      </c>
      <c r="H17" s="40"/>
      <c r="I17" s="49">
        <v>0</v>
      </c>
      <c r="J17" s="41">
        <v>1</v>
      </c>
      <c r="K17" s="42">
        <f>I17*J17</f>
        <v>0</v>
      </c>
      <c r="L17" s="40"/>
      <c r="M17" s="43">
        <f t="shared" si="0"/>
        <v>0</v>
      </c>
      <c r="N17" s="44" t="e">
        <f t="shared" si="1"/>
        <v>#DIV/0!</v>
      </c>
    </row>
    <row r="18" spans="1:14" ht="12.75" customHeight="1">
      <c r="A18" s="50" t="s">
        <v>34</v>
      </c>
      <c r="B18" s="51"/>
      <c r="C18" s="52"/>
      <c r="D18" s="53"/>
      <c r="E18" s="54">
        <v>0</v>
      </c>
      <c r="F18" s="55">
        <v>2440</v>
      </c>
      <c r="G18" s="170">
        <f>E18*F18</f>
        <v>0</v>
      </c>
      <c r="H18" s="57"/>
      <c r="I18" s="54">
        <v>0</v>
      </c>
      <c r="J18" s="58">
        <f>F18</f>
        <v>2440</v>
      </c>
      <c r="K18" s="56">
        <f>I18*J18</f>
        <v>0</v>
      </c>
      <c r="L18" s="57"/>
      <c r="M18" s="59">
        <f t="shared" si="0"/>
        <v>0</v>
      </c>
      <c r="N18" s="60" t="e">
        <f t="shared" si="1"/>
        <v>#DIV/0!</v>
      </c>
    </row>
    <row r="19" spans="1:14" ht="12.75" customHeight="1">
      <c r="A19" s="61" t="s">
        <v>35</v>
      </c>
      <c r="B19" s="62"/>
      <c r="C19" s="62"/>
      <c r="D19" s="63"/>
      <c r="E19" s="148"/>
      <c r="F19" s="149"/>
      <c r="G19" s="197">
        <f>SUM(G15:G18)</f>
        <v>4808.204</v>
      </c>
      <c r="H19" s="65"/>
      <c r="I19" s="64"/>
      <c r="J19" s="66"/>
      <c r="K19" s="197">
        <f>SUM(K15:K18)</f>
        <v>4877.886</v>
      </c>
      <c r="L19" s="67"/>
      <c r="M19" s="68">
        <f t="shared" si="0"/>
        <v>69.6820000000007</v>
      </c>
      <c r="N19" s="69">
        <f t="shared" si="1"/>
        <v>0.014492313554083957</v>
      </c>
    </row>
    <row r="20" spans="1:14" ht="12.75" customHeight="1">
      <c r="A20" s="70" t="s">
        <v>36</v>
      </c>
      <c r="B20" s="71"/>
      <c r="C20" s="72"/>
      <c r="D20" s="73"/>
      <c r="E20" s="167">
        <f>E32*0.64+E33*0.18+E34*0.18</f>
        <v>0.08392</v>
      </c>
      <c r="F20" s="74">
        <f>E5*(E3-1)</f>
        <v>77204.33280000003</v>
      </c>
      <c r="G20" s="169">
        <f>E20*F20</f>
        <v>6478.9876085760025</v>
      </c>
      <c r="H20" s="65"/>
      <c r="I20" s="45">
        <f>I32*0.64+I33*0.18+I34*0.18</f>
        <v>0.08392</v>
      </c>
      <c r="J20" s="74">
        <f>F20</f>
        <v>77204.33280000003</v>
      </c>
      <c r="K20" s="39">
        <f>I20*J20</f>
        <v>6478.9876085760025</v>
      </c>
      <c r="L20" s="75"/>
      <c r="M20" s="43">
        <f t="shared" si="0"/>
        <v>0</v>
      </c>
      <c r="N20" s="44">
        <f t="shared" si="1"/>
        <v>0</v>
      </c>
    </row>
    <row r="21" spans="1:14" ht="12.75" customHeight="1">
      <c r="A21" s="70" t="s">
        <v>37</v>
      </c>
      <c r="B21" s="71"/>
      <c r="C21" s="72"/>
      <c r="D21" s="73"/>
      <c r="E21" s="167">
        <v>0</v>
      </c>
      <c r="F21" s="74">
        <v>2440</v>
      </c>
      <c r="G21" s="169">
        <f>E21*F21</f>
        <v>0</v>
      </c>
      <c r="H21" s="65"/>
      <c r="I21" s="45">
        <v>0</v>
      </c>
      <c r="J21" s="74">
        <f>F21</f>
        <v>2440</v>
      </c>
      <c r="K21" s="39">
        <f>I21*J21</f>
        <v>0</v>
      </c>
      <c r="L21" s="75"/>
      <c r="M21" s="43">
        <f t="shared" si="0"/>
        <v>0</v>
      </c>
      <c r="N21" s="44" t="e">
        <f t="shared" si="1"/>
        <v>#DIV/0!</v>
      </c>
    </row>
    <row r="22" spans="1:14" ht="12.75" customHeight="1">
      <c r="A22" s="76" t="s">
        <v>38</v>
      </c>
      <c r="B22" s="71"/>
      <c r="C22" s="72"/>
      <c r="D22" s="73"/>
      <c r="E22" s="167">
        <v>0.4094</v>
      </c>
      <c r="F22" s="74">
        <v>2440</v>
      </c>
      <c r="G22" s="169">
        <f>E22*F22</f>
        <v>998.9359999999999</v>
      </c>
      <c r="H22" s="65"/>
      <c r="I22" s="45">
        <v>0.4094</v>
      </c>
      <c r="J22" s="74">
        <f>F22</f>
        <v>2440</v>
      </c>
      <c r="K22" s="39">
        <f>I22*J22</f>
        <v>998.9359999999999</v>
      </c>
      <c r="L22" s="75"/>
      <c r="M22" s="43">
        <f t="shared" si="0"/>
        <v>0</v>
      </c>
      <c r="N22" s="44">
        <f t="shared" si="1"/>
        <v>0</v>
      </c>
    </row>
    <row r="23" spans="1:14" ht="14.25">
      <c r="A23" s="76" t="s">
        <v>39</v>
      </c>
      <c r="B23" s="71"/>
      <c r="C23" s="72"/>
      <c r="D23" s="73"/>
      <c r="E23" s="167"/>
      <c r="F23" s="74">
        <v>1</v>
      </c>
      <c r="G23" s="169">
        <f>E23*F23</f>
        <v>0</v>
      </c>
      <c r="H23" s="65"/>
      <c r="I23" s="45"/>
      <c r="J23" s="74">
        <f>F23</f>
        <v>1</v>
      </c>
      <c r="K23" s="39">
        <f>I23*J23</f>
        <v>0</v>
      </c>
      <c r="L23" s="75"/>
      <c r="M23" s="43">
        <f t="shared" si="0"/>
        <v>0</v>
      </c>
      <c r="N23" s="44" t="e">
        <f t="shared" si="1"/>
        <v>#DIV/0!</v>
      </c>
    </row>
    <row r="24" spans="1:14" ht="25.5">
      <c r="A24" s="77" t="s">
        <v>40</v>
      </c>
      <c r="B24" s="78"/>
      <c r="C24" s="78"/>
      <c r="D24" s="79"/>
      <c r="E24" s="154"/>
      <c r="F24" s="154"/>
      <c r="G24" s="171">
        <f>SUM(G19:G23)</f>
        <v>12286.127608576002</v>
      </c>
      <c r="H24" s="65"/>
      <c r="I24" s="80"/>
      <c r="J24" s="82"/>
      <c r="K24" s="81">
        <f>SUM(K19:K23)</f>
        <v>12355.809608576003</v>
      </c>
      <c r="L24" s="67"/>
      <c r="M24" s="83">
        <f t="shared" si="0"/>
        <v>69.6820000000007</v>
      </c>
      <c r="N24" s="84">
        <f t="shared" si="1"/>
        <v>0.0056715998905433026</v>
      </c>
    </row>
    <row r="25" spans="1:14" ht="14.25">
      <c r="A25" s="85" t="s">
        <v>41</v>
      </c>
      <c r="B25" s="85"/>
      <c r="C25" s="86"/>
      <c r="D25" s="87"/>
      <c r="E25" s="167">
        <v>3.4214</v>
      </c>
      <c r="F25" s="88">
        <v>2586.888</v>
      </c>
      <c r="G25" s="169">
        <f>E25*F25</f>
        <v>8850.7786032</v>
      </c>
      <c r="H25" s="65"/>
      <c r="I25" s="45">
        <v>3.3707</v>
      </c>
      <c r="J25" s="89">
        <f>F25</f>
        <v>2586.888</v>
      </c>
      <c r="K25" s="39">
        <f>I25*J25</f>
        <v>8719.623381599999</v>
      </c>
      <c r="L25" s="75"/>
      <c r="M25" s="43">
        <f t="shared" si="0"/>
        <v>-131.15522160000182</v>
      </c>
      <c r="N25" s="44">
        <f t="shared" si="1"/>
        <v>-0.01481849535277977</v>
      </c>
    </row>
    <row r="26" spans="1:14" ht="14.25" customHeight="1">
      <c r="A26" s="237" t="s">
        <v>42</v>
      </c>
      <c r="B26" s="237"/>
      <c r="C26" s="237"/>
      <c r="D26" s="87"/>
      <c r="E26" s="167">
        <v>1.5398</v>
      </c>
      <c r="F26" s="88">
        <v>2586.888</v>
      </c>
      <c r="G26" s="169">
        <f>E26*F26</f>
        <v>3983.2901424</v>
      </c>
      <c r="H26" s="65"/>
      <c r="I26" s="45">
        <v>1.5943</v>
      </c>
      <c r="J26" s="89">
        <f>F26</f>
        <v>2586.888</v>
      </c>
      <c r="K26" s="39">
        <f>I26*J26</f>
        <v>4124.2755384</v>
      </c>
      <c r="L26" s="75"/>
      <c r="M26" s="43">
        <f t="shared" si="0"/>
        <v>140.98539600000004</v>
      </c>
      <c r="N26" s="44">
        <f t="shared" si="1"/>
        <v>0.035394207039875315</v>
      </c>
    </row>
    <row r="27" spans="1:14" ht="25.5">
      <c r="A27" s="77" t="s">
        <v>43</v>
      </c>
      <c r="B27" s="90"/>
      <c r="C27" s="90"/>
      <c r="D27" s="91"/>
      <c r="E27" s="154"/>
      <c r="F27" s="154"/>
      <c r="G27" s="171">
        <f>SUM(G24:G26)</f>
        <v>25120.196354176005</v>
      </c>
      <c r="H27" s="92"/>
      <c r="I27" s="93"/>
      <c r="J27" s="94"/>
      <c r="K27" s="81">
        <f>SUM(K24:K26)</f>
        <v>25199.708528576</v>
      </c>
      <c r="L27" s="95"/>
      <c r="M27" s="83">
        <f t="shared" si="0"/>
        <v>79.51217439999527</v>
      </c>
      <c r="N27" s="84">
        <f t="shared" si="1"/>
        <v>0.003165268825089303</v>
      </c>
    </row>
    <row r="28" spans="1:14" ht="25.5">
      <c r="A28" s="96" t="s">
        <v>44</v>
      </c>
      <c r="B28" s="71"/>
      <c r="C28" s="72"/>
      <c r="D28" s="73"/>
      <c r="E28" s="168">
        <v>0.0044</v>
      </c>
      <c r="F28" s="88">
        <f>E5*E3</f>
        <v>1359668.3328</v>
      </c>
      <c r="G28" s="98">
        <f aca="true" t="shared" si="2" ref="G28:G34">E28*F28</f>
        <v>5982.54066432</v>
      </c>
      <c r="H28" s="75"/>
      <c r="I28" s="97">
        <v>0.0044</v>
      </c>
      <c r="J28" s="89">
        <f>E5*E3</f>
        <v>1359668.3328</v>
      </c>
      <c r="K28" s="98">
        <f aca="true" t="shared" si="3" ref="K28:K33">I28*J28</f>
        <v>5982.54066432</v>
      </c>
      <c r="L28" s="75"/>
      <c r="M28" s="43">
        <f t="shared" si="0"/>
        <v>0</v>
      </c>
      <c r="N28" s="99">
        <f t="shared" si="1"/>
        <v>0</v>
      </c>
    </row>
    <row r="29" spans="1:14" ht="25.5">
      <c r="A29" s="96" t="s">
        <v>45</v>
      </c>
      <c r="B29" s="71"/>
      <c r="C29" s="72"/>
      <c r="D29" s="73"/>
      <c r="E29" s="168">
        <v>0.0013</v>
      </c>
      <c r="F29" s="88">
        <f>E5*E3</f>
        <v>1359668.3328</v>
      </c>
      <c r="G29" s="98">
        <f t="shared" si="2"/>
        <v>1767.56883264</v>
      </c>
      <c r="H29" s="75"/>
      <c r="I29" s="97">
        <v>0.003</v>
      </c>
      <c r="J29" s="89">
        <f>E5*E3</f>
        <v>1359668.3328</v>
      </c>
      <c r="K29" s="98">
        <f t="shared" si="3"/>
        <v>4079.0049984</v>
      </c>
      <c r="L29" s="75"/>
      <c r="M29" s="43">
        <f t="shared" si="0"/>
        <v>2311.43616576</v>
      </c>
      <c r="N29" s="99">
        <f t="shared" si="1"/>
        <v>1.307692307692308</v>
      </c>
    </row>
    <row r="30" spans="1:14" ht="14.25">
      <c r="A30" s="71" t="s">
        <v>46</v>
      </c>
      <c r="B30" s="71"/>
      <c r="C30" s="72"/>
      <c r="D30" s="73"/>
      <c r="E30" s="168">
        <v>0.25</v>
      </c>
      <c r="F30" s="88">
        <v>1</v>
      </c>
      <c r="G30" s="98">
        <f t="shared" si="2"/>
        <v>0.25</v>
      </c>
      <c r="H30" s="75"/>
      <c r="I30" s="97">
        <v>0.25</v>
      </c>
      <c r="J30" s="89">
        <v>1</v>
      </c>
      <c r="K30" s="98">
        <f t="shared" si="3"/>
        <v>0.25</v>
      </c>
      <c r="L30" s="75"/>
      <c r="M30" s="43">
        <f t="shared" si="0"/>
        <v>0</v>
      </c>
      <c r="N30" s="99">
        <f t="shared" si="1"/>
        <v>0</v>
      </c>
    </row>
    <row r="31" spans="1:14" ht="14.25">
      <c r="A31" s="71" t="s">
        <v>1</v>
      </c>
      <c r="B31" s="71"/>
      <c r="C31" s="72"/>
      <c r="D31" s="73"/>
      <c r="E31" s="168">
        <v>0.007</v>
      </c>
      <c r="F31" s="88">
        <f>E5</f>
        <v>1282464</v>
      </c>
      <c r="G31" s="98">
        <f t="shared" si="2"/>
        <v>8977.248</v>
      </c>
      <c r="H31" s="75"/>
      <c r="I31" s="97">
        <v>0.007</v>
      </c>
      <c r="J31" s="89">
        <f>E5</f>
        <v>1282464</v>
      </c>
      <c r="K31" s="98">
        <f t="shared" si="3"/>
        <v>8977.248</v>
      </c>
      <c r="L31" s="75"/>
      <c r="M31" s="43">
        <f t="shared" si="0"/>
        <v>0</v>
      </c>
      <c r="N31" s="99">
        <f t="shared" si="1"/>
        <v>0</v>
      </c>
    </row>
    <row r="32" spans="1:14" ht="14.25">
      <c r="A32" s="76" t="s">
        <v>47</v>
      </c>
      <c r="B32" s="71"/>
      <c r="C32" s="72"/>
      <c r="D32" s="73"/>
      <c r="E32" s="100">
        <v>0.067</v>
      </c>
      <c r="F32" s="88">
        <v>870187.732992</v>
      </c>
      <c r="G32" s="98">
        <f t="shared" si="2"/>
        <v>58302.578110464</v>
      </c>
      <c r="H32" s="75"/>
      <c r="I32" s="97">
        <v>0.067</v>
      </c>
      <c r="J32" s="88">
        <f>F32</f>
        <v>870187.732992</v>
      </c>
      <c r="K32" s="98">
        <f t="shared" si="3"/>
        <v>58302.578110464</v>
      </c>
      <c r="L32" s="75"/>
      <c r="M32" s="43">
        <f t="shared" si="0"/>
        <v>0</v>
      </c>
      <c r="N32" s="99">
        <f t="shared" si="1"/>
        <v>0</v>
      </c>
    </row>
    <row r="33" spans="1:14" ht="14.25">
      <c r="A33" s="76" t="s">
        <v>48</v>
      </c>
      <c r="B33" s="71"/>
      <c r="C33" s="72"/>
      <c r="D33" s="73"/>
      <c r="E33" s="100">
        <v>0.104</v>
      </c>
      <c r="F33" s="88">
        <v>244740.29990399998</v>
      </c>
      <c r="G33" s="98">
        <f t="shared" si="2"/>
        <v>25452.991190015997</v>
      </c>
      <c r="H33" s="75"/>
      <c r="I33" s="97">
        <v>0.104</v>
      </c>
      <c r="J33" s="88">
        <f>F33</f>
        <v>244740.29990399998</v>
      </c>
      <c r="K33" s="98">
        <f t="shared" si="3"/>
        <v>25452.991190015997</v>
      </c>
      <c r="L33" s="75"/>
      <c r="M33" s="43">
        <f t="shared" si="0"/>
        <v>0</v>
      </c>
      <c r="N33" s="99">
        <f t="shared" si="1"/>
        <v>0</v>
      </c>
    </row>
    <row r="34" spans="1:14" ht="15" thickBot="1">
      <c r="A34" s="26" t="s">
        <v>49</v>
      </c>
      <c r="B34" s="71"/>
      <c r="C34" s="72"/>
      <c r="D34" s="73"/>
      <c r="E34" s="100">
        <v>0.124</v>
      </c>
      <c r="F34" s="88">
        <v>244740.29990399998</v>
      </c>
      <c r="G34" s="98">
        <f t="shared" si="2"/>
        <v>30347.797188096</v>
      </c>
      <c r="H34" s="75"/>
      <c r="I34" s="97">
        <v>0.124</v>
      </c>
      <c r="J34" s="88">
        <f>F34</f>
        <v>244740.29990399998</v>
      </c>
      <c r="K34" s="98">
        <f>I34*J34</f>
        <v>30347.797188096</v>
      </c>
      <c r="L34" s="75"/>
      <c r="M34" s="43">
        <f t="shared" si="0"/>
        <v>0</v>
      </c>
      <c r="N34" s="99">
        <f t="shared" si="1"/>
        <v>0</v>
      </c>
    </row>
    <row r="35" spans="1:14" ht="15" thickBot="1">
      <c r="A35" s="101"/>
      <c r="B35" s="102"/>
      <c r="C35" s="102"/>
      <c r="D35" s="103"/>
      <c r="E35" s="162"/>
      <c r="F35" s="163"/>
      <c r="G35" s="172"/>
      <c r="H35" s="106"/>
      <c r="I35" s="104"/>
      <c r="J35" s="107"/>
      <c r="K35" s="105"/>
      <c r="L35" s="106"/>
      <c r="M35" s="108"/>
      <c r="N35" s="109"/>
    </row>
    <row r="36" spans="1:14" ht="15">
      <c r="A36" s="110" t="s">
        <v>50</v>
      </c>
      <c r="B36" s="71"/>
      <c r="C36" s="71"/>
      <c r="D36" s="111"/>
      <c r="E36" s="112"/>
      <c r="F36" s="113"/>
      <c r="G36" s="114">
        <f>SUM(G27:G35)</f>
        <v>155951.170339712</v>
      </c>
      <c r="H36" s="115"/>
      <c r="I36" s="116"/>
      <c r="J36" s="116"/>
      <c r="K36" s="117">
        <f>SUM(K27:K35)</f>
        <v>158342.118679872</v>
      </c>
      <c r="L36" s="118"/>
      <c r="M36" s="119">
        <f>K36-G36</f>
        <v>2390.9483401599864</v>
      </c>
      <c r="N36" s="120">
        <f>M36/G36</f>
        <v>0.015331390812596846</v>
      </c>
    </row>
    <row r="37" spans="1:14" ht="14.25">
      <c r="A37" s="121" t="s">
        <v>8</v>
      </c>
      <c r="B37" s="71"/>
      <c r="C37" s="71"/>
      <c r="D37" s="111"/>
      <c r="E37" s="112">
        <v>0.13</v>
      </c>
      <c r="F37" s="122"/>
      <c r="G37" s="123">
        <f>G36*E37</f>
        <v>20273.65214416256</v>
      </c>
      <c r="H37" s="38"/>
      <c r="I37" s="112">
        <v>0.13</v>
      </c>
      <c r="J37" s="38"/>
      <c r="K37" s="124">
        <f>K36*I37</f>
        <v>20584.475428383357</v>
      </c>
      <c r="L37" s="125"/>
      <c r="M37" s="126">
        <f>K37-G37</f>
        <v>310.8232842207981</v>
      </c>
      <c r="N37" s="127">
        <f>M37/G37</f>
        <v>0.01533139081259684</v>
      </c>
    </row>
    <row r="38" spans="1:14" ht="14.25">
      <c r="A38" s="128" t="s">
        <v>51</v>
      </c>
      <c r="B38" s="71"/>
      <c r="C38" s="71"/>
      <c r="D38" s="111"/>
      <c r="E38" s="38"/>
      <c r="F38" s="122"/>
      <c r="G38" s="123">
        <f>SUM(G36:G37)</f>
        <v>176224.82248387457</v>
      </c>
      <c r="H38" s="38"/>
      <c r="I38" s="38"/>
      <c r="J38" s="38"/>
      <c r="K38" s="124">
        <f>SUM(K36:K37)</f>
        <v>178926.59410825535</v>
      </c>
      <c r="L38" s="125"/>
      <c r="M38" s="126">
        <f>K38-G38</f>
        <v>2701.771624380781</v>
      </c>
      <c r="N38" s="127">
        <f>M38/G38</f>
        <v>0.015331390812596825</v>
      </c>
    </row>
    <row r="39" spans="1:14" ht="28.5" customHeight="1">
      <c r="A39" s="224" t="s">
        <v>52</v>
      </c>
      <c r="B39" s="224"/>
      <c r="C39" s="224"/>
      <c r="D39" s="111"/>
      <c r="E39" s="38"/>
      <c r="F39" s="122"/>
      <c r="G39" s="173">
        <f>G38*-0.1</f>
        <v>-17622.482248387456</v>
      </c>
      <c r="H39" s="38"/>
      <c r="I39" s="38"/>
      <c r="J39" s="38"/>
      <c r="K39" s="129">
        <f>K38*-0.1</f>
        <v>-17892.659410825534</v>
      </c>
      <c r="L39" s="125"/>
      <c r="M39" s="130">
        <f>K39-G39</f>
        <v>-270.1771624380781</v>
      </c>
      <c r="N39" s="131">
        <f>M39/G39</f>
        <v>0.015331390812596825</v>
      </c>
    </row>
    <row r="40" spans="1:14" ht="15.75" customHeight="1" thickBot="1">
      <c r="A40" s="225" t="s">
        <v>53</v>
      </c>
      <c r="B40" s="225"/>
      <c r="C40" s="225"/>
      <c r="D40" s="132"/>
      <c r="E40" s="187"/>
      <c r="F40" s="188"/>
      <c r="G40" s="174">
        <f>SUM(G38:G39)</f>
        <v>158602.34023548712</v>
      </c>
      <c r="H40" s="133"/>
      <c r="I40" s="133"/>
      <c r="J40" s="133"/>
      <c r="K40" s="134">
        <f>SUM(K38:K39)</f>
        <v>161033.93469742982</v>
      </c>
      <c r="L40" s="135"/>
      <c r="M40" s="68">
        <f>K40-G40</f>
        <v>2431.5944619427028</v>
      </c>
      <c r="N40" s="69">
        <f>M40/G40</f>
        <v>0.015331390812596823</v>
      </c>
    </row>
    <row r="41" spans="1:14" ht="13.5" thickBot="1">
      <c r="A41" s="101"/>
      <c r="B41" s="102"/>
      <c r="C41" s="102"/>
      <c r="D41" s="103"/>
      <c r="E41" s="136"/>
      <c r="F41" s="137"/>
      <c r="G41" s="138"/>
      <c r="H41" s="139"/>
      <c r="I41" s="136"/>
      <c r="J41" s="139"/>
      <c r="K41" s="140"/>
      <c r="L41" s="137"/>
      <c r="M41" s="141"/>
      <c r="N41" s="142"/>
    </row>
  </sheetData>
  <sheetProtection/>
  <mergeCells count="11">
    <mergeCell ref="M12:N12"/>
    <mergeCell ref="C13:C14"/>
    <mergeCell ref="M13:M14"/>
    <mergeCell ref="N13:N14"/>
    <mergeCell ref="A26:C26"/>
    <mergeCell ref="A39:C39"/>
    <mergeCell ref="A40:C40"/>
    <mergeCell ref="C1:K1"/>
    <mergeCell ref="E10:J10"/>
    <mergeCell ref="E12:G12"/>
    <mergeCell ref="I12:K12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'GS3000-4999'!#REF!</formula1>
    </dataValidation>
  </dataValidation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7">
      <selection activeCell="I22" sqref="I22"/>
    </sheetView>
  </sheetViews>
  <sheetFormatPr defaultColWidth="9.140625" defaultRowHeight="12.75"/>
  <cols>
    <col min="1" max="1" width="35.28125" style="0" bestFit="1" customWidth="1"/>
    <col min="2" max="2" width="2.421875" style="0" customWidth="1"/>
    <col min="3" max="3" width="5.57421875" style="0" bestFit="1" customWidth="1"/>
    <col min="4" max="4" width="2.28125" style="0" customWidth="1"/>
    <col min="5" max="5" width="9.8515625" style="0" bestFit="1" customWidth="1"/>
    <col min="6" max="6" width="8.00390625" style="0" bestFit="1" customWidth="1"/>
    <col min="7" max="7" width="9.8515625" style="0" bestFit="1" customWidth="1"/>
    <col min="8" max="8" width="4.7109375" style="0" customWidth="1"/>
    <col min="9" max="9" width="9.8515625" style="0" bestFit="1" customWidth="1"/>
    <col min="10" max="10" width="10.421875" style="0" bestFit="1" customWidth="1"/>
    <col min="11" max="11" width="9.851562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4"/>
      <c r="B1" s="5"/>
      <c r="C1" s="226" t="s">
        <v>57</v>
      </c>
      <c r="D1" s="226"/>
      <c r="E1" s="226"/>
      <c r="F1" s="226"/>
      <c r="G1" s="226"/>
      <c r="H1" s="226"/>
      <c r="I1" s="226"/>
      <c r="J1" s="226"/>
      <c r="K1" s="226"/>
      <c r="L1" s="6"/>
      <c r="M1" s="6"/>
      <c r="N1" s="6"/>
    </row>
    <row r="2" spans="1:14" ht="15.75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" t="s">
        <v>2</v>
      </c>
      <c r="B3" s="5"/>
      <c r="C3" s="11"/>
      <c r="D3" s="11"/>
      <c r="E3" s="12">
        <v>1.0602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7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4" t="s">
        <v>3</v>
      </c>
      <c r="B5" s="5"/>
      <c r="C5" s="13" t="s">
        <v>21</v>
      </c>
      <c r="D5" s="14"/>
      <c r="E5" s="15">
        <v>2000</v>
      </c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8"/>
      <c r="B6" s="8"/>
      <c r="C6" s="8"/>
      <c r="D6" s="8"/>
      <c r="E6" s="8"/>
      <c r="F6" s="16"/>
      <c r="G6" s="8"/>
      <c r="H6" s="8"/>
      <c r="I6" s="8"/>
      <c r="J6" s="8"/>
      <c r="K6" s="8"/>
      <c r="L6" s="8"/>
      <c r="M6" s="8"/>
      <c r="N6" s="8"/>
    </row>
    <row r="7" spans="1:14" ht="12.75">
      <c r="A7" s="17" t="s">
        <v>22</v>
      </c>
      <c r="B7" s="5"/>
      <c r="C7" s="5"/>
      <c r="D7" s="5"/>
      <c r="E7" s="5"/>
      <c r="F7" s="14"/>
      <c r="G7" s="5"/>
      <c r="H7" s="5"/>
      <c r="I7" s="5"/>
      <c r="J7" s="5"/>
      <c r="K7" s="5"/>
      <c r="L7" s="5"/>
      <c r="M7" s="5"/>
      <c r="N7" s="5"/>
    </row>
    <row r="8" spans="1:14" ht="12.75">
      <c r="A8" s="18" t="s">
        <v>23</v>
      </c>
      <c r="B8" s="19"/>
      <c r="C8" s="20" t="s">
        <v>5</v>
      </c>
      <c r="D8" s="21"/>
      <c r="E8" s="22"/>
      <c r="F8" s="14"/>
      <c r="G8" s="5"/>
      <c r="H8" s="5"/>
      <c r="I8" s="5"/>
      <c r="J8" s="5"/>
      <c r="K8" s="5"/>
      <c r="L8" s="5"/>
      <c r="M8" s="5"/>
      <c r="N8" s="5"/>
    </row>
    <row r="9" spans="1:14" ht="12.75">
      <c r="A9" s="18" t="s">
        <v>6</v>
      </c>
      <c r="B9" s="19"/>
      <c r="C9" s="20"/>
      <c r="D9" s="21"/>
      <c r="E9" s="23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24"/>
      <c r="B10" s="8"/>
      <c r="C10" s="25"/>
      <c r="D10" s="16"/>
      <c r="E10" s="227">
        <f>IF(AND(ISNUMBER(E8),ISBLANK(E9)),"Please enter a load factor","")</f>
      </c>
      <c r="F10" s="227"/>
      <c r="G10" s="227"/>
      <c r="H10" s="227"/>
      <c r="I10" s="227"/>
      <c r="J10" s="227"/>
      <c r="K10" s="8"/>
      <c r="L10" s="8"/>
      <c r="M10" s="8"/>
      <c r="N10" s="8"/>
    </row>
    <row r="11" spans="1:14" ht="12.75">
      <c r="A11" s="2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26"/>
      <c r="B12" s="8"/>
      <c r="C12" s="27"/>
      <c r="D12" s="27"/>
      <c r="E12" s="228" t="s">
        <v>24</v>
      </c>
      <c r="F12" s="229"/>
      <c r="G12" s="230"/>
      <c r="H12" s="8"/>
      <c r="I12" s="228" t="s">
        <v>25</v>
      </c>
      <c r="J12" s="229"/>
      <c r="K12" s="230"/>
      <c r="L12" s="8"/>
      <c r="M12" s="228" t="s">
        <v>26</v>
      </c>
      <c r="N12" s="230"/>
    </row>
    <row r="13" spans="1:14" ht="12.75" customHeight="1">
      <c r="A13" s="26"/>
      <c r="B13" s="8"/>
      <c r="C13" s="231"/>
      <c r="D13" s="28"/>
      <c r="E13" s="29" t="s">
        <v>27</v>
      </c>
      <c r="F13" s="29" t="s">
        <v>7</v>
      </c>
      <c r="G13" s="30" t="s">
        <v>28</v>
      </c>
      <c r="H13" s="8"/>
      <c r="I13" s="29" t="s">
        <v>27</v>
      </c>
      <c r="J13" s="31" t="s">
        <v>7</v>
      </c>
      <c r="K13" s="30" t="s">
        <v>28</v>
      </c>
      <c r="L13" s="8"/>
      <c r="M13" s="233" t="s">
        <v>29</v>
      </c>
      <c r="N13" s="235" t="s">
        <v>30</v>
      </c>
    </row>
    <row r="14" spans="1:14" ht="12.75">
      <c r="A14" s="26"/>
      <c r="B14" s="8"/>
      <c r="C14" s="232"/>
      <c r="D14" s="28"/>
      <c r="E14" s="32" t="s">
        <v>31</v>
      </c>
      <c r="F14" s="32"/>
      <c r="G14" s="33" t="s">
        <v>31</v>
      </c>
      <c r="H14" s="8"/>
      <c r="I14" s="32" t="s">
        <v>31</v>
      </c>
      <c r="J14" s="33"/>
      <c r="K14" s="33" t="s">
        <v>31</v>
      </c>
      <c r="L14" s="8"/>
      <c r="M14" s="234"/>
      <c r="N14" s="236"/>
    </row>
    <row r="15" spans="1:14" ht="14.25">
      <c r="A15" s="34" t="s">
        <v>32</v>
      </c>
      <c r="B15" s="34"/>
      <c r="C15" s="35"/>
      <c r="D15" s="36"/>
      <c r="E15" s="37">
        <v>9.19</v>
      </c>
      <c r="F15" s="38">
        <v>1</v>
      </c>
      <c r="G15" s="169">
        <f>E15*F15</f>
        <v>9.19</v>
      </c>
      <c r="H15" s="40"/>
      <c r="I15" s="37">
        <v>9.32</v>
      </c>
      <c r="J15" s="41">
        <v>1</v>
      </c>
      <c r="K15" s="42">
        <f>I15*J15</f>
        <v>9.32</v>
      </c>
      <c r="L15" s="40"/>
      <c r="M15" s="43">
        <f>K15-G15</f>
        <v>0.13000000000000078</v>
      </c>
      <c r="N15" s="44">
        <f>M15/G15</f>
        <v>0.014145810663765048</v>
      </c>
    </row>
    <row r="16" spans="1:14" ht="14.25">
      <c r="A16" s="34" t="s">
        <v>0</v>
      </c>
      <c r="B16" s="34"/>
      <c r="C16" s="35"/>
      <c r="D16" s="36"/>
      <c r="E16" s="167">
        <v>0.0286</v>
      </c>
      <c r="F16" s="46">
        <v>2000</v>
      </c>
      <c r="G16" s="169">
        <f>E16*F16</f>
        <v>57.2</v>
      </c>
      <c r="H16" s="40"/>
      <c r="I16" s="45">
        <v>0.029</v>
      </c>
      <c r="J16" s="47">
        <f>F16</f>
        <v>2000</v>
      </c>
      <c r="K16" s="39">
        <f>I16*J16</f>
        <v>58</v>
      </c>
      <c r="L16" s="40"/>
      <c r="M16" s="43">
        <f aca="true" t="shared" si="0" ref="M16:M34">K16-G16</f>
        <v>0.7999999999999972</v>
      </c>
      <c r="N16" s="44">
        <f aca="true" t="shared" si="1" ref="N16:N34">M16/G16</f>
        <v>0.013986013986013936</v>
      </c>
    </row>
    <row r="17" spans="1:14" ht="14.25">
      <c r="A17" s="48" t="s">
        <v>33</v>
      </c>
      <c r="B17" s="48"/>
      <c r="C17" s="35"/>
      <c r="D17" s="36"/>
      <c r="E17" s="191">
        <v>0</v>
      </c>
      <c r="F17" s="38">
        <v>1</v>
      </c>
      <c r="G17" s="169">
        <f>E17*F17</f>
        <v>0</v>
      </c>
      <c r="H17" s="40"/>
      <c r="I17" s="49">
        <v>0</v>
      </c>
      <c r="J17" s="41">
        <v>1</v>
      </c>
      <c r="K17" s="42">
        <f>I17*J17</f>
        <v>0</v>
      </c>
      <c r="L17" s="40"/>
      <c r="M17" s="43">
        <f t="shared" si="0"/>
        <v>0</v>
      </c>
      <c r="N17" s="44" t="e">
        <f t="shared" si="1"/>
        <v>#DIV/0!</v>
      </c>
    </row>
    <row r="18" spans="1:14" ht="14.25">
      <c r="A18" s="50" t="s">
        <v>34</v>
      </c>
      <c r="B18" s="51"/>
      <c r="C18" s="52"/>
      <c r="D18" s="53"/>
      <c r="E18" s="54">
        <v>-0.0003</v>
      </c>
      <c r="F18" s="55">
        <v>2000</v>
      </c>
      <c r="G18" s="170">
        <f>E18*F18</f>
        <v>-0.6</v>
      </c>
      <c r="H18" s="57"/>
      <c r="I18" s="54">
        <v>-0.0003</v>
      </c>
      <c r="J18" s="58">
        <f>F18</f>
        <v>2000</v>
      </c>
      <c r="K18" s="56">
        <f>I18*J18</f>
        <v>-0.6</v>
      </c>
      <c r="L18" s="57"/>
      <c r="M18" s="59">
        <f t="shared" si="0"/>
        <v>0</v>
      </c>
      <c r="N18" s="60">
        <f t="shared" si="1"/>
        <v>0</v>
      </c>
    </row>
    <row r="19" spans="1:14" ht="15">
      <c r="A19" s="61" t="s">
        <v>35</v>
      </c>
      <c r="B19" s="62"/>
      <c r="C19" s="62"/>
      <c r="D19" s="63"/>
      <c r="E19" s="148"/>
      <c r="F19" s="149"/>
      <c r="G19" s="197">
        <f>SUM(G15:G18)</f>
        <v>65.79</v>
      </c>
      <c r="H19" s="65"/>
      <c r="I19" s="64"/>
      <c r="J19" s="66"/>
      <c r="K19" s="197">
        <f>SUM(K15:K18)</f>
        <v>66.72</v>
      </c>
      <c r="L19" s="67"/>
      <c r="M19" s="68">
        <f t="shared" si="0"/>
        <v>0.9299999999999926</v>
      </c>
      <c r="N19" s="69">
        <f t="shared" si="1"/>
        <v>0.014135886912904584</v>
      </c>
    </row>
    <row r="20" spans="1:14" ht="14.25">
      <c r="A20" s="70" t="s">
        <v>36</v>
      </c>
      <c r="B20" s="71"/>
      <c r="C20" s="72"/>
      <c r="D20" s="73"/>
      <c r="E20" s="167">
        <f>E32*0.64+E33*0.18+E34*0.18</f>
        <v>0.08392</v>
      </c>
      <c r="F20" s="74">
        <f>E5*(E3-1)</f>
        <v>120.40000000000006</v>
      </c>
      <c r="G20" s="169">
        <f>E20*F20</f>
        <v>10.103968000000005</v>
      </c>
      <c r="H20" s="65"/>
      <c r="I20" s="45">
        <f>I32*0.64+I33*0.18+I34*0.18</f>
        <v>0.08392</v>
      </c>
      <c r="J20" s="74">
        <f>F20</f>
        <v>120.40000000000006</v>
      </c>
      <c r="K20" s="39">
        <f>I20*J20</f>
        <v>10.103968000000005</v>
      </c>
      <c r="L20" s="75"/>
      <c r="M20" s="43">
        <f t="shared" si="0"/>
        <v>0</v>
      </c>
      <c r="N20" s="44">
        <f t="shared" si="1"/>
        <v>0</v>
      </c>
    </row>
    <row r="21" spans="1:14" ht="25.5">
      <c r="A21" s="70" t="s">
        <v>37</v>
      </c>
      <c r="B21" s="71"/>
      <c r="C21" s="72"/>
      <c r="D21" s="73"/>
      <c r="E21" s="167">
        <v>0.0099</v>
      </c>
      <c r="F21" s="74">
        <v>2000</v>
      </c>
      <c r="G21" s="169">
        <f>E21*F21</f>
        <v>19.8</v>
      </c>
      <c r="H21" s="65"/>
      <c r="I21" s="45">
        <v>-0.0062</v>
      </c>
      <c r="J21" s="74">
        <f>F21</f>
        <v>2000</v>
      </c>
      <c r="K21" s="39">
        <f>I21*J21</f>
        <v>-12.4</v>
      </c>
      <c r="L21" s="75"/>
      <c r="M21" s="43">
        <f t="shared" si="0"/>
        <v>-32.2</v>
      </c>
      <c r="N21" s="44">
        <f t="shared" si="1"/>
        <v>-1.6262626262626263</v>
      </c>
    </row>
    <row r="22" spans="1:14" ht="14.25">
      <c r="A22" s="76" t="s">
        <v>38</v>
      </c>
      <c r="B22" s="71"/>
      <c r="C22" s="72"/>
      <c r="D22" s="73"/>
      <c r="E22" s="167">
        <v>0.001</v>
      </c>
      <c r="F22" s="74">
        <v>2000</v>
      </c>
      <c r="G22" s="169">
        <f>E22*F22</f>
        <v>2</v>
      </c>
      <c r="H22" s="65"/>
      <c r="I22" s="45">
        <v>0.001</v>
      </c>
      <c r="J22" s="74">
        <f>F22</f>
        <v>2000</v>
      </c>
      <c r="K22" s="39">
        <f>I22*J22</f>
        <v>2</v>
      </c>
      <c r="L22" s="75"/>
      <c r="M22" s="43">
        <f t="shared" si="0"/>
        <v>0</v>
      </c>
      <c r="N22" s="44">
        <f t="shared" si="1"/>
        <v>0</v>
      </c>
    </row>
    <row r="23" spans="1:14" ht="14.25">
      <c r="A23" s="76" t="s">
        <v>39</v>
      </c>
      <c r="B23" s="71"/>
      <c r="C23" s="72"/>
      <c r="D23" s="73"/>
      <c r="E23" s="167"/>
      <c r="F23" s="74">
        <v>1</v>
      </c>
      <c r="G23" s="169">
        <f>E23*F23</f>
        <v>0</v>
      </c>
      <c r="H23" s="65"/>
      <c r="I23" s="45"/>
      <c r="J23" s="74">
        <f>F23</f>
        <v>1</v>
      </c>
      <c r="K23" s="39">
        <f>I23*J23</f>
        <v>0</v>
      </c>
      <c r="L23" s="75"/>
      <c r="M23" s="43">
        <f t="shared" si="0"/>
        <v>0</v>
      </c>
      <c r="N23" s="44" t="e">
        <f t="shared" si="1"/>
        <v>#DIV/0!</v>
      </c>
    </row>
    <row r="24" spans="1:14" ht="25.5">
      <c r="A24" s="77" t="s">
        <v>40</v>
      </c>
      <c r="B24" s="78"/>
      <c r="C24" s="78"/>
      <c r="D24" s="79"/>
      <c r="E24" s="154"/>
      <c r="F24" s="154"/>
      <c r="G24" s="171">
        <f>SUM(G19:G23)</f>
        <v>97.69396800000001</v>
      </c>
      <c r="H24" s="65"/>
      <c r="I24" s="80"/>
      <c r="J24" s="82"/>
      <c r="K24" s="81">
        <f>SUM(K19:K23)</f>
        <v>66.423968</v>
      </c>
      <c r="L24" s="67"/>
      <c r="M24" s="83">
        <f t="shared" si="0"/>
        <v>-31.27000000000001</v>
      </c>
      <c r="N24" s="84">
        <f t="shared" si="1"/>
        <v>-0.32008117430545974</v>
      </c>
    </row>
    <row r="25" spans="1:14" ht="14.25">
      <c r="A25" s="85" t="s">
        <v>41</v>
      </c>
      <c r="B25" s="85"/>
      <c r="C25" s="86"/>
      <c r="D25" s="87"/>
      <c r="E25" s="167">
        <v>0.0068</v>
      </c>
      <c r="F25" s="88">
        <v>2120.4</v>
      </c>
      <c r="G25" s="169">
        <f>E25*F25</f>
        <v>14.41872</v>
      </c>
      <c r="H25" s="65"/>
      <c r="I25" s="45">
        <v>0.0059</v>
      </c>
      <c r="J25" s="89">
        <f>F25</f>
        <v>2120.4</v>
      </c>
      <c r="K25" s="39">
        <f>I25*J25</f>
        <v>12.51036</v>
      </c>
      <c r="L25" s="75"/>
      <c r="M25" s="43">
        <f t="shared" si="0"/>
        <v>-1.90836</v>
      </c>
      <c r="N25" s="44">
        <f t="shared" si="1"/>
        <v>-0.1323529411764706</v>
      </c>
    </row>
    <row r="26" spans="1:14" ht="14.25" customHeight="1">
      <c r="A26" s="237" t="s">
        <v>42</v>
      </c>
      <c r="B26" s="237"/>
      <c r="C26" s="237"/>
      <c r="D26" s="87"/>
      <c r="E26" s="167">
        <v>0.0035</v>
      </c>
      <c r="F26" s="88">
        <v>2120.4</v>
      </c>
      <c r="G26" s="169">
        <f>E26*F26</f>
        <v>7.4214</v>
      </c>
      <c r="H26" s="65"/>
      <c r="I26" s="45">
        <v>0.0028</v>
      </c>
      <c r="J26" s="89">
        <f>F26</f>
        <v>2120.4</v>
      </c>
      <c r="K26" s="39">
        <f>I26*J26</f>
        <v>5.93712</v>
      </c>
      <c r="L26" s="75"/>
      <c r="M26" s="43">
        <f t="shared" si="0"/>
        <v>-1.48428</v>
      </c>
      <c r="N26" s="44">
        <f t="shared" si="1"/>
        <v>-0.2</v>
      </c>
    </row>
    <row r="27" spans="1:14" ht="25.5">
      <c r="A27" s="77" t="s">
        <v>43</v>
      </c>
      <c r="B27" s="90"/>
      <c r="C27" s="90"/>
      <c r="D27" s="91"/>
      <c r="E27" s="154"/>
      <c r="F27" s="154"/>
      <c r="G27" s="171">
        <f>SUM(G24:G26)</f>
        <v>119.53408800000003</v>
      </c>
      <c r="H27" s="92"/>
      <c r="I27" s="93"/>
      <c r="J27" s="94"/>
      <c r="K27" s="81">
        <f>SUM(K24:K26)</f>
        <v>84.87144800000002</v>
      </c>
      <c r="L27" s="95"/>
      <c r="M27" s="83">
        <f t="shared" si="0"/>
        <v>-34.66264000000001</v>
      </c>
      <c r="N27" s="84">
        <f t="shared" si="1"/>
        <v>-0.2899812143963486</v>
      </c>
    </row>
    <row r="28" spans="1:14" ht="25.5">
      <c r="A28" s="96" t="s">
        <v>44</v>
      </c>
      <c r="B28" s="71"/>
      <c r="C28" s="72"/>
      <c r="D28" s="73"/>
      <c r="E28" s="168">
        <v>0.0044</v>
      </c>
      <c r="F28" s="88">
        <f>E5*E3</f>
        <v>2120.4</v>
      </c>
      <c r="G28" s="98">
        <f aca="true" t="shared" si="2" ref="G28:G34">E28*F28</f>
        <v>9.32976</v>
      </c>
      <c r="H28" s="75"/>
      <c r="I28" s="97">
        <v>0.0044</v>
      </c>
      <c r="J28" s="89">
        <f>E5*E3</f>
        <v>2120.4</v>
      </c>
      <c r="K28" s="98">
        <f aca="true" t="shared" si="3" ref="K28:K33">I28*J28</f>
        <v>9.32976</v>
      </c>
      <c r="L28" s="75"/>
      <c r="M28" s="43">
        <f t="shared" si="0"/>
        <v>0</v>
      </c>
      <c r="N28" s="99">
        <f t="shared" si="1"/>
        <v>0</v>
      </c>
    </row>
    <row r="29" spans="1:14" ht="25.5">
      <c r="A29" s="96" t="s">
        <v>45</v>
      </c>
      <c r="B29" s="71"/>
      <c r="C29" s="72"/>
      <c r="D29" s="73"/>
      <c r="E29" s="168">
        <v>0.0013</v>
      </c>
      <c r="F29" s="88">
        <f>E5*E3</f>
        <v>2120.4</v>
      </c>
      <c r="G29" s="98">
        <f t="shared" si="2"/>
        <v>2.75652</v>
      </c>
      <c r="H29" s="75"/>
      <c r="I29" s="97">
        <v>0.0013</v>
      </c>
      <c r="J29" s="89">
        <f>E5*E3</f>
        <v>2120.4</v>
      </c>
      <c r="K29" s="98">
        <f t="shared" si="3"/>
        <v>2.75652</v>
      </c>
      <c r="L29" s="75"/>
      <c r="M29" s="43">
        <f t="shared" si="0"/>
        <v>0</v>
      </c>
      <c r="N29" s="99">
        <f t="shared" si="1"/>
        <v>0</v>
      </c>
    </row>
    <row r="30" spans="1:14" ht="14.25">
      <c r="A30" s="71" t="s">
        <v>46</v>
      </c>
      <c r="B30" s="71"/>
      <c r="C30" s="72"/>
      <c r="D30" s="73"/>
      <c r="E30" s="168">
        <v>0.25</v>
      </c>
      <c r="F30" s="88">
        <v>1</v>
      </c>
      <c r="G30" s="98">
        <f t="shared" si="2"/>
        <v>0.25</v>
      </c>
      <c r="H30" s="75"/>
      <c r="I30" s="97">
        <v>0.25</v>
      </c>
      <c r="J30" s="89">
        <v>1</v>
      </c>
      <c r="K30" s="98">
        <f t="shared" si="3"/>
        <v>0.25</v>
      </c>
      <c r="L30" s="75"/>
      <c r="M30" s="43">
        <f t="shared" si="0"/>
        <v>0</v>
      </c>
      <c r="N30" s="99">
        <f t="shared" si="1"/>
        <v>0</v>
      </c>
    </row>
    <row r="31" spans="1:14" ht="14.25">
      <c r="A31" s="71" t="s">
        <v>1</v>
      </c>
      <c r="B31" s="71"/>
      <c r="C31" s="72"/>
      <c r="D31" s="73"/>
      <c r="E31" s="168">
        <v>0.007</v>
      </c>
      <c r="F31" s="88">
        <f>E5</f>
        <v>2000</v>
      </c>
      <c r="G31" s="98">
        <f t="shared" si="2"/>
        <v>14</v>
      </c>
      <c r="H31" s="75"/>
      <c r="I31" s="97">
        <v>0.007</v>
      </c>
      <c r="J31" s="89">
        <f>E5</f>
        <v>2000</v>
      </c>
      <c r="K31" s="98">
        <f t="shared" si="3"/>
        <v>14</v>
      </c>
      <c r="L31" s="75"/>
      <c r="M31" s="43">
        <f t="shared" si="0"/>
        <v>0</v>
      </c>
      <c r="N31" s="99">
        <f t="shared" si="1"/>
        <v>0</v>
      </c>
    </row>
    <row r="32" spans="1:14" ht="14.25">
      <c r="A32" s="76" t="s">
        <v>47</v>
      </c>
      <c r="B32" s="71"/>
      <c r="C32" s="72"/>
      <c r="D32" s="73"/>
      <c r="E32" s="100">
        <v>0.067</v>
      </c>
      <c r="F32" s="88">
        <v>1280</v>
      </c>
      <c r="G32" s="98">
        <f t="shared" si="2"/>
        <v>85.76</v>
      </c>
      <c r="H32" s="75"/>
      <c r="I32" s="97">
        <v>0.067</v>
      </c>
      <c r="J32" s="88">
        <f>F32</f>
        <v>1280</v>
      </c>
      <c r="K32" s="98">
        <f t="shared" si="3"/>
        <v>85.76</v>
      </c>
      <c r="L32" s="75"/>
      <c r="M32" s="43">
        <f t="shared" si="0"/>
        <v>0</v>
      </c>
      <c r="N32" s="99">
        <f t="shared" si="1"/>
        <v>0</v>
      </c>
    </row>
    <row r="33" spans="1:14" ht="14.25">
      <c r="A33" s="76" t="s">
        <v>48</v>
      </c>
      <c r="B33" s="71"/>
      <c r="C33" s="72"/>
      <c r="D33" s="73"/>
      <c r="E33" s="100">
        <v>0.104</v>
      </c>
      <c r="F33" s="88">
        <v>360</v>
      </c>
      <c r="G33" s="98">
        <f t="shared" si="2"/>
        <v>37.44</v>
      </c>
      <c r="H33" s="75"/>
      <c r="I33" s="97">
        <v>0.104</v>
      </c>
      <c r="J33" s="88">
        <f>F33</f>
        <v>360</v>
      </c>
      <c r="K33" s="98">
        <f t="shared" si="3"/>
        <v>37.44</v>
      </c>
      <c r="L33" s="75"/>
      <c r="M33" s="43">
        <f t="shared" si="0"/>
        <v>0</v>
      </c>
      <c r="N33" s="99">
        <f t="shared" si="1"/>
        <v>0</v>
      </c>
    </row>
    <row r="34" spans="1:14" ht="15" thickBot="1">
      <c r="A34" s="26" t="s">
        <v>49</v>
      </c>
      <c r="B34" s="71"/>
      <c r="C34" s="72"/>
      <c r="D34" s="73"/>
      <c r="E34" s="100">
        <v>0.124</v>
      </c>
      <c r="F34" s="88">
        <v>360</v>
      </c>
      <c r="G34" s="98">
        <f t="shared" si="2"/>
        <v>44.64</v>
      </c>
      <c r="H34" s="75"/>
      <c r="I34" s="97">
        <v>0.124</v>
      </c>
      <c r="J34" s="88">
        <f>F34</f>
        <v>360</v>
      </c>
      <c r="K34" s="98">
        <f>I34*J34</f>
        <v>44.64</v>
      </c>
      <c r="L34" s="75"/>
      <c r="M34" s="43">
        <f t="shared" si="0"/>
        <v>0</v>
      </c>
      <c r="N34" s="99">
        <f t="shared" si="1"/>
        <v>0</v>
      </c>
    </row>
    <row r="35" spans="1:14" ht="15" thickBot="1">
      <c r="A35" s="101"/>
      <c r="B35" s="102"/>
      <c r="C35" s="102"/>
      <c r="D35" s="103"/>
      <c r="E35" s="162"/>
      <c r="F35" s="163"/>
      <c r="G35" s="172"/>
      <c r="H35" s="106"/>
      <c r="I35" s="104"/>
      <c r="J35" s="107"/>
      <c r="K35" s="105"/>
      <c r="L35" s="106"/>
      <c r="M35" s="108"/>
      <c r="N35" s="109"/>
    </row>
    <row r="36" spans="1:14" ht="15">
      <c r="A36" s="110" t="s">
        <v>50</v>
      </c>
      <c r="B36" s="71"/>
      <c r="C36" s="71"/>
      <c r="D36" s="111"/>
      <c r="E36" s="112"/>
      <c r="F36" s="113"/>
      <c r="G36" s="114">
        <f>SUM(G27:G35)</f>
        <v>313.710368</v>
      </c>
      <c r="H36" s="115"/>
      <c r="I36" s="116"/>
      <c r="J36" s="116"/>
      <c r="K36" s="117">
        <f>SUM(K27:K35)</f>
        <v>279.047728</v>
      </c>
      <c r="L36" s="118"/>
      <c r="M36" s="119">
        <f>K36-G36</f>
        <v>-34.66264000000001</v>
      </c>
      <c r="N36" s="120">
        <f>M36/G36</f>
        <v>-0.11049249095904924</v>
      </c>
    </row>
    <row r="37" spans="1:14" ht="14.25">
      <c r="A37" s="121" t="s">
        <v>8</v>
      </c>
      <c r="B37" s="71"/>
      <c r="C37" s="71"/>
      <c r="D37" s="111"/>
      <c r="E37" s="112">
        <v>0.13</v>
      </c>
      <c r="F37" s="122"/>
      <c r="G37" s="123">
        <f>G36*E37</f>
        <v>40.78234784000001</v>
      </c>
      <c r="H37" s="38"/>
      <c r="I37" s="112">
        <v>0.13</v>
      </c>
      <c r="J37" s="38"/>
      <c r="K37" s="124">
        <f>K36*I37</f>
        <v>36.27620464</v>
      </c>
      <c r="L37" s="125"/>
      <c r="M37" s="126">
        <f>K37-G37</f>
        <v>-4.506143200000004</v>
      </c>
      <c r="N37" s="127">
        <f>M37/G37</f>
        <v>-0.11049249095904928</v>
      </c>
    </row>
    <row r="38" spans="1:14" ht="14.25">
      <c r="A38" s="128" t="s">
        <v>51</v>
      </c>
      <c r="B38" s="71"/>
      <c r="C38" s="71"/>
      <c r="D38" s="111"/>
      <c r="E38" s="38"/>
      <c r="F38" s="122"/>
      <c r="G38" s="123">
        <f>SUM(G36:G37)</f>
        <v>354.49271584</v>
      </c>
      <c r="H38" s="38"/>
      <c r="I38" s="38"/>
      <c r="J38" s="38"/>
      <c r="K38" s="124">
        <f>SUM(K36:K37)</f>
        <v>315.32393264</v>
      </c>
      <c r="L38" s="125"/>
      <c r="M38" s="126">
        <f>K38-G38</f>
        <v>-39.16878320000001</v>
      </c>
      <c r="N38" s="127">
        <f>M38/G38</f>
        <v>-0.11049249095904923</v>
      </c>
    </row>
    <row r="39" spans="1:14" ht="14.25" customHeight="1">
      <c r="A39" s="224" t="s">
        <v>52</v>
      </c>
      <c r="B39" s="224"/>
      <c r="C39" s="224"/>
      <c r="D39" s="111"/>
      <c r="E39" s="38"/>
      <c r="F39" s="122"/>
      <c r="G39" s="173">
        <f>G38*-0.1</f>
        <v>-35.449271584</v>
      </c>
      <c r="H39" s="38"/>
      <c r="I39" s="38"/>
      <c r="J39" s="38"/>
      <c r="K39" s="129">
        <f>K38*-0.1</f>
        <v>-31.532393264000003</v>
      </c>
      <c r="L39" s="125"/>
      <c r="M39" s="130">
        <f>K39-G39</f>
        <v>3.9168783199999986</v>
      </c>
      <c r="N39" s="131">
        <f>M39/G39</f>
        <v>-0.11049249095904916</v>
      </c>
    </row>
    <row r="40" spans="1:14" ht="15.75" customHeight="1" thickBot="1">
      <c r="A40" s="225" t="s">
        <v>53</v>
      </c>
      <c r="B40" s="225"/>
      <c r="C40" s="225"/>
      <c r="D40" s="132"/>
      <c r="E40" s="187"/>
      <c r="F40" s="188"/>
      <c r="G40" s="174">
        <f>SUM(G38:G39)</f>
        <v>319.04344425600004</v>
      </c>
      <c r="H40" s="133"/>
      <c r="I40" s="133"/>
      <c r="J40" s="133"/>
      <c r="K40" s="134">
        <f>SUM(K38:K39)</f>
        <v>283.791539376</v>
      </c>
      <c r="L40" s="135"/>
      <c r="M40" s="68">
        <f>K40-G40</f>
        <v>-35.25190488000004</v>
      </c>
      <c r="N40" s="69">
        <f>M40/G40</f>
        <v>-0.11049249095904932</v>
      </c>
    </row>
    <row r="41" spans="1:14" ht="13.5" thickBot="1">
      <c r="A41" s="101"/>
      <c r="B41" s="102"/>
      <c r="C41" s="102"/>
      <c r="D41" s="103"/>
      <c r="E41" s="136"/>
      <c r="F41" s="137"/>
      <c r="G41" s="138"/>
      <c r="H41" s="139"/>
      <c r="I41" s="136"/>
      <c r="J41" s="139"/>
      <c r="K41" s="140"/>
      <c r="L41" s="137"/>
      <c r="M41" s="141"/>
      <c r="N41" s="142"/>
    </row>
  </sheetData>
  <sheetProtection/>
  <mergeCells count="11">
    <mergeCell ref="M12:N12"/>
    <mergeCell ref="C13:C14"/>
    <mergeCell ref="M13:M14"/>
    <mergeCell ref="N13:N14"/>
    <mergeCell ref="A26:C26"/>
    <mergeCell ref="A39:C39"/>
    <mergeCell ref="A40:C40"/>
    <mergeCell ref="C1:K1"/>
    <mergeCell ref="E10:J10"/>
    <mergeCell ref="E12:G12"/>
    <mergeCell ref="I12:K12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UMSL!#REF!</formula1>
    </dataValidation>
  </dataValidation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7">
      <selection activeCell="I22" sqref="I22"/>
    </sheetView>
  </sheetViews>
  <sheetFormatPr defaultColWidth="26.421875" defaultRowHeight="12.75"/>
  <cols>
    <col min="1" max="1" width="35.28125" style="0" bestFit="1" customWidth="1"/>
    <col min="2" max="2" width="1.7109375" style="0" customWidth="1"/>
    <col min="3" max="3" width="5.57421875" style="0" bestFit="1" customWidth="1"/>
    <col min="4" max="4" width="1.7109375" style="0" customWidth="1"/>
    <col min="5" max="5" width="11.00390625" style="0" bestFit="1" customWidth="1"/>
    <col min="6" max="6" width="8.00390625" style="0" bestFit="1" customWidth="1"/>
    <col min="7" max="7" width="7.57421875" style="0" bestFit="1" customWidth="1"/>
    <col min="8" max="8" width="4.7109375" style="0" customWidth="1"/>
    <col min="9" max="9" width="9.8515625" style="0" bestFit="1" customWidth="1"/>
    <col min="10" max="10" width="8.00390625" style="0" bestFit="1" customWidth="1"/>
    <col min="11" max="11" width="7.5742187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4"/>
      <c r="B1" s="5"/>
      <c r="C1" s="226" t="s">
        <v>58</v>
      </c>
      <c r="D1" s="226"/>
      <c r="E1" s="226"/>
      <c r="F1" s="226"/>
      <c r="G1" s="226"/>
      <c r="H1" s="226"/>
      <c r="I1" s="226"/>
      <c r="J1" s="226"/>
      <c r="K1" s="226"/>
      <c r="L1" s="6"/>
      <c r="M1" s="6"/>
      <c r="N1" s="6"/>
    </row>
    <row r="2" spans="1:14" ht="15.75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" t="s">
        <v>2</v>
      </c>
      <c r="B3" s="5"/>
      <c r="C3" s="11"/>
      <c r="D3" s="11"/>
      <c r="E3" s="12">
        <v>1.0602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7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4" t="s">
        <v>3</v>
      </c>
      <c r="B5" s="5"/>
      <c r="C5" s="13" t="s">
        <v>21</v>
      </c>
      <c r="D5" s="14"/>
      <c r="E5" s="144">
        <f>730*E8*E9</f>
        <v>35.989</v>
      </c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8"/>
      <c r="B6" s="8"/>
      <c r="C6" s="8"/>
      <c r="D6" s="8"/>
      <c r="E6" s="8"/>
      <c r="F6" s="16"/>
      <c r="G6" s="8"/>
      <c r="H6" s="8"/>
      <c r="I6" s="8"/>
      <c r="J6" s="8"/>
      <c r="K6" s="8"/>
      <c r="L6" s="8"/>
      <c r="M6" s="8"/>
      <c r="N6" s="8"/>
    </row>
    <row r="7" spans="1:14" ht="12.75">
      <c r="A7" s="17" t="s">
        <v>22</v>
      </c>
      <c r="B7" s="5"/>
      <c r="C7" s="5"/>
      <c r="D7" s="5"/>
      <c r="E7" s="5"/>
      <c r="F7" s="14"/>
      <c r="G7" s="5"/>
      <c r="H7" s="5"/>
      <c r="I7" s="5"/>
      <c r="J7" s="5"/>
      <c r="K7" s="5"/>
      <c r="L7" s="5"/>
      <c r="M7" s="5"/>
      <c r="N7" s="5"/>
    </row>
    <row r="8" spans="1:14" ht="12.75">
      <c r="A8" s="18" t="s">
        <v>23</v>
      </c>
      <c r="B8" s="19"/>
      <c r="C8" s="20" t="s">
        <v>5</v>
      </c>
      <c r="D8" s="21"/>
      <c r="E8" s="145">
        <v>0.1</v>
      </c>
      <c r="F8" s="14"/>
      <c r="G8" s="5"/>
      <c r="H8" s="5"/>
      <c r="I8" s="5"/>
      <c r="J8" s="5"/>
      <c r="K8" s="5"/>
      <c r="L8" s="5"/>
      <c r="M8" s="5"/>
      <c r="N8" s="5"/>
    </row>
    <row r="9" spans="1:14" ht="12.75">
      <c r="A9" s="18" t="s">
        <v>6</v>
      </c>
      <c r="B9" s="19"/>
      <c r="C9" s="20"/>
      <c r="D9" s="21"/>
      <c r="E9" s="146">
        <v>0.493</v>
      </c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24"/>
      <c r="B10" s="8"/>
      <c r="C10" s="25"/>
      <c r="D10" s="16"/>
      <c r="E10" s="227">
        <f>IF(AND(ISNUMBER(E8),ISBLANK(E9)),"Please enter a load factor","")</f>
      </c>
      <c r="F10" s="227"/>
      <c r="G10" s="227"/>
      <c r="H10" s="227"/>
      <c r="I10" s="227"/>
      <c r="J10" s="227"/>
      <c r="K10" s="8"/>
      <c r="L10" s="8"/>
      <c r="M10" s="8"/>
      <c r="N10" s="8"/>
    </row>
    <row r="11" spans="1:14" ht="12.75">
      <c r="A11" s="2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26"/>
      <c r="B12" s="8"/>
      <c r="C12" s="27"/>
      <c r="D12" s="27"/>
      <c r="E12" s="228" t="s">
        <v>24</v>
      </c>
      <c r="F12" s="229"/>
      <c r="G12" s="230"/>
      <c r="H12" s="8"/>
      <c r="I12" s="228" t="s">
        <v>25</v>
      </c>
      <c r="J12" s="229"/>
      <c r="K12" s="230"/>
      <c r="L12" s="8"/>
      <c r="M12" s="228" t="s">
        <v>26</v>
      </c>
      <c r="N12" s="230"/>
    </row>
    <row r="13" spans="1:14" ht="12.75">
      <c r="A13" s="26"/>
      <c r="B13" s="8"/>
      <c r="C13" s="231"/>
      <c r="D13" s="28"/>
      <c r="E13" s="29" t="s">
        <v>27</v>
      </c>
      <c r="F13" s="29" t="s">
        <v>7</v>
      </c>
      <c r="G13" s="30" t="s">
        <v>28</v>
      </c>
      <c r="H13" s="8"/>
      <c r="I13" s="29" t="s">
        <v>27</v>
      </c>
      <c r="J13" s="31" t="s">
        <v>7</v>
      </c>
      <c r="K13" s="30" t="s">
        <v>28</v>
      </c>
      <c r="L13" s="8"/>
      <c r="M13" s="233" t="s">
        <v>29</v>
      </c>
      <c r="N13" s="235" t="s">
        <v>30</v>
      </c>
    </row>
    <row r="14" spans="1:14" ht="12.75">
      <c r="A14" s="26"/>
      <c r="B14" s="8"/>
      <c r="C14" s="232"/>
      <c r="D14" s="28"/>
      <c r="E14" s="32" t="s">
        <v>31</v>
      </c>
      <c r="F14" s="32"/>
      <c r="G14" s="33" t="s">
        <v>31</v>
      </c>
      <c r="H14" s="8"/>
      <c r="I14" s="32" t="s">
        <v>31</v>
      </c>
      <c r="J14" s="33"/>
      <c r="K14" s="33" t="s">
        <v>31</v>
      </c>
      <c r="L14" s="8"/>
      <c r="M14" s="234"/>
      <c r="N14" s="236"/>
    </row>
    <row r="15" spans="1:14" ht="14.25">
      <c r="A15" s="34" t="s">
        <v>32</v>
      </c>
      <c r="B15" s="34"/>
      <c r="C15" s="35"/>
      <c r="D15" s="36"/>
      <c r="E15" s="37">
        <v>3.29</v>
      </c>
      <c r="F15" s="38">
        <v>1</v>
      </c>
      <c r="G15" s="169">
        <f>E15*F15</f>
        <v>3.29</v>
      </c>
      <c r="H15" s="40"/>
      <c r="I15" s="37">
        <v>3.34</v>
      </c>
      <c r="J15" s="41">
        <v>1</v>
      </c>
      <c r="K15" s="42">
        <f>I15*J15</f>
        <v>3.34</v>
      </c>
      <c r="L15" s="40"/>
      <c r="M15" s="43">
        <f>K15-G15</f>
        <v>0.04999999999999982</v>
      </c>
      <c r="N15" s="44">
        <f>M15/G15</f>
        <v>0.015197568389057697</v>
      </c>
    </row>
    <row r="16" spans="1:14" ht="14.25">
      <c r="A16" s="34" t="s">
        <v>0</v>
      </c>
      <c r="B16" s="34"/>
      <c r="C16" s="35"/>
      <c r="D16" s="36"/>
      <c r="E16" s="167">
        <v>9.4397</v>
      </c>
      <c r="F16" s="46">
        <v>0.1</v>
      </c>
      <c r="G16" s="169">
        <f>E16*F16</f>
        <v>0.9439700000000001</v>
      </c>
      <c r="H16" s="40"/>
      <c r="I16" s="45">
        <v>9.5766</v>
      </c>
      <c r="J16" s="47">
        <f>F16</f>
        <v>0.1</v>
      </c>
      <c r="K16" s="39">
        <f>I16*J16</f>
        <v>0.95766</v>
      </c>
      <c r="L16" s="40"/>
      <c r="M16" s="43">
        <f aca="true" t="shared" si="0" ref="M16:M34">K16-G16</f>
        <v>0.013689999999999869</v>
      </c>
      <c r="N16" s="44">
        <f aca="true" t="shared" si="1" ref="N16:N34">M16/G16</f>
        <v>0.014502579531129028</v>
      </c>
    </row>
    <row r="17" spans="1:14" ht="14.25">
      <c r="A17" s="48" t="s">
        <v>33</v>
      </c>
      <c r="B17" s="48"/>
      <c r="C17" s="35"/>
      <c r="D17" s="36"/>
      <c r="E17" s="191">
        <v>0</v>
      </c>
      <c r="F17" s="38">
        <v>1</v>
      </c>
      <c r="G17" s="169">
        <f>E17*F17</f>
        <v>0</v>
      </c>
      <c r="H17" s="40"/>
      <c r="I17" s="49">
        <v>0</v>
      </c>
      <c r="J17" s="41">
        <v>1</v>
      </c>
      <c r="K17" s="42">
        <f>I17*J17</f>
        <v>0</v>
      </c>
      <c r="L17" s="40"/>
      <c r="M17" s="43">
        <f t="shared" si="0"/>
        <v>0</v>
      </c>
      <c r="N17" s="44" t="e">
        <f t="shared" si="1"/>
        <v>#DIV/0!</v>
      </c>
    </row>
    <row r="18" spans="1:14" ht="14.25">
      <c r="A18" s="50" t="s">
        <v>34</v>
      </c>
      <c r="B18" s="51"/>
      <c r="C18" s="52"/>
      <c r="D18" s="53"/>
      <c r="E18" s="54">
        <v>0.1049</v>
      </c>
      <c r="F18" s="55">
        <v>0.1</v>
      </c>
      <c r="G18" s="170">
        <f>E18*F18</f>
        <v>0.01049</v>
      </c>
      <c r="H18" s="57"/>
      <c r="I18" s="54">
        <v>-0.0671</v>
      </c>
      <c r="J18" s="58">
        <f>F18</f>
        <v>0.1</v>
      </c>
      <c r="K18" s="56">
        <f>I18*J18</f>
        <v>-0.006710000000000001</v>
      </c>
      <c r="L18" s="57"/>
      <c r="M18" s="59">
        <f t="shared" si="0"/>
        <v>-0.0172</v>
      </c>
      <c r="N18" s="60">
        <f t="shared" si="1"/>
        <v>-1.6396568160152527</v>
      </c>
    </row>
    <row r="19" spans="1:14" ht="15">
      <c r="A19" s="61" t="s">
        <v>35</v>
      </c>
      <c r="B19" s="62"/>
      <c r="C19" s="62"/>
      <c r="D19" s="63"/>
      <c r="E19" s="148"/>
      <c r="F19" s="149"/>
      <c r="G19" s="197">
        <f>SUM(G15:G18)</f>
        <v>4.24446</v>
      </c>
      <c r="H19" s="65"/>
      <c r="I19" s="64"/>
      <c r="J19" s="66"/>
      <c r="K19" s="197">
        <f>SUM(K15:K18)</f>
        <v>4.29095</v>
      </c>
      <c r="L19" s="67"/>
      <c r="M19" s="68">
        <f t="shared" si="0"/>
        <v>0.046489999999999476</v>
      </c>
      <c r="N19" s="69">
        <f t="shared" si="1"/>
        <v>0.010953101219000644</v>
      </c>
    </row>
    <row r="20" spans="1:14" ht="14.25">
      <c r="A20" s="70" t="s">
        <v>36</v>
      </c>
      <c r="B20" s="71"/>
      <c r="C20" s="72"/>
      <c r="D20" s="73"/>
      <c r="E20" s="167">
        <f>E32*0.64+E33*0.18+E34*0.18</f>
        <v>0.08392</v>
      </c>
      <c r="F20" s="74">
        <f>E5*(E3-1)</f>
        <v>2.166537800000001</v>
      </c>
      <c r="G20" s="169">
        <f>E20*F20</f>
        <v>0.18181585217600005</v>
      </c>
      <c r="H20" s="65"/>
      <c r="I20" s="45">
        <f>I32*0.64+I33*0.18+I34*0.18</f>
        <v>0.08392</v>
      </c>
      <c r="J20" s="74">
        <f>F20</f>
        <v>2.166537800000001</v>
      </c>
      <c r="K20" s="39">
        <f>I20*J20</f>
        <v>0.18181585217600005</v>
      </c>
      <c r="L20" s="75"/>
      <c r="M20" s="43">
        <f t="shared" si="0"/>
        <v>0</v>
      </c>
      <c r="N20" s="44">
        <f t="shared" si="1"/>
        <v>0</v>
      </c>
    </row>
    <row r="21" spans="1:14" ht="25.5">
      <c r="A21" s="70" t="s">
        <v>37</v>
      </c>
      <c r="B21" s="71"/>
      <c r="C21" s="72"/>
      <c r="D21" s="73"/>
      <c r="E21" s="167">
        <v>3.6005</v>
      </c>
      <c r="F21" s="74">
        <v>0.1</v>
      </c>
      <c r="G21" s="169">
        <f>E21*F21</f>
        <v>0.36005</v>
      </c>
      <c r="H21" s="65"/>
      <c r="I21" s="45">
        <v>-2.221</v>
      </c>
      <c r="J21" s="74">
        <f>F21</f>
        <v>0.1</v>
      </c>
      <c r="K21" s="39">
        <f>I21*J21</f>
        <v>-0.22210000000000002</v>
      </c>
      <c r="L21" s="75"/>
      <c r="M21" s="43">
        <f t="shared" si="0"/>
        <v>-0.58215</v>
      </c>
      <c r="N21" s="44">
        <f t="shared" si="1"/>
        <v>-1.6168587696153311</v>
      </c>
    </row>
    <row r="22" spans="1:14" ht="14.25">
      <c r="A22" s="76" t="s">
        <v>38</v>
      </c>
      <c r="B22" s="71"/>
      <c r="C22" s="72"/>
      <c r="D22" s="73"/>
      <c r="E22" s="167">
        <v>0.2816</v>
      </c>
      <c r="F22" s="74">
        <v>0.1</v>
      </c>
      <c r="G22" s="169">
        <f>E22*F22</f>
        <v>0.028160000000000004</v>
      </c>
      <c r="H22" s="65"/>
      <c r="I22" s="45">
        <v>0.2816</v>
      </c>
      <c r="J22" s="74">
        <f>F22</f>
        <v>0.1</v>
      </c>
      <c r="K22" s="39">
        <f>I22*J22</f>
        <v>0.028160000000000004</v>
      </c>
      <c r="L22" s="75"/>
      <c r="M22" s="43">
        <f t="shared" si="0"/>
        <v>0</v>
      </c>
      <c r="N22" s="44">
        <f t="shared" si="1"/>
        <v>0</v>
      </c>
    </row>
    <row r="23" spans="1:14" ht="14.25">
      <c r="A23" s="76" t="s">
        <v>39</v>
      </c>
      <c r="B23" s="71"/>
      <c r="C23" s="72"/>
      <c r="D23" s="73"/>
      <c r="E23" s="167"/>
      <c r="F23" s="74">
        <v>1</v>
      </c>
      <c r="G23" s="169">
        <f>E23*F23</f>
        <v>0</v>
      </c>
      <c r="H23" s="65"/>
      <c r="I23" s="45"/>
      <c r="J23" s="74">
        <f>F23</f>
        <v>1</v>
      </c>
      <c r="K23" s="39">
        <f>I23*J23</f>
        <v>0</v>
      </c>
      <c r="L23" s="75"/>
      <c r="M23" s="43">
        <f t="shared" si="0"/>
        <v>0</v>
      </c>
      <c r="N23" s="44" t="e">
        <f t="shared" si="1"/>
        <v>#DIV/0!</v>
      </c>
    </row>
    <row r="24" spans="1:14" ht="25.5">
      <c r="A24" s="77" t="s">
        <v>40</v>
      </c>
      <c r="B24" s="78"/>
      <c r="C24" s="78"/>
      <c r="D24" s="79"/>
      <c r="E24" s="154"/>
      <c r="F24" s="154"/>
      <c r="G24" s="171">
        <f>SUM(G19:G23)</f>
        <v>4.814485852176</v>
      </c>
      <c r="H24" s="65"/>
      <c r="I24" s="80"/>
      <c r="J24" s="82"/>
      <c r="K24" s="81">
        <f>SUM(K19:K23)</f>
        <v>4.278825852175999</v>
      </c>
      <c r="L24" s="67"/>
      <c r="M24" s="83">
        <f t="shared" si="0"/>
        <v>-0.5356600000000009</v>
      </c>
      <c r="N24" s="84">
        <f t="shared" si="1"/>
        <v>-0.11126006316082515</v>
      </c>
    </row>
    <row r="25" spans="1:14" ht="14.25">
      <c r="A25" s="85" t="s">
        <v>41</v>
      </c>
      <c r="B25" s="85"/>
      <c r="C25" s="86"/>
      <c r="D25" s="87"/>
      <c r="E25" s="167">
        <v>2.1383</v>
      </c>
      <c r="F25" s="88">
        <v>0.10602</v>
      </c>
      <c r="G25" s="169">
        <f>E25*F25</f>
        <v>0.22670256600000002</v>
      </c>
      <c r="H25" s="65"/>
      <c r="I25" s="45">
        <v>1.8478</v>
      </c>
      <c r="J25" s="89">
        <f>F25</f>
        <v>0.10602</v>
      </c>
      <c r="K25" s="39">
        <f>I25*J25</f>
        <v>0.195903756</v>
      </c>
      <c r="L25" s="75"/>
      <c r="M25" s="43">
        <f t="shared" si="0"/>
        <v>-0.03079881000000001</v>
      </c>
      <c r="N25" s="44">
        <f t="shared" si="1"/>
        <v>-0.1358555862133471</v>
      </c>
    </row>
    <row r="26" spans="1:14" ht="14.25" customHeight="1">
      <c r="A26" s="237" t="s">
        <v>42</v>
      </c>
      <c r="B26" s="237"/>
      <c r="C26" s="237"/>
      <c r="D26" s="87"/>
      <c r="E26" s="167">
        <v>1.0586</v>
      </c>
      <c r="F26" s="88">
        <v>0.10602</v>
      </c>
      <c r="G26" s="169">
        <f>E26*F26</f>
        <v>0.11223277200000001</v>
      </c>
      <c r="H26" s="65"/>
      <c r="I26" s="45">
        <v>0.832</v>
      </c>
      <c r="J26" s="89">
        <f>F26</f>
        <v>0.10602</v>
      </c>
      <c r="K26" s="39">
        <f>I26*J26</f>
        <v>0.08820864</v>
      </c>
      <c r="L26" s="75"/>
      <c r="M26" s="43">
        <f t="shared" si="0"/>
        <v>-0.024024132000000004</v>
      </c>
      <c r="N26" s="44">
        <f t="shared" si="1"/>
        <v>-0.214056300774608</v>
      </c>
    </row>
    <row r="27" spans="1:14" ht="25.5">
      <c r="A27" s="77" t="s">
        <v>43</v>
      </c>
      <c r="B27" s="90"/>
      <c r="C27" s="90"/>
      <c r="D27" s="91"/>
      <c r="E27" s="154"/>
      <c r="F27" s="154"/>
      <c r="G27" s="171">
        <f>SUM(G24:G26)</f>
        <v>5.153421190176</v>
      </c>
      <c r="H27" s="92"/>
      <c r="I27" s="93"/>
      <c r="J27" s="94"/>
      <c r="K27" s="81">
        <f>SUM(K24:K26)</f>
        <v>4.562938248176</v>
      </c>
      <c r="L27" s="95"/>
      <c r="M27" s="83">
        <f t="shared" si="0"/>
        <v>-0.5904829420000004</v>
      </c>
      <c r="N27" s="84">
        <f t="shared" si="1"/>
        <v>-0.11458076493449475</v>
      </c>
    </row>
    <row r="28" spans="1:14" ht="25.5">
      <c r="A28" s="96" t="s">
        <v>44</v>
      </c>
      <c r="B28" s="71"/>
      <c r="C28" s="72"/>
      <c r="D28" s="73"/>
      <c r="E28" s="168">
        <v>0.0044</v>
      </c>
      <c r="F28" s="88">
        <f>E5*E3</f>
        <v>38.1555378</v>
      </c>
      <c r="G28" s="98">
        <f aca="true" t="shared" si="2" ref="G28:G34">E28*F28</f>
        <v>0.16788436632</v>
      </c>
      <c r="H28" s="75"/>
      <c r="I28" s="97">
        <v>0.0044</v>
      </c>
      <c r="J28" s="89">
        <f>E5*E3</f>
        <v>38.1555378</v>
      </c>
      <c r="K28" s="98">
        <f aca="true" t="shared" si="3" ref="K28:K33">I28*J28</f>
        <v>0.16788436632</v>
      </c>
      <c r="L28" s="75"/>
      <c r="M28" s="43">
        <f t="shared" si="0"/>
        <v>0</v>
      </c>
      <c r="N28" s="99">
        <f t="shared" si="1"/>
        <v>0</v>
      </c>
    </row>
    <row r="29" spans="1:14" ht="25.5">
      <c r="A29" s="96" t="s">
        <v>45</v>
      </c>
      <c r="B29" s="71"/>
      <c r="C29" s="72"/>
      <c r="D29" s="73"/>
      <c r="E29" s="168">
        <v>0.0013</v>
      </c>
      <c r="F29" s="88">
        <f>E5*E3</f>
        <v>38.1555378</v>
      </c>
      <c r="G29" s="98">
        <f t="shared" si="2"/>
        <v>0.04960219914</v>
      </c>
      <c r="H29" s="75"/>
      <c r="I29" s="97">
        <v>0.0013</v>
      </c>
      <c r="J29" s="89">
        <f>E5*E3</f>
        <v>38.1555378</v>
      </c>
      <c r="K29" s="98">
        <f t="shared" si="3"/>
        <v>0.04960219914</v>
      </c>
      <c r="L29" s="75"/>
      <c r="M29" s="43">
        <f t="shared" si="0"/>
        <v>0</v>
      </c>
      <c r="N29" s="99">
        <f t="shared" si="1"/>
        <v>0</v>
      </c>
    </row>
    <row r="30" spans="1:14" ht="14.25">
      <c r="A30" s="71" t="s">
        <v>46</v>
      </c>
      <c r="B30" s="71"/>
      <c r="C30" s="72"/>
      <c r="D30" s="73"/>
      <c r="E30" s="168">
        <v>0.25</v>
      </c>
      <c r="F30" s="88">
        <v>1</v>
      </c>
      <c r="G30" s="98">
        <f t="shared" si="2"/>
        <v>0.25</v>
      </c>
      <c r="H30" s="75"/>
      <c r="I30" s="97">
        <v>0.25</v>
      </c>
      <c r="J30" s="89">
        <v>1</v>
      </c>
      <c r="K30" s="98">
        <f t="shared" si="3"/>
        <v>0.25</v>
      </c>
      <c r="L30" s="75"/>
      <c r="M30" s="43">
        <f t="shared" si="0"/>
        <v>0</v>
      </c>
      <c r="N30" s="99">
        <f t="shared" si="1"/>
        <v>0</v>
      </c>
    </row>
    <row r="31" spans="1:14" ht="14.25">
      <c r="A31" s="71" t="s">
        <v>1</v>
      </c>
      <c r="B31" s="71"/>
      <c r="C31" s="72"/>
      <c r="D31" s="73"/>
      <c r="E31" s="168">
        <v>0.007</v>
      </c>
      <c r="F31" s="88">
        <f>E5</f>
        <v>35.989</v>
      </c>
      <c r="G31" s="98">
        <f t="shared" si="2"/>
        <v>0.251923</v>
      </c>
      <c r="H31" s="75"/>
      <c r="I31" s="97">
        <v>0.007</v>
      </c>
      <c r="J31" s="89">
        <f>E5</f>
        <v>35.989</v>
      </c>
      <c r="K31" s="98">
        <f t="shared" si="3"/>
        <v>0.251923</v>
      </c>
      <c r="L31" s="75"/>
      <c r="M31" s="43">
        <f t="shared" si="0"/>
        <v>0</v>
      </c>
      <c r="N31" s="99">
        <f t="shared" si="1"/>
        <v>0</v>
      </c>
    </row>
    <row r="32" spans="1:14" ht="14.25">
      <c r="A32" s="76" t="s">
        <v>47</v>
      </c>
      <c r="B32" s="71"/>
      <c r="C32" s="72"/>
      <c r="D32" s="73"/>
      <c r="E32" s="100">
        <v>0.067</v>
      </c>
      <c r="F32" s="88">
        <v>24.419544192</v>
      </c>
      <c r="G32" s="98">
        <f t="shared" si="2"/>
        <v>1.636109460864</v>
      </c>
      <c r="H32" s="75"/>
      <c r="I32" s="97">
        <v>0.067</v>
      </c>
      <c r="J32" s="88">
        <f>F32</f>
        <v>24.419544192</v>
      </c>
      <c r="K32" s="98">
        <f t="shared" si="3"/>
        <v>1.636109460864</v>
      </c>
      <c r="L32" s="75"/>
      <c r="M32" s="43">
        <f t="shared" si="0"/>
        <v>0</v>
      </c>
      <c r="N32" s="99">
        <f t="shared" si="1"/>
        <v>0</v>
      </c>
    </row>
    <row r="33" spans="1:14" ht="14.25">
      <c r="A33" s="76" t="s">
        <v>48</v>
      </c>
      <c r="B33" s="71"/>
      <c r="C33" s="72"/>
      <c r="D33" s="73"/>
      <c r="E33" s="100">
        <v>0.104</v>
      </c>
      <c r="F33" s="88">
        <v>6.867996803999999</v>
      </c>
      <c r="G33" s="98">
        <f t="shared" si="2"/>
        <v>0.7142716676159998</v>
      </c>
      <c r="H33" s="75"/>
      <c r="I33" s="97">
        <v>0.104</v>
      </c>
      <c r="J33" s="88">
        <f>F33</f>
        <v>6.867996803999999</v>
      </c>
      <c r="K33" s="98">
        <f t="shared" si="3"/>
        <v>0.7142716676159998</v>
      </c>
      <c r="L33" s="75"/>
      <c r="M33" s="43">
        <f t="shared" si="0"/>
        <v>0</v>
      </c>
      <c r="N33" s="99">
        <f t="shared" si="1"/>
        <v>0</v>
      </c>
    </row>
    <row r="34" spans="1:14" ht="15" thickBot="1">
      <c r="A34" s="26" t="s">
        <v>49</v>
      </c>
      <c r="B34" s="71"/>
      <c r="C34" s="72"/>
      <c r="D34" s="73"/>
      <c r="E34" s="100">
        <v>0.124</v>
      </c>
      <c r="F34" s="88">
        <v>6.867996803999999</v>
      </c>
      <c r="G34" s="98">
        <f t="shared" si="2"/>
        <v>0.8516316036959999</v>
      </c>
      <c r="H34" s="75"/>
      <c r="I34" s="97">
        <v>0.124</v>
      </c>
      <c r="J34" s="88">
        <f>F34</f>
        <v>6.867996803999999</v>
      </c>
      <c r="K34" s="98">
        <f>I34*J34</f>
        <v>0.8516316036959999</v>
      </c>
      <c r="L34" s="75"/>
      <c r="M34" s="43">
        <f t="shared" si="0"/>
        <v>0</v>
      </c>
      <c r="N34" s="99">
        <f t="shared" si="1"/>
        <v>0</v>
      </c>
    </row>
    <row r="35" spans="1:14" ht="15" thickBot="1">
      <c r="A35" s="101"/>
      <c r="B35" s="102"/>
      <c r="C35" s="102"/>
      <c r="D35" s="103"/>
      <c r="E35" s="162"/>
      <c r="F35" s="163"/>
      <c r="G35" s="172"/>
      <c r="H35" s="106"/>
      <c r="I35" s="104"/>
      <c r="J35" s="107"/>
      <c r="K35" s="105"/>
      <c r="L35" s="106"/>
      <c r="M35" s="108"/>
      <c r="N35" s="109"/>
    </row>
    <row r="36" spans="1:14" ht="15">
      <c r="A36" s="110" t="s">
        <v>50</v>
      </c>
      <c r="B36" s="71"/>
      <c r="C36" s="71"/>
      <c r="D36" s="111"/>
      <c r="E36" s="112"/>
      <c r="F36" s="113"/>
      <c r="G36" s="114">
        <f>SUM(G27:G35)</f>
        <v>9.074843487811998</v>
      </c>
      <c r="H36" s="115"/>
      <c r="I36" s="116"/>
      <c r="J36" s="116"/>
      <c r="K36" s="117">
        <f>SUM(K27:K35)</f>
        <v>8.484360545811999</v>
      </c>
      <c r="L36" s="118"/>
      <c r="M36" s="119">
        <f>K36-G36</f>
        <v>-0.5904829419999995</v>
      </c>
      <c r="N36" s="120">
        <f>M36/G36</f>
        <v>-0.0650681130526438</v>
      </c>
    </row>
    <row r="37" spans="1:14" ht="14.25">
      <c r="A37" s="121" t="s">
        <v>8</v>
      </c>
      <c r="B37" s="71"/>
      <c r="C37" s="71"/>
      <c r="D37" s="111"/>
      <c r="E37" s="112">
        <v>0.13</v>
      </c>
      <c r="F37" s="122"/>
      <c r="G37" s="123">
        <f>G36*E37</f>
        <v>1.17972965341556</v>
      </c>
      <c r="H37" s="38"/>
      <c r="I37" s="112">
        <v>0.13</v>
      </c>
      <c r="J37" s="38"/>
      <c r="K37" s="124">
        <f>K36*I37</f>
        <v>1.1029668709555598</v>
      </c>
      <c r="L37" s="125"/>
      <c r="M37" s="126">
        <f>K37-G37</f>
        <v>-0.07676278246000012</v>
      </c>
      <c r="N37" s="127">
        <f>M37/G37</f>
        <v>-0.06506811305264396</v>
      </c>
    </row>
    <row r="38" spans="1:14" ht="14.25">
      <c r="A38" s="128" t="s">
        <v>51</v>
      </c>
      <c r="B38" s="71"/>
      <c r="C38" s="71"/>
      <c r="D38" s="111"/>
      <c r="E38" s="38"/>
      <c r="F38" s="122"/>
      <c r="G38" s="123">
        <f>SUM(G36:G37)</f>
        <v>10.254573141227558</v>
      </c>
      <c r="H38" s="38"/>
      <c r="I38" s="38"/>
      <c r="J38" s="38"/>
      <c r="K38" s="124">
        <f>SUM(K36:K37)</f>
        <v>9.58732741676756</v>
      </c>
      <c r="L38" s="125"/>
      <c r="M38" s="126">
        <f>K38-G38</f>
        <v>-0.667245724459999</v>
      </c>
      <c r="N38" s="127">
        <f>M38/G38</f>
        <v>-0.06506811305264376</v>
      </c>
    </row>
    <row r="39" spans="1:14" ht="14.25">
      <c r="A39" s="224" t="s">
        <v>52</v>
      </c>
      <c r="B39" s="224"/>
      <c r="C39" s="224"/>
      <c r="D39" s="111"/>
      <c r="E39" s="38"/>
      <c r="F39" s="122"/>
      <c r="G39" s="173">
        <f>G38*-0.1</f>
        <v>-1.0254573141227559</v>
      </c>
      <c r="H39" s="38"/>
      <c r="I39" s="38"/>
      <c r="J39" s="38"/>
      <c r="K39" s="129">
        <f>K38*-0.1</f>
        <v>-0.9587327416767559</v>
      </c>
      <c r="L39" s="125"/>
      <c r="M39" s="130">
        <f>K39-G39</f>
        <v>0.06672457244599994</v>
      </c>
      <c r="N39" s="131">
        <f>M39/G39</f>
        <v>-0.0650681130526438</v>
      </c>
    </row>
    <row r="40" spans="1:14" ht="15.75" thickBot="1">
      <c r="A40" s="225" t="s">
        <v>53</v>
      </c>
      <c r="B40" s="225"/>
      <c r="C40" s="225"/>
      <c r="D40" s="132"/>
      <c r="E40" s="187"/>
      <c r="F40" s="188"/>
      <c r="G40" s="174">
        <f>SUM(G38:G39)</f>
        <v>9.229115827104803</v>
      </c>
      <c r="H40" s="133"/>
      <c r="I40" s="133"/>
      <c r="J40" s="133"/>
      <c r="K40" s="134">
        <f>SUM(K38:K39)</f>
        <v>8.628594675090802</v>
      </c>
      <c r="L40" s="135"/>
      <c r="M40" s="68">
        <f>K40-G40</f>
        <v>-0.6005211520140001</v>
      </c>
      <c r="N40" s="69">
        <f>M40/G40</f>
        <v>-0.06506811305264387</v>
      </c>
    </row>
    <row r="41" spans="1:14" ht="13.5" thickBot="1">
      <c r="A41" s="101"/>
      <c r="B41" s="102"/>
      <c r="C41" s="102"/>
      <c r="D41" s="103"/>
      <c r="E41" s="136"/>
      <c r="F41" s="137"/>
      <c r="G41" s="138"/>
      <c r="H41" s="139"/>
      <c r="I41" s="136"/>
      <c r="J41" s="139"/>
      <c r="K41" s="140"/>
      <c r="L41" s="137"/>
      <c r="M41" s="141"/>
      <c r="N41" s="142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11">
    <mergeCell ref="M12:N12"/>
    <mergeCell ref="C13:C14"/>
    <mergeCell ref="M13:M14"/>
    <mergeCell ref="N13:N14"/>
    <mergeCell ref="A26:C26"/>
    <mergeCell ref="A39:C39"/>
    <mergeCell ref="A40:C40"/>
    <mergeCell ref="C1:K1"/>
    <mergeCell ref="E10:J10"/>
    <mergeCell ref="E12:G12"/>
    <mergeCell ref="I12:K12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'Sentinel Lights'!#REF!</formula1>
    </dataValidation>
  </dataValidation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6">
      <selection activeCell="I21" sqref="I21"/>
    </sheetView>
  </sheetViews>
  <sheetFormatPr defaultColWidth="9.140625" defaultRowHeight="12.75"/>
  <cols>
    <col min="1" max="1" width="35.28125" style="0" bestFit="1" customWidth="1"/>
    <col min="2" max="2" width="4.7109375" style="0" customWidth="1"/>
    <col min="3" max="3" width="5.57421875" style="0" bestFit="1" customWidth="1"/>
    <col min="4" max="4" width="4.7109375" style="0" customWidth="1"/>
    <col min="5" max="5" width="11.00390625" style="0" bestFit="1" customWidth="1"/>
    <col min="6" max="6" width="8.00390625" style="0" bestFit="1" customWidth="1"/>
    <col min="7" max="7" width="7.57421875" style="0" bestFit="1" customWidth="1"/>
    <col min="8" max="8" width="4.7109375" style="0" customWidth="1"/>
    <col min="9" max="9" width="9.8515625" style="0" bestFit="1" customWidth="1"/>
    <col min="10" max="10" width="8.00390625" style="0" bestFit="1" customWidth="1"/>
    <col min="11" max="11" width="7.5742187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4" t="s">
        <v>60</v>
      </c>
      <c r="B1" s="5"/>
      <c r="C1" s="226" t="s">
        <v>59</v>
      </c>
      <c r="D1" s="226"/>
      <c r="E1" s="226"/>
      <c r="F1" s="226"/>
      <c r="G1" s="226"/>
      <c r="H1" s="226"/>
      <c r="I1" s="226"/>
      <c r="J1" s="226"/>
      <c r="K1" s="226"/>
      <c r="L1" s="6"/>
      <c r="M1" s="6"/>
      <c r="N1" s="6"/>
    </row>
    <row r="2" spans="1:14" ht="15.75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" t="s">
        <v>2</v>
      </c>
      <c r="B3" s="5"/>
      <c r="C3" s="11"/>
      <c r="D3" s="11"/>
      <c r="E3" s="12">
        <v>1.0602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7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4" t="s">
        <v>3</v>
      </c>
      <c r="B5" s="5"/>
      <c r="C5" s="13" t="s">
        <v>21</v>
      </c>
      <c r="D5" s="14"/>
      <c r="E5" s="144">
        <f>730*E8*E9</f>
        <v>35.989</v>
      </c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8"/>
      <c r="B6" s="8"/>
      <c r="C6" s="8"/>
      <c r="D6" s="8"/>
      <c r="E6" s="8"/>
      <c r="F6" s="16"/>
      <c r="G6" s="8"/>
      <c r="H6" s="8"/>
      <c r="I6" s="8"/>
      <c r="J6" s="8"/>
      <c r="K6" s="8"/>
      <c r="L6" s="8"/>
      <c r="M6" s="8"/>
      <c r="N6" s="8"/>
    </row>
    <row r="7" spans="1:14" ht="12.75">
      <c r="A7" s="17" t="s">
        <v>22</v>
      </c>
      <c r="B7" s="5"/>
      <c r="C7" s="5"/>
      <c r="D7" s="5"/>
      <c r="E7" s="5"/>
      <c r="F7" s="14"/>
      <c r="G7" s="5"/>
      <c r="H7" s="5"/>
      <c r="I7" s="5"/>
      <c r="J7" s="5"/>
      <c r="K7" s="5"/>
      <c r="L7" s="5"/>
      <c r="M7" s="5"/>
      <c r="N7" s="5"/>
    </row>
    <row r="8" spans="1:14" ht="12.75">
      <c r="A8" s="18" t="s">
        <v>23</v>
      </c>
      <c r="B8" s="19"/>
      <c r="C8" s="20" t="s">
        <v>5</v>
      </c>
      <c r="D8" s="21"/>
      <c r="E8" s="145">
        <v>0.1</v>
      </c>
      <c r="F8" s="14"/>
      <c r="G8" s="5"/>
      <c r="H8" s="5"/>
      <c r="I8" s="5"/>
      <c r="J8" s="5"/>
      <c r="K8" s="5"/>
      <c r="L8" s="5"/>
      <c r="M8" s="5"/>
      <c r="N8" s="5"/>
    </row>
    <row r="9" spans="1:14" ht="12.75">
      <c r="A9" s="18" t="s">
        <v>6</v>
      </c>
      <c r="B9" s="19"/>
      <c r="C9" s="20"/>
      <c r="D9" s="21"/>
      <c r="E9" s="146">
        <v>0.493</v>
      </c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24"/>
      <c r="B10" s="8"/>
      <c r="C10" s="25"/>
      <c r="D10" s="16"/>
      <c r="E10" s="227">
        <f>IF(AND(ISNUMBER(E8),ISBLANK(E9)),"Please enter a load factor","")</f>
      </c>
      <c r="F10" s="227"/>
      <c r="G10" s="227"/>
      <c r="H10" s="227"/>
      <c r="I10" s="227"/>
      <c r="J10" s="227"/>
      <c r="K10" s="8"/>
      <c r="L10" s="8"/>
      <c r="M10" s="8"/>
      <c r="N10" s="8"/>
    </row>
    <row r="11" spans="1:14" ht="12.75">
      <c r="A11" s="2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26"/>
      <c r="B12" s="8"/>
      <c r="C12" s="27"/>
      <c r="D12" s="27"/>
      <c r="E12" s="228" t="s">
        <v>24</v>
      </c>
      <c r="F12" s="229"/>
      <c r="G12" s="230"/>
      <c r="H12" s="8"/>
      <c r="I12" s="228" t="s">
        <v>25</v>
      </c>
      <c r="J12" s="229"/>
      <c r="K12" s="230"/>
      <c r="L12" s="8"/>
      <c r="M12" s="228" t="s">
        <v>26</v>
      </c>
      <c r="N12" s="230"/>
    </row>
    <row r="13" spans="1:14" ht="12.75">
      <c r="A13" s="26"/>
      <c r="B13" s="8"/>
      <c r="C13" s="231"/>
      <c r="D13" s="28"/>
      <c r="E13" s="29" t="s">
        <v>27</v>
      </c>
      <c r="F13" s="29" t="s">
        <v>7</v>
      </c>
      <c r="G13" s="30" t="s">
        <v>28</v>
      </c>
      <c r="H13" s="8"/>
      <c r="I13" s="29" t="s">
        <v>27</v>
      </c>
      <c r="J13" s="31" t="s">
        <v>7</v>
      </c>
      <c r="K13" s="30" t="s">
        <v>28</v>
      </c>
      <c r="L13" s="8"/>
      <c r="M13" s="233" t="s">
        <v>29</v>
      </c>
      <c r="N13" s="235" t="s">
        <v>30</v>
      </c>
    </row>
    <row r="14" spans="1:14" ht="12.75">
      <c r="A14" s="26"/>
      <c r="B14" s="8"/>
      <c r="C14" s="232"/>
      <c r="D14" s="28"/>
      <c r="E14" s="32" t="s">
        <v>31</v>
      </c>
      <c r="F14" s="32"/>
      <c r="G14" s="33" t="s">
        <v>31</v>
      </c>
      <c r="H14" s="8"/>
      <c r="I14" s="32" t="s">
        <v>31</v>
      </c>
      <c r="J14" s="33"/>
      <c r="K14" s="33" t="s">
        <v>31</v>
      </c>
      <c r="L14" s="8"/>
      <c r="M14" s="234"/>
      <c r="N14" s="236"/>
    </row>
    <row r="15" spans="1:14" ht="14.25">
      <c r="A15" s="34" t="s">
        <v>32</v>
      </c>
      <c r="B15" s="34"/>
      <c r="C15" s="35"/>
      <c r="D15" s="36"/>
      <c r="E15" s="37">
        <v>3.18</v>
      </c>
      <c r="F15" s="38">
        <v>1</v>
      </c>
      <c r="G15" s="169">
        <f>E15*F15</f>
        <v>3.18</v>
      </c>
      <c r="H15" s="40"/>
      <c r="I15" s="37">
        <v>3.23</v>
      </c>
      <c r="J15" s="41">
        <v>1</v>
      </c>
      <c r="K15" s="42">
        <f>I15*J15</f>
        <v>3.23</v>
      </c>
      <c r="L15" s="40"/>
      <c r="M15" s="43">
        <f>K15-G15</f>
        <v>0.04999999999999982</v>
      </c>
      <c r="N15" s="44">
        <f>M15/G15</f>
        <v>0.015723270440251517</v>
      </c>
    </row>
    <row r="16" spans="1:14" ht="14.25">
      <c r="A16" s="34" t="s">
        <v>0</v>
      </c>
      <c r="B16" s="34"/>
      <c r="C16" s="35"/>
      <c r="D16" s="36"/>
      <c r="E16" s="167">
        <v>8.6188</v>
      </c>
      <c r="F16" s="46">
        <v>0.1</v>
      </c>
      <c r="G16" s="169">
        <f>E16*F16</f>
        <v>0.8618800000000001</v>
      </c>
      <c r="H16" s="40"/>
      <c r="I16" s="45">
        <v>8.7438</v>
      </c>
      <c r="J16" s="47">
        <f>F16</f>
        <v>0.1</v>
      </c>
      <c r="K16" s="39">
        <f>I16*J16</f>
        <v>0.87438</v>
      </c>
      <c r="L16" s="40"/>
      <c r="M16" s="43">
        <f aca="true" t="shared" si="0" ref="M16:M34">K16-G16</f>
        <v>0.012499999999999956</v>
      </c>
      <c r="N16" s="44">
        <f aca="true" t="shared" si="1" ref="N16:N34">M16/G16</f>
        <v>0.014503179096857978</v>
      </c>
    </row>
    <row r="17" spans="1:14" ht="14.25">
      <c r="A17" s="48" t="s">
        <v>33</v>
      </c>
      <c r="B17" s="48"/>
      <c r="C17" s="35"/>
      <c r="D17" s="36"/>
      <c r="E17" s="191">
        <v>0</v>
      </c>
      <c r="F17" s="38">
        <v>1</v>
      </c>
      <c r="G17" s="169">
        <f>E17*F17</f>
        <v>0</v>
      </c>
      <c r="H17" s="40"/>
      <c r="I17" s="49">
        <v>0</v>
      </c>
      <c r="J17" s="41">
        <v>1</v>
      </c>
      <c r="K17" s="42">
        <f>I17*J17</f>
        <v>0</v>
      </c>
      <c r="L17" s="40"/>
      <c r="M17" s="43">
        <f t="shared" si="0"/>
        <v>0</v>
      </c>
      <c r="N17" s="44" t="e">
        <f t="shared" si="1"/>
        <v>#DIV/0!</v>
      </c>
    </row>
    <row r="18" spans="1:14" ht="14.25">
      <c r="A18" s="50" t="s">
        <v>34</v>
      </c>
      <c r="B18" s="51"/>
      <c r="C18" s="52"/>
      <c r="D18" s="53"/>
      <c r="E18" s="54">
        <v>-0.0955</v>
      </c>
      <c r="F18" s="55">
        <v>0.1</v>
      </c>
      <c r="G18" s="170">
        <f>E18*F18</f>
        <v>-0.009550000000000001</v>
      </c>
      <c r="H18" s="57"/>
      <c r="I18" s="54">
        <v>-0.0544</v>
      </c>
      <c r="J18" s="58">
        <f>F18</f>
        <v>0.1</v>
      </c>
      <c r="K18" s="56">
        <f>I18*J18</f>
        <v>-0.00544</v>
      </c>
      <c r="L18" s="57"/>
      <c r="M18" s="59">
        <f t="shared" si="0"/>
        <v>0.004110000000000001</v>
      </c>
      <c r="N18" s="60">
        <f t="shared" si="1"/>
        <v>-0.4303664921465969</v>
      </c>
    </row>
    <row r="19" spans="1:14" ht="15">
      <c r="A19" s="61" t="s">
        <v>35</v>
      </c>
      <c r="B19" s="62"/>
      <c r="C19" s="62"/>
      <c r="D19" s="63"/>
      <c r="E19" s="148"/>
      <c r="F19" s="149"/>
      <c r="G19" s="197">
        <f>SUM(G15:G18)</f>
        <v>4.03233</v>
      </c>
      <c r="H19" s="65"/>
      <c r="I19" s="64"/>
      <c r="J19" s="66"/>
      <c r="K19" s="197">
        <f>SUM(K15:K18)</f>
        <v>4.09894</v>
      </c>
      <c r="L19" s="67"/>
      <c r="M19" s="68">
        <f t="shared" si="0"/>
        <v>0.06660999999999984</v>
      </c>
      <c r="N19" s="69">
        <f t="shared" si="1"/>
        <v>0.016518985301302185</v>
      </c>
    </row>
    <row r="20" spans="1:14" ht="14.25">
      <c r="A20" s="70" t="s">
        <v>36</v>
      </c>
      <c r="B20" s="71"/>
      <c r="C20" s="72"/>
      <c r="D20" s="73"/>
      <c r="E20" s="167">
        <f>E32*0.64+E33*0.18+E34*0.18</f>
        <v>0.08392</v>
      </c>
      <c r="F20" s="74">
        <f>E5*(E3-1)</f>
        <v>2.166537800000001</v>
      </c>
      <c r="G20" s="169">
        <f>E20*F20</f>
        <v>0.18181585217600005</v>
      </c>
      <c r="H20" s="65"/>
      <c r="I20" s="45">
        <f>I32*0.64+I33*0.18+I34*0.18</f>
        <v>0.08392</v>
      </c>
      <c r="J20" s="74">
        <f>F20</f>
        <v>2.166537800000001</v>
      </c>
      <c r="K20" s="39">
        <f>I20*J20</f>
        <v>0.18181585217600005</v>
      </c>
      <c r="L20" s="75"/>
      <c r="M20" s="43">
        <f t="shared" si="0"/>
        <v>0</v>
      </c>
      <c r="N20" s="44">
        <f t="shared" si="1"/>
        <v>0</v>
      </c>
    </row>
    <row r="21" spans="1:14" ht="25.5">
      <c r="A21" s="70" t="s">
        <v>37</v>
      </c>
      <c r="B21" s="71"/>
      <c r="C21" s="72"/>
      <c r="D21" s="73"/>
      <c r="E21" s="167">
        <v>3.2604</v>
      </c>
      <c r="F21" s="74">
        <v>0.1</v>
      </c>
      <c r="G21" s="169">
        <f>E21*F21</f>
        <v>0.32604000000000005</v>
      </c>
      <c r="H21" s="65"/>
      <c r="I21" s="45">
        <v>-2.0437</v>
      </c>
      <c r="J21" s="74">
        <f>F21</f>
        <v>0.1</v>
      </c>
      <c r="K21" s="39">
        <f>I21*J21</f>
        <v>-0.20437</v>
      </c>
      <c r="L21" s="75"/>
      <c r="M21" s="43">
        <f t="shared" si="0"/>
        <v>-0.53041</v>
      </c>
      <c r="N21" s="44">
        <f t="shared" si="1"/>
        <v>-1.6268249294565083</v>
      </c>
    </row>
    <row r="22" spans="1:14" ht="14.25">
      <c r="A22" s="76" t="s">
        <v>38</v>
      </c>
      <c r="B22" s="71"/>
      <c r="C22" s="72"/>
      <c r="D22" s="73"/>
      <c r="E22" s="167">
        <v>0.2798</v>
      </c>
      <c r="F22" s="74">
        <v>0.1</v>
      </c>
      <c r="G22" s="169">
        <f>E22*F22</f>
        <v>0.02798</v>
      </c>
      <c r="H22" s="65"/>
      <c r="I22" s="45">
        <v>0.2798</v>
      </c>
      <c r="J22" s="74">
        <f>F22</f>
        <v>0.1</v>
      </c>
      <c r="K22" s="39">
        <f>I22*J22</f>
        <v>0.02798</v>
      </c>
      <c r="L22" s="75"/>
      <c r="M22" s="43">
        <f t="shared" si="0"/>
        <v>0</v>
      </c>
      <c r="N22" s="44">
        <f t="shared" si="1"/>
        <v>0</v>
      </c>
    </row>
    <row r="23" spans="1:14" ht="14.25">
      <c r="A23" s="76" t="s">
        <v>39</v>
      </c>
      <c r="B23" s="71"/>
      <c r="C23" s="72"/>
      <c r="D23" s="73"/>
      <c r="E23" s="167"/>
      <c r="F23" s="74">
        <v>1</v>
      </c>
      <c r="G23" s="169">
        <f>E23*F23</f>
        <v>0</v>
      </c>
      <c r="H23" s="65"/>
      <c r="I23" s="45"/>
      <c r="J23" s="74">
        <f>F23</f>
        <v>1</v>
      </c>
      <c r="K23" s="39">
        <f>I23*J23</f>
        <v>0</v>
      </c>
      <c r="L23" s="75"/>
      <c r="M23" s="43">
        <f t="shared" si="0"/>
        <v>0</v>
      </c>
      <c r="N23" s="44" t="e">
        <f t="shared" si="1"/>
        <v>#DIV/0!</v>
      </c>
    </row>
    <row r="24" spans="1:14" ht="25.5">
      <c r="A24" s="77" t="s">
        <v>40</v>
      </c>
      <c r="B24" s="78"/>
      <c r="C24" s="78"/>
      <c r="D24" s="79"/>
      <c r="E24" s="154"/>
      <c r="F24" s="154"/>
      <c r="G24" s="171">
        <f>SUM(G19:G23)</f>
        <v>4.5681658521760005</v>
      </c>
      <c r="H24" s="65"/>
      <c r="I24" s="80"/>
      <c r="J24" s="82"/>
      <c r="K24" s="81">
        <f>SUM(K19:K23)</f>
        <v>4.1043658521760005</v>
      </c>
      <c r="L24" s="67"/>
      <c r="M24" s="83">
        <f t="shared" si="0"/>
        <v>-0.4638</v>
      </c>
      <c r="N24" s="84">
        <f t="shared" si="1"/>
        <v>-0.10152871305648271</v>
      </c>
    </row>
    <row r="25" spans="1:14" ht="14.25">
      <c r="A25" s="85" t="s">
        <v>41</v>
      </c>
      <c r="B25" s="85"/>
      <c r="C25" s="86"/>
      <c r="D25" s="87"/>
      <c r="E25" s="167">
        <v>2.1084</v>
      </c>
      <c r="F25" s="88">
        <v>0.10602</v>
      </c>
      <c r="G25" s="169">
        <f>E25*F25</f>
        <v>0.22353256800000001</v>
      </c>
      <c r="H25" s="65"/>
      <c r="I25" s="45">
        <v>1.8219</v>
      </c>
      <c r="J25" s="89">
        <f>F25</f>
        <v>0.10602</v>
      </c>
      <c r="K25" s="39">
        <f>I25*J25</f>
        <v>0.19315783800000003</v>
      </c>
      <c r="L25" s="75"/>
      <c r="M25" s="43">
        <f t="shared" si="0"/>
        <v>-0.03037472999999999</v>
      </c>
      <c r="N25" s="44">
        <f t="shared" si="1"/>
        <v>-0.13588503130335794</v>
      </c>
    </row>
    <row r="26" spans="1:14" ht="14.25" customHeight="1">
      <c r="A26" s="237" t="s">
        <v>42</v>
      </c>
      <c r="B26" s="237"/>
      <c r="C26" s="237"/>
      <c r="D26" s="87"/>
      <c r="E26" s="167">
        <v>1.0518</v>
      </c>
      <c r="F26" s="88">
        <v>0.10602</v>
      </c>
      <c r="G26" s="169">
        <f>E26*F26</f>
        <v>0.11151183600000002</v>
      </c>
      <c r="H26" s="65"/>
      <c r="I26" s="45">
        <v>0.8266</v>
      </c>
      <c r="J26" s="89">
        <f>F26</f>
        <v>0.10602</v>
      </c>
      <c r="K26" s="39">
        <f>I26*J26</f>
        <v>0.087636132</v>
      </c>
      <c r="L26" s="75"/>
      <c r="M26" s="43">
        <f t="shared" si="0"/>
        <v>-0.02387570400000001</v>
      </c>
      <c r="N26" s="44">
        <f t="shared" si="1"/>
        <v>-0.21410914622551824</v>
      </c>
    </row>
    <row r="27" spans="1:14" ht="25.5">
      <c r="A27" s="77" t="s">
        <v>43</v>
      </c>
      <c r="B27" s="90"/>
      <c r="C27" s="90"/>
      <c r="D27" s="91"/>
      <c r="E27" s="154"/>
      <c r="F27" s="154"/>
      <c r="G27" s="171">
        <f>SUM(G24:G26)</f>
        <v>4.903210256176001</v>
      </c>
      <c r="H27" s="92"/>
      <c r="I27" s="93"/>
      <c r="J27" s="94"/>
      <c r="K27" s="81">
        <f>SUM(K24:K26)</f>
        <v>4.385159822176001</v>
      </c>
      <c r="L27" s="95"/>
      <c r="M27" s="83">
        <f t="shared" si="0"/>
        <v>-0.5180504340000001</v>
      </c>
      <c r="N27" s="84">
        <f t="shared" si="1"/>
        <v>-0.1056553578030786</v>
      </c>
    </row>
    <row r="28" spans="1:14" ht="25.5">
      <c r="A28" s="96" t="s">
        <v>44</v>
      </c>
      <c r="B28" s="71"/>
      <c r="C28" s="72"/>
      <c r="D28" s="73"/>
      <c r="E28" s="168">
        <v>0.0044</v>
      </c>
      <c r="F28" s="88">
        <f>E5*E3</f>
        <v>38.1555378</v>
      </c>
      <c r="G28" s="98">
        <f aca="true" t="shared" si="2" ref="G28:G34">E28*F28</f>
        <v>0.16788436632</v>
      </c>
      <c r="H28" s="75"/>
      <c r="I28" s="97">
        <v>0.0044</v>
      </c>
      <c r="J28" s="89">
        <f>E5*E3</f>
        <v>38.1555378</v>
      </c>
      <c r="K28" s="98">
        <f aca="true" t="shared" si="3" ref="K28:K33">I28*J28</f>
        <v>0.16788436632</v>
      </c>
      <c r="L28" s="75"/>
      <c r="M28" s="43">
        <f t="shared" si="0"/>
        <v>0</v>
      </c>
      <c r="N28" s="99">
        <f t="shared" si="1"/>
        <v>0</v>
      </c>
    </row>
    <row r="29" spans="1:14" ht="25.5">
      <c r="A29" s="96" t="s">
        <v>45</v>
      </c>
      <c r="B29" s="71"/>
      <c r="C29" s="72"/>
      <c r="D29" s="73"/>
      <c r="E29" s="168">
        <v>0.0013</v>
      </c>
      <c r="F29" s="88">
        <f>E5*E3</f>
        <v>38.1555378</v>
      </c>
      <c r="G29" s="98">
        <f t="shared" si="2"/>
        <v>0.04960219914</v>
      </c>
      <c r="H29" s="75"/>
      <c r="I29" s="97">
        <v>0.0013</v>
      </c>
      <c r="J29" s="89">
        <f>E5*E3</f>
        <v>38.1555378</v>
      </c>
      <c r="K29" s="98">
        <f t="shared" si="3"/>
        <v>0.04960219914</v>
      </c>
      <c r="L29" s="75"/>
      <c r="M29" s="43">
        <f t="shared" si="0"/>
        <v>0</v>
      </c>
      <c r="N29" s="99">
        <f t="shared" si="1"/>
        <v>0</v>
      </c>
    </row>
    <row r="30" spans="1:14" ht="14.25">
      <c r="A30" s="71" t="s">
        <v>46</v>
      </c>
      <c r="B30" s="71"/>
      <c r="C30" s="72"/>
      <c r="D30" s="73"/>
      <c r="E30" s="168">
        <v>0.25</v>
      </c>
      <c r="F30" s="88">
        <v>1</v>
      </c>
      <c r="G30" s="98">
        <f t="shared" si="2"/>
        <v>0.25</v>
      </c>
      <c r="H30" s="75"/>
      <c r="I30" s="97">
        <v>0.25</v>
      </c>
      <c r="J30" s="89">
        <v>1</v>
      </c>
      <c r="K30" s="98">
        <f t="shared" si="3"/>
        <v>0.25</v>
      </c>
      <c r="L30" s="75"/>
      <c r="M30" s="43">
        <f t="shared" si="0"/>
        <v>0</v>
      </c>
      <c r="N30" s="99">
        <f t="shared" si="1"/>
        <v>0</v>
      </c>
    </row>
    <row r="31" spans="1:14" ht="14.25">
      <c r="A31" s="71" t="s">
        <v>1</v>
      </c>
      <c r="B31" s="71"/>
      <c r="C31" s="72"/>
      <c r="D31" s="73"/>
      <c r="E31" s="168">
        <v>0.007</v>
      </c>
      <c r="F31" s="88">
        <f>E5</f>
        <v>35.989</v>
      </c>
      <c r="G31" s="98">
        <f t="shared" si="2"/>
        <v>0.251923</v>
      </c>
      <c r="H31" s="75"/>
      <c r="I31" s="97">
        <v>0.007</v>
      </c>
      <c r="J31" s="89">
        <f>E5</f>
        <v>35.989</v>
      </c>
      <c r="K31" s="98">
        <f t="shared" si="3"/>
        <v>0.251923</v>
      </c>
      <c r="L31" s="75"/>
      <c r="M31" s="43">
        <f t="shared" si="0"/>
        <v>0</v>
      </c>
      <c r="N31" s="99">
        <f t="shared" si="1"/>
        <v>0</v>
      </c>
    </row>
    <row r="32" spans="1:14" ht="14.25">
      <c r="A32" s="76" t="s">
        <v>47</v>
      </c>
      <c r="B32" s="71"/>
      <c r="C32" s="72"/>
      <c r="D32" s="73"/>
      <c r="E32" s="100">
        <v>0.067</v>
      </c>
      <c r="F32" s="88">
        <v>24.419544192</v>
      </c>
      <c r="G32" s="98">
        <f t="shared" si="2"/>
        <v>1.636109460864</v>
      </c>
      <c r="H32" s="75"/>
      <c r="I32" s="97">
        <v>0.067</v>
      </c>
      <c r="J32" s="88">
        <f>F32</f>
        <v>24.419544192</v>
      </c>
      <c r="K32" s="98">
        <f t="shared" si="3"/>
        <v>1.636109460864</v>
      </c>
      <c r="L32" s="75"/>
      <c r="M32" s="43">
        <f t="shared" si="0"/>
        <v>0</v>
      </c>
      <c r="N32" s="99">
        <f t="shared" si="1"/>
        <v>0</v>
      </c>
    </row>
    <row r="33" spans="1:14" ht="14.25">
      <c r="A33" s="76" t="s">
        <v>48</v>
      </c>
      <c r="B33" s="71"/>
      <c r="C33" s="72"/>
      <c r="D33" s="73"/>
      <c r="E33" s="100">
        <v>0.104</v>
      </c>
      <c r="F33" s="88">
        <v>6.867996803999999</v>
      </c>
      <c r="G33" s="98">
        <f t="shared" si="2"/>
        <v>0.7142716676159998</v>
      </c>
      <c r="H33" s="75"/>
      <c r="I33" s="97">
        <v>0.104</v>
      </c>
      <c r="J33" s="88">
        <f>F33</f>
        <v>6.867996803999999</v>
      </c>
      <c r="K33" s="98">
        <f t="shared" si="3"/>
        <v>0.7142716676159998</v>
      </c>
      <c r="L33" s="75"/>
      <c r="M33" s="43">
        <f t="shared" si="0"/>
        <v>0</v>
      </c>
      <c r="N33" s="99">
        <f t="shared" si="1"/>
        <v>0</v>
      </c>
    </row>
    <row r="34" spans="1:14" ht="15" thickBot="1">
      <c r="A34" s="26" t="s">
        <v>49</v>
      </c>
      <c r="B34" s="71"/>
      <c r="C34" s="72"/>
      <c r="D34" s="73"/>
      <c r="E34" s="100">
        <v>0.124</v>
      </c>
      <c r="F34" s="88">
        <v>6.867996803999999</v>
      </c>
      <c r="G34" s="98">
        <f t="shared" si="2"/>
        <v>0.8516316036959999</v>
      </c>
      <c r="H34" s="75"/>
      <c r="I34" s="97">
        <v>0.124</v>
      </c>
      <c r="J34" s="88">
        <f>F34</f>
        <v>6.867996803999999</v>
      </c>
      <c r="K34" s="98">
        <f>I34*J34</f>
        <v>0.8516316036959999</v>
      </c>
      <c r="L34" s="75"/>
      <c r="M34" s="43">
        <f t="shared" si="0"/>
        <v>0</v>
      </c>
      <c r="N34" s="99">
        <f t="shared" si="1"/>
        <v>0</v>
      </c>
    </row>
    <row r="35" spans="1:14" ht="15" thickBot="1">
      <c r="A35" s="101"/>
      <c r="B35" s="102"/>
      <c r="C35" s="102"/>
      <c r="D35" s="103"/>
      <c r="E35" s="162"/>
      <c r="F35" s="163"/>
      <c r="G35" s="172"/>
      <c r="H35" s="106"/>
      <c r="I35" s="104"/>
      <c r="J35" s="107"/>
      <c r="K35" s="105"/>
      <c r="L35" s="106"/>
      <c r="M35" s="108"/>
      <c r="N35" s="109"/>
    </row>
    <row r="36" spans="1:14" ht="15">
      <c r="A36" s="110" t="s">
        <v>50</v>
      </c>
      <c r="B36" s="71"/>
      <c r="C36" s="71"/>
      <c r="D36" s="111"/>
      <c r="E36" s="112"/>
      <c r="F36" s="113"/>
      <c r="G36" s="114">
        <f>SUM(G27:G35)</f>
        <v>8.824632553812</v>
      </c>
      <c r="H36" s="115"/>
      <c r="I36" s="116"/>
      <c r="J36" s="116"/>
      <c r="K36" s="117">
        <f>SUM(K27:K35)</f>
        <v>8.306582119812</v>
      </c>
      <c r="L36" s="118"/>
      <c r="M36" s="119">
        <f>K36-G36</f>
        <v>-0.518050434000001</v>
      </c>
      <c r="N36" s="120">
        <f>M36/G36</f>
        <v>-0.058705043053177024</v>
      </c>
    </row>
    <row r="37" spans="1:14" ht="14.25">
      <c r="A37" s="121" t="s">
        <v>8</v>
      </c>
      <c r="B37" s="71"/>
      <c r="C37" s="71"/>
      <c r="D37" s="111"/>
      <c r="E37" s="112">
        <v>0.13</v>
      </c>
      <c r="F37" s="122"/>
      <c r="G37" s="123">
        <f>G36*E37</f>
        <v>1.1472022319955602</v>
      </c>
      <c r="H37" s="38"/>
      <c r="I37" s="112">
        <v>0.13</v>
      </c>
      <c r="J37" s="38"/>
      <c r="K37" s="124">
        <f>K36*I37</f>
        <v>1.07985567557556</v>
      </c>
      <c r="L37" s="125"/>
      <c r="M37" s="126">
        <f>K37-G37</f>
        <v>-0.0673465564200002</v>
      </c>
      <c r="N37" s="127">
        <f>M37/G37</f>
        <v>-0.058705043053177086</v>
      </c>
    </row>
    <row r="38" spans="1:14" ht="14.25">
      <c r="A38" s="128" t="s">
        <v>51</v>
      </c>
      <c r="B38" s="71"/>
      <c r="C38" s="71"/>
      <c r="D38" s="111"/>
      <c r="E38" s="38"/>
      <c r="F38" s="122"/>
      <c r="G38" s="123">
        <f>SUM(G36:G37)</f>
        <v>9.97183478580756</v>
      </c>
      <c r="H38" s="38"/>
      <c r="I38" s="38"/>
      <c r="J38" s="38"/>
      <c r="K38" s="124">
        <f>SUM(K36:K37)</f>
        <v>9.38643779538756</v>
      </c>
      <c r="L38" s="125"/>
      <c r="M38" s="126">
        <f>K38-G38</f>
        <v>-0.5853969904200014</v>
      </c>
      <c r="N38" s="127">
        <f>M38/G38</f>
        <v>-0.058705043053177045</v>
      </c>
    </row>
    <row r="39" spans="1:14" ht="14.25">
      <c r="A39" s="224" t="s">
        <v>52</v>
      </c>
      <c r="B39" s="224"/>
      <c r="C39" s="224"/>
      <c r="D39" s="111"/>
      <c r="E39" s="38"/>
      <c r="F39" s="122"/>
      <c r="G39" s="173">
        <f>G38*-0.1</f>
        <v>-0.9971834785807561</v>
      </c>
      <c r="H39" s="38"/>
      <c r="I39" s="38"/>
      <c r="J39" s="38"/>
      <c r="K39" s="129">
        <f>K38*-0.1</f>
        <v>-0.938643779538756</v>
      </c>
      <c r="L39" s="125"/>
      <c r="M39" s="130">
        <f>K39-G39</f>
        <v>0.05853969904200007</v>
      </c>
      <c r="N39" s="131">
        <f>M39/G39</f>
        <v>-0.05870504305317698</v>
      </c>
    </row>
    <row r="40" spans="1:14" ht="15.75" thickBot="1">
      <c r="A40" s="225" t="s">
        <v>53</v>
      </c>
      <c r="B40" s="225"/>
      <c r="C40" s="225"/>
      <c r="D40" s="132"/>
      <c r="E40" s="187"/>
      <c r="F40" s="188"/>
      <c r="G40" s="174">
        <f>SUM(G38:G39)</f>
        <v>8.974651307226804</v>
      </c>
      <c r="H40" s="133"/>
      <c r="I40" s="133"/>
      <c r="J40" s="133"/>
      <c r="K40" s="134">
        <f>SUM(K38:K39)</f>
        <v>8.447794015848803</v>
      </c>
      <c r="L40" s="135"/>
      <c r="M40" s="68">
        <f>K40-G40</f>
        <v>-0.5268572913780005</v>
      </c>
      <c r="N40" s="69">
        <f>M40/G40</f>
        <v>-0.058705043053176975</v>
      </c>
    </row>
    <row r="41" spans="1:14" ht="13.5" thickBot="1">
      <c r="A41" s="101"/>
      <c r="B41" s="102"/>
      <c r="C41" s="102"/>
      <c r="D41" s="103"/>
      <c r="E41" s="136"/>
      <c r="F41" s="137"/>
      <c r="G41" s="138"/>
      <c r="H41" s="139"/>
      <c r="I41" s="136"/>
      <c r="J41" s="139"/>
      <c r="K41" s="140"/>
      <c r="L41" s="137"/>
      <c r="M41" s="141"/>
      <c r="N41" s="142"/>
    </row>
  </sheetData>
  <sheetProtection/>
  <mergeCells count="11">
    <mergeCell ref="M12:N12"/>
    <mergeCell ref="C13:C14"/>
    <mergeCell ref="M13:M14"/>
    <mergeCell ref="N13:N14"/>
    <mergeCell ref="A26:C26"/>
    <mergeCell ref="A39:C39"/>
    <mergeCell ref="A40:C40"/>
    <mergeCell ref="C1:K1"/>
    <mergeCell ref="E10:J10"/>
    <mergeCell ref="E12:G12"/>
    <mergeCell ref="I12:K12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'Street Lighting'!#REF!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Essex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msoucie</dc:creator>
  <cp:keywords/>
  <dc:description/>
  <cp:lastModifiedBy>Richard Dimmel</cp:lastModifiedBy>
  <cp:lastPrinted>2015-01-16T14:10:14Z</cp:lastPrinted>
  <dcterms:created xsi:type="dcterms:W3CDTF">2011-11-01T13:09:56Z</dcterms:created>
  <dcterms:modified xsi:type="dcterms:W3CDTF">2015-01-19T14:26:37Z</dcterms:modified>
  <cp:category/>
  <cp:version/>
  <cp:contentType/>
  <cp:contentStatus/>
</cp:coreProperties>
</file>