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New" sheetId="4" r:id="rId1"/>
  </sheets>
  <calcPr calcId="125725"/>
</workbook>
</file>

<file path=xl/calcChain.xml><?xml version="1.0" encoding="utf-8"?>
<calcChain xmlns="http://schemas.openxmlformats.org/spreadsheetml/2006/main">
  <c r="A3" i="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2"/>
  <c r="L4"/>
  <c r="C20"/>
  <c r="C21" s="1"/>
  <c r="D20"/>
  <c r="D21" s="1"/>
  <c r="E20"/>
  <c r="E21" s="1"/>
  <c r="F20"/>
  <c r="F21" s="1"/>
  <c r="F57"/>
  <c r="E57"/>
  <c r="J4" l="1"/>
  <c r="J6" s="1"/>
  <c r="K4"/>
  <c r="I4"/>
  <c r="J9" l="1"/>
  <c r="K9"/>
  <c r="L9"/>
  <c r="I9"/>
  <c r="L25"/>
  <c r="K25"/>
  <c r="J25"/>
  <c r="L24"/>
  <c r="K24"/>
  <c r="J24"/>
  <c r="I24"/>
  <c r="I25"/>
  <c r="L20" l="1"/>
  <c r="K20"/>
  <c r="J20"/>
  <c r="I20"/>
  <c r="G20"/>
  <c r="G21" s="1"/>
  <c r="G4" s="1"/>
  <c r="G6" s="1"/>
  <c r="J49"/>
  <c r="K49" s="1"/>
  <c r="L49" s="1"/>
  <c r="D49"/>
  <c r="E49" s="1"/>
  <c r="F49" s="1"/>
  <c r="F25"/>
  <c r="E25"/>
  <c r="D25"/>
  <c r="F24"/>
  <c r="E24"/>
  <c r="D24"/>
  <c r="L6"/>
  <c r="K6"/>
  <c r="I6"/>
  <c r="F6"/>
  <c r="E6"/>
  <c r="D6"/>
  <c r="C6"/>
  <c r="J3"/>
  <c r="K3" s="1"/>
  <c r="L3" s="1"/>
  <c r="D3"/>
  <c r="E3" s="1"/>
  <c r="F3" s="1"/>
</calcChain>
</file>

<file path=xl/sharedStrings.xml><?xml version="1.0" encoding="utf-8"?>
<sst xmlns="http://schemas.openxmlformats.org/spreadsheetml/2006/main" count="90" uniqueCount="68">
  <si>
    <t>Energy Probe TCQ 49</t>
  </si>
  <si>
    <t>Approved</t>
  </si>
  <si>
    <t>Actual</t>
  </si>
  <si>
    <t>Estimate</t>
  </si>
  <si>
    <t>Proposed</t>
  </si>
  <si>
    <t>Operating Revenues</t>
  </si>
  <si>
    <t>Other Revenues</t>
  </si>
  <si>
    <t>Total Revenue</t>
  </si>
  <si>
    <t>Total OM&amp;A Expense</t>
  </si>
  <si>
    <t>Rate Base</t>
  </si>
  <si>
    <t>Capital Factor</t>
  </si>
  <si>
    <t>Depreciation &amp; Amortization</t>
  </si>
  <si>
    <t>Return on Capital (ROE)</t>
  </si>
  <si>
    <t>PILs/Income Taxes</t>
  </si>
  <si>
    <t>Subtotal Capital-Related RR</t>
  </si>
  <si>
    <t>Cn</t>
  </si>
  <si>
    <t>Scap</t>
  </si>
  <si>
    <t>PCI</t>
  </si>
  <si>
    <t>Total Gross Revenue Requirement</t>
  </si>
  <si>
    <t>RATES REVENUE REQUIREMENT</t>
  </si>
  <si>
    <t>Total Debt</t>
  </si>
  <si>
    <t>Common Equity</t>
  </si>
  <si>
    <t>Total Rate Base</t>
  </si>
  <si>
    <t>CAPEX and In Service Asset Additions</t>
  </si>
  <si>
    <t>Capital Expenditures</t>
  </si>
  <si>
    <t>Total System Access Capital</t>
  </si>
  <si>
    <t>Total System Renewal Capital</t>
  </si>
  <si>
    <t>Total System Service Capital</t>
  </si>
  <si>
    <t>Total General Plant Capital</t>
  </si>
  <si>
    <t>Other</t>
  </si>
  <si>
    <t>TOTAL ISAs</t>
  </si>
  <si>
    <t>Variation</t>
  </si>
  <si>
    <t>OM&amp;A</t>
  </si>
  <si>
    <t>Description</t>
  </si>
  <si>
    <t>Operations</t>
  </si>
  <si>
    <t>Maintenance</t>
  </si>
  <si>
    <t>Billing and Collecting</t>
  </si>
  <si>
    <t>Community Relations</t>
  </si>
  <si>
    <t>Administrative and General</t>
  </si>
  <si>
    <t>Taxes Other Than Income Taxes</t>
  </si>
  <si>
    <t>Donations</t>
  </si>
  <si>
    <t>TOTAL</t>
  </si>
  <si>
    <r>
      <t>Consolidated Financial Summary 2013 (</t>
    </r>
    <r>
      <rPr>
        <i/>
        <sz val="11"/>
        <color theme="1"/>
        <rFont val="Calibri"/>
        <family val="2"/>
        <scheme val="minor"/>
      </rPr>
      <t>Sic</t>
    </r>
    <r>
      <rPr>
        <sz val="11"/>
        <color theme="1"/>
        <rFont val="Calibri"/>
        <family val="2"/>
        <scheme val="minor"/>
      </rPr>
      <t>) - 2019</t>
    </r>
  </si>
  <si>
    <t>PCI=I-X+Cn-Scap*(I-X)</t>
  </si>
  <si>
    <t>-</t>
  </si>
  <si>
    <t>Categories/Taxonomy</t>
  </si>
  <si>
    <t>Test Base</t>
  </si>
  <si>
    <t>Bd Approv</t>
  </si>
  <si>
    <t>Total Distribution Capital</t>
  </si>
  <si>
    <t>In-Service Asset Additions</t>
  </si>
  <si>
    <t>Interest Expense</t>
  </si>
  <si>
    <r>
      <t xml:space="preserve">Variation: </t>
    </r>
    <r>
      <rPr>
        <b/>
        <sz val="11"/>
        <color rgb="FF00B050"/>
        <rFont val="Calibri"/>
        <family val="2"/>
        <scheme val="minor"/>
      </rPr>
      <t xml:space="preserve">Restructuring Costs </t>
    </r>
  </si>
  <si>
    <t>Toronto Hydro Submission</t>
  </si>
  <si>
    <t xml:space="preserve">Comments </t>
  </si>
  <si>
    <t xml:space="preserve">References </t>
  </si>
  <si>
    <t>2015-2019: E1B_T02_S03
2012-2014: Toronto Hydro RRR Filings and Supporting Materials</t>
  </si>
  <si>
    <t>E1B_T02_S03</t>
  </si>
  <si>
    <t xml:space="preserve">Information underlying E1B_T02_S03 </t>
  </si>
  <si>
    <t>215.8*</t>
  </si>
  <si>
    <t xml:space="preserve">Past/Test Year data: E4A_T01_S01; *2012 amount is net of 27.7 restructuring costs </t>
  </si>
  <si>
    <t>E3A-T06_S02, App 2-AA</t>
  </si>
  <si>
    <t xml:space="preserve">Past/Test Year data: E4A_T01_S01; </t>
  </si>
  <si>
    <t>See Cover Letter Para 8</t>
  </si>
  <si>
    <t>See Cover Letter Para 9, 10</t>
  </si>
  <si>
    <t>See Cover Letter Para 11</t>
  </si>
  <si>
    <t>See Cover Letter Para 12</t>
  </si>
  <si>
    <t>439.1*</t>
  </si>
  <si>
    <t xml:space="preserve">Interrogatory 2B-SEC-25.  *2011 ISA reflects the actual amount.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</si>
</sst>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/>
    </xf>
    <xf numFmtId="10" fontId="0" fillId="0" borderId="0" xfId="0" applyNumberFormat="1"/>
    <xf numFmtId="0" fontId="2" fillId="0" borderId="3" xfId="0" applyFont="1" applyFill="1" applyBorder="1"/>
    <xf numFmtId="164" fontId="0" fillId="0" borderId="1" xfId="0" applyNumberFormat="1" applyBorder="1"/>
    <xf numFmtId="0" fontId="0" fillId="0" borderId="0" xfId="0" applyBorder="1"/>
    <xf numFmtId="0" fontId="2" fillId="0" borderId="1" xfId="0" applyFont="1" applyBorder="1"/>
    <xf numFmtId="10" fontId="0" fillId="0" borderId="1" xfId="1" applyNumberFormat="1" applyFont="1" applyBorder="1"/>
    <xf numFmtId="0" fontId="4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1" xfId="0" applyFill="1" applyBorder="1"/>
    <xf numFmtId="0" fontId="6" fillId="0" borderId="1" xfId="0" applyFont="1" applyBorder="1"/>
    <xf numFmtId="2" fontId="3" fillId="0" borderId="1" xfId="0" applyNumberFormat="1" applyFont="1" applyFill="1" applyBorder="1"/>
    <xf numFmtId="0" fontId="2" fillId="0" borderId="1" xfId="0" applyFont="1" applyFill="1" applyBorder="1"/>
    <xf numFmtId="0" fontId="5" fillId="0" borderId="1" xfId="0" applyFont="1" applyFill="1" applyBorder="1"/>
    <xf numFmtId="0" fontId="4" fillId="0" borderId="1" xfId="0" applyFont="1" applyFill="1" applyBorder="1"/>
    <xf numFmtId="164" fontId="0" fillId="0" borderId="1" xfId="0" applyNumberFormat="1" applyFill="1" applyBorder="1"/>
    <xf numFmtId="164" fontId="2" fillId="0" borderId="1" xfId="0" applyNumberFormat="1" applyFont="1" applyFill="1" applyBorder="1"/>
    <xf numFmtId="164" fontId="5" fillId="0" borderId="1" xfId="0" applyNumberFormat="1" applyFont="1" applyFill="1" applyBorder="1"/>
    <xf numFmtId="0" fontId="0" fillId="0" borderId="0" xfId="0" applyFill="1"/>
    <xf numFmtId="0" fontId="0" fillId="0" borderId="0" xfId="0" applyFill="1" applyBorder="1"/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2" fontId="7" fillId="0" borderId="1" xfId="0" applyNumberFormat="1" applyFont="1" applyFill="1" applyBorder="1"/>
    <xf numFmtId="164" fontId="4" fillId="0" borderId="1" xfId="0" applyNumberFormat="1" applyFont="1" applyFill="1" applyBorder="1"/>
    <xf numFmtId="164" fontId="7" fillId="0" borderId="1" xfId="0" applyNumberFormat="1" applyFont="1" applyFill="1" applyBorder="1"/>
    <xf numFmtId="2" fontId="9" fillId="0" borderId="1" xfId="0" applyNumberFormat="1" applyFont="1" applyFill="1" applyBorder="1"/>
    <xf numFmtId="164" fontId="10" fillId="0" borderId="1" xfId="0" applyNumberFormat="1" applyFont="1" applyBorder="1"/>
    <xf numFmtId="0" fontId="10" fillId="0" borderId="1" xfId="0" applyFont="1" applyFill="1" applyBorder="1" applyAlignment="1">
      <alignment horizontal="right"/>
    </xf>
    <xf numFmtId="165" fontId="0" fillId="0" borderId="0" xfId="1" applyNumberFormat="1" applyFont="1" applyFill="1"/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9"/>
  <sheetViews>
    <sheetView tabSelected="1" workbookViewId="0">
      <selection activeCell="A21" sqref="A21"/>
    </sheetView>
  </sheetViews>
  <sheetFormatPr defaultRowHeight="15"/>
  <cols>
    <col min="1" max="1" width="4" style="1" bestFit="1" customWidth="1"/>
    <col min="2" max="2" width="49.7109375" customWidth="1"/>
    <col min="3" max="3" width="10.28515625" customWidth="1"/>
    <col min="4" max="4" width="9.7109375" customWidth="1"/>
    <col min="6" max="6" width="9.85546875" customWidth="1"/>
    <col min="7" max="7" width="10.5703125" customWidth="1"/>
    <col min="8" max="8" width="4" customWidth="1"/>
    <col min="9" max="9" width="10.5703125" customWidth="1"/>
    <col min="10" max="10" width="10" customWidth="1"/>
    <col min="11" max="11" width="10.140625" customWidth="1"/>
    <col min="12" max="12" width="9.7109375" customWidth="1"/>
    <col min="13" max="13" width="9.42578125" customWidth="1"/>
    <col min="15" max="15" width="10.140625" customWidth="1"/>
  </cols>
  <sheetData>
    <row r="1" spans="1:18">
      <c r="A1" s="1">
        <v>1</v>
      </c>
      <c r="B1" s="2" t="s">
        <v>0</v>
      </c>
      <c r="C1" s="51" t="s">
        <v>42</v>
      </c>
      <c r="D1" s="51"/>
      <c r="E1" s="51"/>
      <c r="F1" s="51"/>
      <c r="G1" s="51"/>
      <c r="H1" s="51"/>
      <c r="I1" s="51"/>
      <c r="J1" s="51"/>
      <c r="K1" s="51"/>
      <c r="L1" s="51"/>
    </row>
    <row r="2" spans="1:18">
      <c r="A2" s="1">
        <f>A1+1</f>
        <v>2</v>
      </c>
      <c r="B2" t="s">
        <v>52</v>
      </c>
      <c r="C2" s="5" t="s">
        <v>1</v>
      </c>
      <c r="D2" s="5" t="s">
        <v>2</v>
      </c>
      <c r="E2" s="5" t="s">
        <v>2</v>
      </c>
      <c r="F2" s="5" t="s">
        <v>3</v>
      </c>
      <c r="G2" s="5" t="s">
        <v>4</v>
      </c>
      <c r="H2" s="5"/>
      <c r="I2" s="5" t="s">
        <v>4</v>
      </c>
      <c r="J2" s="5" t="s">
        <v>4</v>
      </c>
      <c r="K2" s="5" t="s">
        <v>4</v>
      </c>
      <c r="L2" s="5" t="s">
        <v>4</v>
      </c>
      <c r="M2" s="46" t="s">
        <v>53</v>
      </c>
      <c r="N2" s="47"/>
      <c r="P2" s="47" t="s">
        <v>54</v>
      </c>
      <c r="Q2" s="47"/>
      <c r="R2" s="47"/>
    </row>
    <row r="3" spans="1:18">
      <c r="A3" s="1">
        <f t="shared" ref="A3:A58" si="0">A2+1</f>
        <v>3</v>
      </c>
      <c r="C3" s="5">
        <v>2011</v>
      </c>
      <c r="D3" s="5">
        <f>C3+1</f>
        <v>2012</v>
      </c>
      <c r="E3" s="5">
        <f>D3+1</f>
        <v>2013</v>
      </c>
      <c r="F3" s="5">
        <f>E3+1</f>
        <v>2014</v>
      </c>
      <c r="G3" s="5">
        <v>2015</v>
      </c>
      <c r="H3" s="5"/>
      <c r="I3" s="5">
        <v>2016</v>
      </c>
      <c r="J3" s="5">
        <f>I3+1</f>
        <v>2017</v>
      </c>
      <c r="K3" s="5">
        <f t="shared" ref="K3:L3" si="1">J3+1</f>
        <v>2018</v>
      </c>
      <c r="L3" s="5">
        <f t="shared" si="1"/>
        <v>2019</v>
      </c>
      <c r="O3" s="6"/>
      <c r="P3" s="48" t="s">
        <v>55</v>
      </c>
      <c r="Q3" s="49"/>
      <c r="R3" s="49"/>
    </row>
    <row r="4" spans="1:18">
      <c r="A4" s="1">
        <f t="shared" si="0"/>
        <v>4</v>
      </c>
      <c r="B4" t="s">
        <v>5</v>
      </c>
      <c r="C4" s="18">
        <v>522</v>
      </c>
      <c r="D4" s="18">
        <v>524.20000000000005</v>
      </c>
      <c r="E4" s="18">
        <v>546.04999999999995</v>
      </c>
      <c r="F4" s="18">
        <v>546.5</v>
      </c>
      <c r="G4" s="18">
        <f>+G21</f>
        <v>661.2</v>
      </c>
      <c r="H4" s="18"/>
      <c r="I4" s="23">
        <f>+I21</f>
        <v>691.5</v>
      </c>
      <c r="J4" s="37">
        <f t="shared" ref="J4:K4" si="2">+J21</f>
        <v>747</v>
      </c>
      <c r="K4" s="23">
        <f t="shared" si="2"/>
        <v>800.1</v>
      </c>
      <c r="L4" s="23">
        <f>+L21</f>
        <v>843.5</v>
      </c>
      <c r="M4" s="3" t="s">
        <v>64</v>
      </c>
      <c r="N4" s="28"/>
      <c r="O4" s="6"/>
      <c r="P4" s="49"/>
      <c r="Q4" s="49"/>
      <c r="R4" s="49"/>
    </row>
    <row r="5" spans="1:18">
      <c r="A5" s="1">
        <f t="shared" si="0"/>
        <v>5</v>
      </c>
      <c r="B5" t="s">
        <v>6</v>
      </c>
      <c r="C5" s="18">
        <v>26</v>
      </c>
      <c r="D5" s="18">
        <v>19.399999999999999</v>
      </c>
      <c r="E5" s="18">
        <v>25.4</v>
      </c>
      <c r="F5" s="18">
        <v>25.7</v>
      </c>
      <c r="G5" s="23">
        <v>46.1</v>
      </c>
      <c r="H5" s="23"/>
      <c r="I5" s="23">
        <v>46.8</v>
      </c>
      <c r="J5" s="23">
        <v>47.4</v>
      </c>
      <c r="K5" s="23">
        <v>48</v>
      </c>
      <c r="L5" s="23">
        <v>48.7</v>
      </c>
      <c r="N5" s="27"/>
      <c r="O5" s="6"/>
      <c r="P5" s="49"/>
      <c r="Q5" s="49"/>
      <c r="R5" s="49"/>
    </row>
    <row r="6" spans="1:18">
      <c r="A6" s="1">
        <f t="shared" si="0"/>
        <v>6</v>
      </c>
      <c r="B6" t="s">
        <v>7</v>
      </c>
      <c r="C6" s="18">
        <f>+C4+C5</f>
        <v>548</v>
      </c>
      <c r="D6" s="18">
        <f t="shared" ref="D6:F6" si="3">+D4+D5</f>
        <v>543.6</v>
      </c>
      <c r="E6" s="18">
        <f t="shared" si="3"/>
        <v>571.44999999999993</v>
      </c>
      <c r="F6" s="18">
        <f t="shared" si="3"/>
        <v>572.20000000000005</v>
      </c>
      <c r="G6" s="18">
        <f>SUM(G4:G5)</f>
        <v>707.30000000000007</v>
      </c>
      <c r="H6" s="18"/>
      <c r="I6" s="18">
        <f>SUM(I4:I5)</f>
        <v>738.3</v>
      </c>
      <c r="J6" s="18">
        <f>SUM(J4:J5)</f>
        <v>794.4</v>
      </c>
      <c r="K6" s="18">
        <f t="shared" ref="K6:L6" si="4">SUM(K4:K5)</f>
        <v>848.1</v>
      </c>
      <c r="L6" s="18">
        <f t="shared" si="4"/>
        <v>892.2</v>
      </c>
      <c r="N6" s="27"/>
      <c r="P6" s="49"/>
      <c r="Q6" s="49"/>
      <c r="R6" s="49"/>
    </row>
    <row r="7" spans="1:18">
      <c r="A7" s="1">
        <f t="shared" si="0"/>
        <v>7</v>
      </c>
      <c r="C7" s="51"/>
      <c r="D7" s="51"/>
      <c r="E7" s="51"/>
      <c r="F7" s="51"/>
      <c r="G7" s="51"/>
      <c r="H7" s="51"/>
      <c r="I7" s="51"/>
      <c r="J7" s="51"/>
      <c r="K7" s="51"/>
      <c r="L7" s="51"/>
      <c r="N7" s="27"/>
      <c r="P7" s="27"/>
      <c r="Q7" s="27"/>
    </row>
    <row r="8" spans="1:18">
      <c r="A8" s="1">
        <f t="shared" si="0"/>
        <v>8</v>
      </c>
      <c r="B8" t="s">
        <v>8</v>
      </c>
      <c r="C8" s="40">
        <v>238.6</v>
      </c>
      <c r="D8" s="41" t="s">
        <v>58</v>
      </c>
      <c r="E8" s="23">
        <v>246.4</v>
      </c>
      <c r="F8" s="23">
        <v>246.6</v>
      </c>
      <c r="G8" s="5">
        <v>269.5</v>
      </c>
      <c r="H8" s="5"/>
      <c r="I8" s="5">
        <v>273.3</v>
      </c>
      <c r="J8" s="5">
        <v>277.10000000000002</v>
      </c>
      <c r="K8" s="5">
        <v>281</v>
      </c>
      <c r="L8" s="5">
        <v>284.89999999999998</v>
      </c>
      <c r="M8" s="3" t="s">
        <v>62</v>
      </c>
      <c r="N8" s="27"/>
      <c r="P8" s="27" t="s">
        <v>59</v>
      </c>
      <c r="Q8" s="27"/>
    </row>
    <row r="9" spans="1:18">
      <c r="A9" s="1">
        <f t="shared" si="0"/>
        <v>9</v>
      </c>
      <c r="B9" t="s">
        <v>9</v>
      </c>
      <c r="C9" s="5">
        <v>2298.1999999999998</v>
      </c>
      <c r="D9" s="5">
        <v>2534.3000000000002</v>
      </c>
      <c r="E9" s="5">
        <v>2658.4</v>
      </c>
      <c r="F9" s="5">
        <v>2774.9</v>
      </c>
      <c r="G9" s="5">
        <v>3313.5</v>
      </c>
      <c r="H9" s="5"/>
      <c r="I9" s="5">
        <f>+I26</f>
        <v>3683.9</v>
      </c>
      <c r="J9" s="5">
        <f t="shared" ref="J9:L9" si="5">+J26</f>
        <v>3977.9</v>
      </c>
      <c r="K9" s="5">
        <f t="shared" si="5"/>
        <v>4199.8</v>
      </c>
      <c r="L9" s="5">
        <f t="shared" si="5"/>
        <v>4415.2</v>
      </c>
      <c r="N9" s="27"/>
      <c r="P9" s="27" t="s">
        <v>57</v>
      </c>
      <c r="Q9" s="27"/>
    </row>
    <row r="10" spans="1:18">
      <c r="A10" s="1">
        <f t="shared" si="0"/>
        <v>10</v>
      </c>
      <c r="B10" s="2" t="s">
        <v>10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N10" s="42"/>
      <c r="P10" s="27"/>
      <c r="Q10" s="27"/>
    </row>
    <row r="11" spans="1:18">
      <c r="A11" s="1">
        <f t="shared" si="0"/>
        <v>11</v>
      </c>
      <c r="B11" t="s">
        <v>50</v>
      </c>
      <c r="C11" s="52"/>
      <c r="D11" s="53"/>
      <c r="E11" s="53"/>
      <c r="F11" s="53"/>
      <c r="G11" s="31">
        <v>81.8</v>
      </c>
      <c r="H11" s="32"/>
      <c r="I11" s="31">
        <v>90.9</v>
      </c>
      <c r="J11" s="33">
        <v>98.2</v>
      </c>
      <c r="K11" s="33">
        <v>103.7</v>
      </c>
      <c r="L11" s="33">
        <v>109</v>
      </c>
      <c r="N11" s="27"/>
      <c r="P11" s="44" t="s">
        <v>56</v>
      </c>
      <c r="Q11" s="44"/>
      <c r="R11" s="44"/>
    </row>
    <row r="12" spans="1:18">
      <c r="A12" s="1">
        <f t="shared" si="0"/>
        <v>12</v>
      </c>
      <c r="B12" t="s">
        <v>11</v>
      </c>
      <c r="C12" s="54"/>
      <c r="D12" s="55"/>
      <c r="E12" s="55"/>
      <c r="F12" s="55"/>
      <c r="G12" s="31">
        <v>208.2</v>
      </c>
      <c r="H12" s="34"/>
      <c r="I12" s="20">
        <v>222</v>
      </c>
      <c r="J12" s="20">
        <v>248.2</v>
      </c>
      <c r="K12" s="20">
        <v>266.7</v>
      </c>
      <c r="L12" s="20">
        <v>287.2</v>
      </c>
      <c r="N12" s="27"/>
      <c r="O12" s="1"/>
      <c r="P12" s="44"/>
      <c r="Q12" s="44"/>
      <c r="R12" s="44"/>
    </row>
    <row r="13" spans="1:18">
      <c r="A13" s="1">
        <f t="shared" si="0"/>
        <v>13</v>
      </c>
      <c r="B13" t="s">
        <v>12</v>
      </c>
      <c r="C13" s="54"/>
      <c r="D13" s="55"/>
      <c r="E13" s="55"/>
      <c r="F13" s="55"/>
      <c r="G13" s="31">
        <v>123.3</v>
      </c>
      <c r="H13" s="34"/>
      <c r="I13" s="20">
        <v>137.1</v>
      </c>
      <c r="J13" s="20">
        <v>148</v>
      </c>
      <c r="K13" s="20">
        <v>156.30000000000001</v>
      </c>
      <c r="L13" s="20">
        <v>164.3</v>
      </c>
      <c r="N13" s="27"/>
      <c r="O13" s="1"/>
      <c r="P13" s="44"/>
      <c r="Q13" s="44"/>
      <c r="R13" s="44"/>
    </row>
    <row r="14" spans="1:18">
      <c r="A14" s="1">
        <f t="shared" si="0"/>
        <v>14</v>
      </c>
      <c r="B14" t="s">
        <v>13</v>
      </c>
      <c r="C14" s="54"/>
      <c r="D14" s="55"/>
      <c r="E14" s="55"/>
      <c r="F14" s="55"/>
      <c r="G14" s="35">
        <v>24.4</v>
      </c>
      <c r="H14" s="34"/>
      <c r="I14" s="36">
        <v>14.9</v>
      </c>
      <c r="J14" s="36">
        <v>22.8</v>
      </c>
      <c r="K14" s="36">
        <v>40.5</v>
      </c>
      <c r="L14" s="36">
        <v>46.7</v>
      </c>
      <c r="N14" s="27"/>
      <c r="O14" s="1"/>
      <c r="P14" s="44"/>
      <c r="Q14" s="44"/>
      <c r="R14" s="44"/>
    </row>
    <row r="15" spans="1:18">
      <c r="A15" s="1">
        <f t="shared" si="0"/>
        <v>15</v>
      </c>
      <c r="B15" t="s">
        <v>14</v>
      </c>
      <c r="C15" s="54"/>
      <c r="D15" s="55"/>
      <c r="E15" s="55"/>
      <c r="F15" s="55"/>
      <c r="G15" s="36">
        <v>437.8</v>
      </c>
      <c r="H15" s="34"/>
      <c r="I15" s="38">
        <v>465</v>
      </c>
      <c r="J15" s="36">
        <v>517.29999999999995</v>
      </c>
      <c r="K15" s="36">
        <v>567.20000000000005</v>
      </c>
      <c r="L15" s="36">
        <v>607.29999999999995</v>
      </c>
      <c r="N15" s="27"/>
      <c r="P15" s="44"/>
      <c r="Q15" s="44"/>
      <c r="R15" s="44"/>
    </row>
    <row r="16" spans="1:18">
      <c r="A16" s="1">
        <f t="shared" si="0"/>
        <v>16</v>
      </c>
      <c r="B16" s="3" t="s">
        <v>15</v>
      </c>
      <c r="C16" s="54"/>
      <c r="D16" s="55"/>
      <c r="E16" s="55"/>
      <c r="F16" s="55"/>
      <c r="G16" s="32" t="s">
        <v>44</v>
      </c>
      <c r="H16" s="34"/>
      <c r="I16" s="36">
        <v>4.1100000000000003</v>
      </c>
      <c r="J16" s="36">
        <v>7.57</v>
      </c>
      <c r="K16" s="36">
        <v>6.68</v>
      </c>
      <c r="L16" s="36">
        <v>5.01</v>
      </c>
      <c r="P16" s="44"/>
      <c r="Q16" s="44"/>
      <c r="R16" s="44"/>
    </row>
    <row r="17" spans="1:18">
      <c r="A17" s="1">
        <f t="shared" si="0"/>
        <v>17</v>
      </c>
      <c r="B17" s="3" t="s">
        <v>16</v>
      </c>
      <c r="C17" s="54"/>
      <c r="D17" s="55"/>
      <c r="E17" s="55"/>
      <c r="F17" s="55"/>
      <c r="G17" s="32" t="s">
        <v>44</v>
      </c>
      <c r="H17" s="34"/>
      <c r="I17" s="39">
        <v>0.67200000000000004</v>
      </c>
      <c r="J17" s="20">
        <v>0.69</v>
      </c>
      <c r="K17" s="20">
        <v>0.71</v>
      </c>
      <c r="L17" s="20">
        <v>0.72</v>
      </c>
      <c r="P17" s="44"/>
      <c r="Q17" s="44"/>
      <c r="R17" s="44"/>
    </row>
    <row r="18" spans="1:18">
      <c r="A18" s="1">
        <f t="shared" si="0"/>
        <v>18</v>
      </c>
      <c r="B18" s="3" t="s">
        <v>17</v>
      </c>
      <c r="C18" s="56"/>
      <c r="D18" s="57"/>
      <c r="E18" s="57"/>
      <c r="F18" s="57"/>
      <c r="G18" s="32" t="s">
        <v>44</v>
      </c>
      <c r="H18" s="34"/>
      <c r="I18" s="36">
        <v>4.57</v>
      </c>
      <c r="J18" s="36">
        <v>8</v>
      </c>
      <c r="K18" s="36">
        <v>7.09</v>
      </c>
      <c r="L18" s="36">
        <v>5.41</v>
      </c>
      <c r="M18" s="2" t="s">
        <v>43</v>
      </c>
      <c r="P18" s="44"/>
      <c r="Q18" s="44"/>
      <c r="R18" s="44"/>
    </row>
    <row r="19" spans="1:18">
      <c r="A19" s="1">
        <f t="shared" si="0"/>
        <v>19</v>
      </c>
      <c r="B19" s="2" t="s">
        <v>18</v>
      </c>
      <c r="C19" s="5">
        <v>548</v>
      </c>
      <c r="D19" s="5">
        <v>543.6</v>
      </c>
      <c r="E19" s="5">
        <v>571.44999999999993</v>
      </c>
      <c r="F19" s="5">
        <v>572.20000000000005</v>
      </c>
      <c r="G19" s="18">
        <v>707.30000000000007</v>
      </c>
      <c r="H19" s="18"/>
      <c r="I19" s="18">
        <v>738.3</v>
      </c>
      <c r="J19" s="18">
        <v>794.4</v>
      </c>
      <c r="K19" s="18">
        <v>848.1</v>
      </c>
      <c r="L19" s="18">
        <v>892.1</v>
      </c>
      <c r="P19" s="44"/>
      <c r="Q19" s="44"/>
      <c r="R19" s="44"/>
    </row>
    <row r="20" spans="1:18">
      <c r="A20" s="1">
        <f t="shared" si="0"/>
        <v>20</v>
      </c>
      <c r="B20" s="2" t="s">
        <v>6</v>
      </c>
      <c r="C20" s="5">
        <f t="shared" ref="C20:E20" si="6">-C5</f>
        <v>-26</v>
      </c>
      <c r="D20" s="5">
        <f t="shared" si="6"/>
        <v>-19.399999999999999</v>
      </c>
      <c r="E20" s="5">
        <f t="shared" si="6"/>
        <v>-25.4</v>
      </c>
      <c r="F20" s="5">
        <f>-F5</f>
        <v>-25.7</v>
      </c>
      <c r="G20" s="23">
        <f>-G5</f>
        <v>-46.1</v>
      </c>
      <c r="H20" s="23"/>
      <c r="I20" s="23">
        <f t="shared" ref="I20:L20" si="7">-I5</f>
        <v>-46.8</v>
      </c>
      <c r="J20" s="23">
        <f t="shared" si="7"/>
        <v>-47.4</v>
      </c>
      <c r="K20" s="23">
        <f t="shared" si="7"/>
        <v>-48</v>
      </c>
      <c r="L20" s="23">
        <f t="shared" si="7"/>
        <v>-48.7</v>
      </c>
      <c r="P20" s="44"/>
      <c r="Q20" s="44"/>
      <c r="R20" s="44"/>
    </row>
    <row r="21" spans="1:18">
      <c r="A21" s="1">
        <f t="shared" si="0"/>
        <v>21</v>
      </c>
      <c r="B21" s="2" t="s">
        <v>19</v>
      </c>
      <c r="C21" s="22">
        <f t="shared" ref="C21:F21" si="8">SUM(C19:C20)</f>
        <v>522</v>
      </c>
      <c r="D21" s="22">
        <f t="shared" si="8"/>
        <v>524.20000000000005</v>
      </c>
      <c r="E21" s="22">
        <f t="shared" si="8"/>
        <v>546.04999999999995</v>
      </c>
      <c r="F21" s="22">
        <f t="shared" si="8"/>
        <v>546.5</v>
      </c>
      <c r="G21" s="22">
        <f>SUM(G19:G20)</f>
        <v>661.2</v>
      </c>
      <c r="H21" s="22"/>
      <c r="I21" s="22">
        <v>691.5</v>
      </c>
      <c r="J21" s="22">
        <v>747</v>
      </c>
      <c r="K21" s="22">
        <v>800.1</v>
      </c>
      <c r="L21" s="22">
        <v>843.5</v>
      </c>
      <c r="M21" s="3" t="s">
        <v>63</v>
      </c>
      <c r="P21" s="44"/>
      <c r="Q21" s="44"/>
      <c r="R21" s="44"/>
    </row>
    <row r="22" spans="1:18">
      <c r="A22" s="1">
        <f t="shared" si="0"/>
        <v>22</v>
      </c>
      <c r="C22" s="5"/>
      <c r="D22" s="5"/>
      <c r="E22" s="5"/>
      <c r="F22" s="5"/>
      <c r="H22" s="5"/>
      <c r="I22" s="5"/>
      <c r="J22" s="5"/>
      <c r="K22" s="5"/>
      <c r="L22" s="5"/>
    </row>
    <row r="23" spans="1:18">
      <c r="A23" s="1">
        <f t="shared" si="0"/>
        <v>23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8">
      <c r="A24" s="1">
        <f t="shared" si="0"/>
        <v>24</v>
      </c>
      <c r="B24" t="s">
        <v>20</v>
      </c>
      <c r="C24" s="5">
        <v>1378.9</v>
      </c>
      <c r="D24" s="5">
        <f>D26*$M$24</f>
        <v>1520.5800000000002</v>
      </c>
      <c r="E24" s="5">
        <f t="shared" ref="E24:F24" si="9">E26*$M$24</f>
        <v>1595.04</v>
      </c>
      <c r="F24" s="5">
        <f t="shared" si="9"/>
        <v>1664.94</v>
      </c>
      <c r="G24" s="5">
        <v>1988.1</v>
      </c>
      <c r="H24" s="5"/>
      <c r="I24" s="5">
        <f t="shared" ref="I24:L25" si="10">+I$26*$M24</f>
        <v>2210.34</v>
      </c>
      <c r="J24" s="5">
        <f t="shared" si="10"/>
        <v>2386.7399999999998</v>
      </c>
      <c r="K24" s="5">
        <f t="shared" si="10"/>
        <v>2519.88</v>
      </c>
      <c r="L24" s="5">
        <f t="shared" si="10"/>
        <v>2649.12</v>
      </c>
      <c r="M24" s="7">
        <v>0.6</v>
      </c>
      <c r="N24" s="7">
        <v>4.1099999999999998E-2</v>
      </c>
      <c r="O24" s="1"/>
    </row>
    <row r="25" spans="1:18">
      <c r="A25" s="1">
        <f t="shared" si="0"/>
        <v>25</v>
      </c>
      <c r="B25" t="s">
        <v>21</v>
      </c>
      <c r="C25" s="5">
        <v>919.3</v>
      </c>
      <c r="D25" s="5">
        <f>D26*$M$25</f>
        <v>1013.7200000000001</v>
      </c>
      <c r="E25" s="5">
        <f t="shared" ref="E25:F25" si="11">E26*$M$25</f>
        <v>1063.3600000000001</v>
      </c>
      <c r="F25" s="5">
        <f t="shared" si="11"/>
        <v>1109.96</v>
      </c>
      <c r="G25" s="5">
        <v>1325.4</v>
      </c>
      <c r="H25" s="5"/>
      <c r="I25" s="5">
        <f>+I$26*$M25</f>
        <v>1473.5600000000002</v>
      </c>
      <c r="J25" s="5">
        <f t="shared" si="10"/>
        <v>1591.16</v>
      </c>
      <c r="K25" s="5">
        <f t="shared" si="10"/>
        <v>1679.92</v>
      </c>
      <c r="L25" s="5">
        <f t="shared" si="10"/>
        <v>1766.08</v>
      </c>
      <c r="M25" s="7">
        <v>0.4</v>
      </c>
      <c r="N25" s="7">
        <v>9.2999999999999999E-2</v>
      </c>
      <c r="O25" s="1"/>
    </row>
    <row r="26" spans="1:18">
      <c r="A26" s="1">
        <f t="shared" si="0"/>
        <v>26</v>
      </c>
      <c r="B26" t="s">
        <v>22</v>
      </c>
      <c r="C26" s="5">
        <v>2298.1999999999998</v>
      </c>
      <c r="D26" s="5">
        <v>2534.3000000000002</v>
      </c>
      <c r="E26" s="5">
        <v>2658.4</v>
      </c>
      <c r="F26" s="5">
        <v>2774.9</v>
      </c>
      <c r="G26" s="5">
        <v>3313.5</v>
      </c>
      <c r="H26" s="5"/>
      <c r="I26" s="18">
        <v>3683.9</v>
      </c>
      <c r="J26" s="18">
        <v>3977.9</v>
      </c>
      <c r="K26" s="18">
        <v>4199.8</v>
      </c>
      <c r="L26" s="18">
        <v>4415.2</v>
      </c>
      <c r="M26" s="7">
        <v>1</v>
      </c>
      <c r="N26" s="7">
        <v>6.1899999999999997E-2</v>
      </c>
      <c r="O26" s="1"/>
      <c r="P26" t="s">
        <v>57</v>
      </c>
    </row>
    <row r="27" spans="1:18">
      <c r="A27" s="1">
        <f t="shared" si="0"/>
        <v>27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8">
      <c r="A28" s="1">
        <f t="shared" si="0"/>
        <v>28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8">
      <c r="A29" s="1">
        <f t="shared" si="0"/>
        <v>29</v>
      </c>
      <c r="C29" s="50" t="s">
        <v>23</v>
      </c>
      <c r="D29" s="50"/>
      <c r="E29" s="50"/>
      <c r="F29" s="50"/>
      <c r="G29" s="50"/>
      <c r="H29" s="50"/>
      <c r="I29" s="50"/>
      <c r="J29" s="50"/>
      <c r="K29" s="50"/>
      <c r="L29" s="50"/>
    </row>
    <row r="30" spans="1:18">
      <c r="A30" s="1">
        <f t="shared" si="0"/>
        <v>30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P30" s="45" t="s">
        <v>60</v>
      </c>
      <c r="Q30" s="45"/>
      <c r="R30" s="45"/>
    </row>
    <row r="31" spans="1:18">
      <c r="A31" s="1">
        <f t="shared" si="0"/>
        <v>31</v>
      </c>
      <c r="B31" t="s">
        <v>25</v>
      </c>
      <c r="C31" s="18">
        <v>58.3</v>
      </c>
      <c r="D31" s="18">
        <v>53.2</v>
      </c>
      <c r="E31" s="18">
        <v>86.6</v>
      </c>
      <c r="F31" s="18">
        <v>76</v>
      </c>
      <c r="G31" s="18">
        <v>86.1</v>
      </c>
      <c r="H31" s="18"/>
      <c r="I31" s="18">
        <v>93.5</v>
      </c>
      <c r="J31" s="37">
        <v>100.925589</v>
      </c>
      <c r="K31" s="18">
        <v>90.4</v>
      </c>
      <c r="L31" s="18">
        <v>85.5</v>
      </c>
      <c r="P31" s="45"/>
      <c r="Q31" s="45"/>
      <c r="R31" s="45"/>
    </row>
    <row r="32" spans="1:18">
      <c r="A32" s="1">
        <f t="shared" si="0"/>
        <v>32</v>
      </c>
      <c r="B32" t="s">
        <v>26</v>
      </c>
      <c r="C32" s="18">
        <v>219.3</v>
      </c>
      <c r="D32" s="18">
        <v>157.19999999999999</v>
      </c>
      <c r="E32" s="18">
        <v>231.1</v>
      </c>
      <c r="F32" s="18">
        <v>286.39999999999998</v>
      </c>
      <c r="G32" s="18">
        <v>251.7</v>
      </c>
      <c r="H32" s="18"/>
      <c r="I32" s="18">
        <v>235</v>
      </c>
      <c r="J32" s="24">
        <v>246.34512100000001</v>
      </c>
      <c r="K32" s="18">
        <v>260.10000000000002</v>
      </c>
      <c r="L32" s="18">
        <v>265.5</v>
      </c>
      <c r="P32" s="45"/>
      <c r="Q32" s="45"/>
      <c r="R32" s="45"/>
    </row>
    <row r="33" spans="1:18">
      <c r="A33" s="1">
        <f t="shared" si="0"/>
        <v>33</v>
      </c>
      <c r="B33" t="s">
        <v>27</v>
      </c>
      <c r="C33" s="18">
        <v>75.599999999999994</v>
      </c>
      <c r="D33" s="18">
        <v>38.4</v>
      </c>
      <c r="E33" s="18">
        <v>83.7</v>
      </c>
      <c r="F33" s="18">
        <v>104.1</v>
      </c>
      <c r="G33" s="18">
        <v>86.8</v>
      </c>
      <c r="H33" s="18"/>
      <c r="I33" s="18">
        <v>56.5</v>
      </c>
      <c r="J33" s="24">
        <v>62.507452000000001</v>
      </c>
      <c r="K33" s="18">
        <v>49.5</v>
      </c>
      <c r="L33" s="18">
        <v>73.900000000000006</v>
      </c>
      <c r="P33" s="45"/>
      <c r="Q33" s="45"/>
      <c r="R33" s="45"/>
    </row>
    <row r="34" spans="1:18">
      <c r="A34" s="1">
        <f t="shared" si="0"/>
        <v>34</v>
      </c>
      <c r="B34" t="s">
        <v>28</v>
      </c>
      <c r="C34" s="18">
        <v>67.7</v>
      </c>
      <c r="D34" s="18">
        <v>29.3</v>
      </c>
      <c r="E34" s="18">
        <v>33.799999999999997</v>
      </c>
      <c r="F34" s="18">
        <v>109.5</v>
      </c>
      <c r="G34" s="18">
        <v>104.6</v>
      </c>
      <c r="H34" s="18"/>
      <c r="I34" s="18">
        <v>99.4</v>
      </c>
      <c r="J34" s="24">
        <v>28.931331</v>
      </c>
      <c r="K34" s="18">
        <v>32.1</v>
      </c>
      <c r="L34" s="18">
        <v>27.9</v>
      </c>
      <c r="P34" s="45"/>
      <c r="Q34" s="45"/>
      <c r="R34" s="45"/>
    </row>
    <row r="35" spans="1:18">
      <c r="A35" s="1">
        <f t="shared" si="0"/>
        <v>35</v>
      </c>
      <c r="B35" t="s">
        <v>29</v>
      </c>
      <c r="C35" s="18">
        <v>24.6</v>
      </c>
      <c r="D35" s="18">
        <v>9.9</v>
      </c>
      <c r="E35" s="18">
        <v>10.5</v>
      </c>
      <c r="F35" s="18">
        <v>13.3</v>
      </c>
      <c r="G35" s="18">
        <v>10.3</v>
      </c>
      <c r="H35" s="18"/>
      <c r="I35" s="18">
        <v>19.8</v>
      </c>
      <c r="J35" s="24">
        <v>28.647563999999999</v>
      </c>
      <c r="K35" s="18">
        <v>37.9</v>
      </c>
      <c r="L35" s="18">
        <v>49.4</v>
      </c>
      <c r="P35" s="45"/>
      <c r="Q35" s="45"/>
      <c r="R35" s="45"/>
    </row>
    <row r="36" spans="1:18">
      <c r="A36" s="1">
        <f t="shared" si="0"/>
        <v>36</v>
      </c>
      <c r="B36" s="2" t="s">
        <v>48</v>
      </c>
      <c r="C36" s="21">
        <v>445.5</v>
      </c>
      <c r="D36" s="25">
        <v>288</v>
      </c>
      <c r="E36" s="21">
        <v>445.7</v>
      </c>
      <c r="F36" s="22">
        <v>589.20000000000005</v>
      </c>
      <c r="G36" s="22">
        <v>539.6</v>
      </c>
      <c r="H36" s="21"/>
      <c r="I36" s="21">
        <v>504.2</v>
      </c>
      <c r="J36" s="26">
        <v>467.4</v>
      </c>
      <c r="K36" s="25">
        <v>470</v>
      </c>
      <c r="L36" s="21">
        <v>502.2</v>
      </c>
      <c r="P36" s="45"/>
      <c r="Q36" s="45"/>
      <c r="R36" s="45"/>
    </row>
    <row r="37" spans="1:18">
      <c r="A37" s="1">
        <f t="shared" si="0"/>
        <v>37</v>
      </c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8">
      <c r="A38" s="1">
        <f t="shared" si="0"/>
        <v>38</v>
      </c>
      <c r="B38" s="2" t="s">
        <v>49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8">
      <c r="A39" s="1">
        <f t="shared" si="0"/>
        <v>39</v>
      </c>
      <c r="B39" t="s">
        <v>25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8">
      <c r="A40" s="1">
        <f t="shared" si="0"/>
        <v>40</v>
      </c>
      <c r="B40" t="s">
        <v>26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8">
      <c r="A41" s="1">
        <f t="shared" si="0"/>
        <v>41</v>
      </c>
      <c r="B41" t="s">
        <v>27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8">
      <c r="A42" s="1">
        <f t="shared" si="0"/>
        <v>42</v>
      </c>
      <c r="B42" t="s">
        <v>28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8">
      <c r="A43" s="1">
        <f t="shared" si="0"/>
        <v>43</v>
      </c>
      <c r="B43" t="s">
        <v>29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N43" s="27"/>
      <c r="P43" s="27"/>
    </row>
    <row r="44" spans="1:18">
      <c r="A44" s="1">
        <f t="shared" si="0"/>
        <v>44</v>
      </c>
      <c r="B44" s="2" t="s">
        <v>30</v>
      </c>
      <c r="C44" s="43" t="s">
        <v>66</v>
      </c>
      <c r="D44" s="22">
        <v>209.4</v>
      </c>
      <c r="E44" s="22">
        <v>381.3</v>
      </c>
      <c r="F44" s="22">
        <v>480.3</v>
      </c>
      <c r="G44" s="22">
        <v>653.6</v>
      </c>
      <c r="H44" s="18"/>
      <c r="I44" s="18">
        <v>543.1</v>
      </c>
      <c r="J44" s="18">
        <v>505.7</v>
      </c>
      <c r="K44" s="18">
        <v>441</v>
      </c>
      <c r="L44" s="18">
        <v>529.9</v>
      </c>
      <c r="N44" s="28"/>
      <c r="P44" s="27" t="s">
        <v>67</v>
      </c>
    </row>
    <row r="45" spans="1:18">
      <c r="A45" s="1">
        <f t="shared" si="0"/>
        <v>45</v>
      </c>
      <c r="B45" s="4" t="s">
        <v>31</v>
      </c>
      <c r="C45" s="18"/>
      <c r="D45" s="21"/>
      <c r="E45" s="21"/>
      <c r="F45" s="21"/>
      <c r="G45" s="18"/>
      <c r="H45" s="18"/>
      <c r="I45" s="18"/>
      <c r="J45" s="18"/>
      <c r="K45" s="18"/>
      <c r="L45" s="18"/>
      <c r="M45" s="3" t="s">
        <v>65</v>
      </c>
      <c r="N45" s="27"/>
      <c r="P45" s="27"/>
    </row>
    <row r="46" spans="1:18">
      <c r="A46" s="1">
        <f t="shared" si="0"/>
        <v>46</v>
      </c>
      <c r="C46" s="5"/>
      <c r="D46" s="5"/>
      <c r="E46" s="5"/>
      <c r="F46" s="5"/>
      <c r="G46" s="5"/>
      <c r="H46" s="5"/>
      <c r="I46" s="5"/>
      <c r="J46" s="5"/>
      <c r="K46" s="5"/>
      <c r="L46" s="5"/>
      <c r="N46" s="27"/>
      <c r="P46" s="27"/>
    </row>
    <row r="47" spans="1:18">
      <c r="A47" s="1">
        <f t="shared" si="0"/>
        <v>47</v>
      </c>
      <c r="C47" s="50" t="s">
        <v>32</v>
      </c>
      <c r="D47" s="50"/>
      <c r="E47" s="50"/>
      <c r="F47" s="50"/>
      <c r="G47" s="50"/>
      <c r="H47" s="50"/>
      <c r="I47" s="50"/>
      <c r="J47" s="50"/>
      <c r="K47" s="50"/>
      <c r="L47" s="50"/>
    </row>
    <row r="48" spans="1:18">
      <c r="A48" s="1">
        <f t="shared" si="0"/>
        <v>48</v>
      </c>
      <c r="B48" s="2" t="s">
        <v>33</v>
      </c>
      <c r="C48" s="11" t="s">
        <v>47</v>
      </c>
      <c r="D48" s="11" t="s">
        <v>2</v>
      </c>
      <c r="E48" s="11" t="s">
        <v>2</v>
      </c>
      <c r="F48" s="11" t="s">
        <v>3</v>
      </c>
      <c r="G48" s="11" t="s">
        <v>46</v>
      </c>
      <c r="H48" s="11"/>
      <c r="I48" s="11" t="s">
        <v>4</v>
      </c>
      <c r="J48" s="11" t="s">
        <v>4</v>
      </c>
      <c r="K48" s="11" t="s">
        <v>4</v>
      </c>
      <c r="L48" s="11" t="s">
        <v>4</v>
      </c>
      <c r="M48" s="8" t="s">
        <v>45</v>
      </c>
    </row>
    <row r="49" spans="1:17">
      <c r="A49" s="1">
        <f t="shared" si="0"/>
        <v>49</v>
      </c>
      <c r="C49" s="11">
        <v>2011</v>
      </c>
      <c r="D49" s="11">
        <f>C49+1</f>
        <v>2012</v>
      </c>
      <c r="E49" s="11">
        <f>D49+1</f>
        <v>2013</v>
      </c>
      <c r="F49" s="11">
        <f>E49+1</f>
        <v>2014</v>
      </c>
      <c r="G49" s="11">
        <v>2015</v>
      </c>
      <c r="H49" s="11"/>
      <c r="I49" s="11">
        <v>2016</v>
      </c>
      <c r="J49" s="11">
        <f>I49+1</f>
        <v>2017</v>
      </c>
      <c r="K49" s="11">
        <f t="shared" ref="K49:L49" si="12">J49+1</f>
        <v>2018</v>
      </c>
      <c r="L49" s="11">
        <f t="shared" si="12"/>
        <v>2019</v>
      </c>
    </row>
    <row r="50" spans="1:17" ht="15" customHeight="1">
      <c r="A50" s="1">
        <f t="shared" si="0"/>
        <v>50</v>
      </c>
      <c r="B50" t="s">
        <v>34</v>
      </c>
      <c r="C50" s="13">
        <v>59.7</v>
      </c>
      <c r="D50" s="5">
        <v>55.9</v>
      </c>
      <c r="E50" s="9">
        <v>59.5</v>
      </c>
      <c r="F50" s="9">
        <v>58.5</v>
      </c>
      <c r="G50" s="5">
        <v>70.3</v>
      </c>
      <c r="H50" s="5"/>
      <c r="I50" s="18"/>
      <c r="J50" s="18"/>
      <c r="K50" s="18"/>
      <c r="L50" s="18"/>
      <c r="M50" s="29"/>
      <c r="N50" s="30"/>
      <c r="P50" s="30"/>
      <c r="Q50" s="30"/>
    </row>
    <row r="51" spans="1:17">
      <c r="A51" s="1">
        <f t="shared" si="0"/>
        <v>51</v>
      </c>
      <c r="B51" t="s">
        <v>35</v>
      </c>
      <c r="C51" s="5">
        <v>56.1</v>
      </c>
      <c r="D51" s="5">
        <v>54.8</v>
      </c>
      <c r="E51" s="9">
        <v>66.8</v>
      </c>
      <c r="F51" s="9">
        <v>59.28</v>
      </c>
      <c r="G51" s="5">
        <v>61.2</v>
      </c>
      <c r="H51" s="5"/>
      <c r="I51" s="18"/>
      <c r="J51" s="18"/>
      <c r="K51" s="18"/>
      <c r="L51" s="18"/>
      <c r="M51" s="29"/>
      <c r="N51" s="30"/>
      <c r="P51" s="30"/>
      <c r="Q51" s="30"/>
    </row>
    <row r="52" spans="1:17">
      <c r="A52" s="1">
        <f t="shared" si="0"/>
        <v>52</v>
      </c>
      <c r="B52" t="s">
        <v>36</v>
      </c>
      <c r="C52" s="5">
        <v>40.6</v>
      </c>
      <c r="D52" s="9">
        <v>36</v>
      </c>
      <c r="E52" s="9">
        <v>35.200000000000003</v>
      </c>
      <c r="F52" s="9">
        <v>37.86</v>
      </c>
      <c r="G52" s="5">
        <v>41.5</v>
      </c>
      <c r="H52" s="5"/>
      <c r="I52" s="18"/>
      <c r="J52" s="18"/>
      <c r="K52" s="18"/>
      <c r="L52" s="18"/>
      <c r="M52" s="29"/>
      <c r="N52" s="30"/>
      <c r="P52" s="30"/>
      <c r="Q52" s="30"/>
    </row>
    <row r="53" spans="1:17">
      <c r="A53" s="1">
        <f t="shared" si="0"/>
        <v>53</v>
      </c>
      <c r="B53" t="s">
        <v>37</v>
      </c>
      <c r="C53" s="5">
        <v>2.9</v>
      </c>
      <c r="D53" s="5">
        <v>2.9</v>
      </c>
      <c r="E53" s="9">
        <v>2.86</v>
      </c>
      <c r="F53" s="9">
        <v>2.66</v>
      </c>
      <c r="G53" s="5">
        <v>2.7</v>
      </c>
      <c r="H53" s="5"/>
      <c r="I53" s="18"/>
      <c r="J53" s="18"/>
      <c r="K53" s="18"/>
      <c r="L53" s="18"/>
      <c r="M53" s="29"/>
      <c r="N53" s="30"/>
      <c r="O53" s="1"/>
      <c r="P53" s="30"/>
      <c r="Q53" s="30"/>
    </row>
    <row r="54" spans="1:17">
      <c r="A54" s="1">
        <f t="shared" si="0"/>
        <v>54</v>
      </c>
      <c r="B54" t="s">
        <v>38</v>
      </c>
      <c r="C54" s="5">
        <v>72.599999999999994</v>
      </c>
      <c r="D54" s="5">
        <v>67.8</v>
      </c>
      <c r="E54" s="9">
        <v>74.959999999999994</v>
      </c>
      <c r="F54" s="9">
        <v>81.2</v>
      </c>
      <c r="G54" s="5">
        <v>86.5</v>
      </c>
      <c r="H54" s="5"/>
      <c r="I54" s="18"/>
      <c r="J54" s="18"/>
      <c r="K54" s="18"/>
      <c r="L54" s="18"/>
      <c r="M54" s="29"/>
      <c r="N54" s="30"/>
      <c r="P54" s="30"/>
      <c r="Q54" s="30"/>
    </row>
    <row r="55" spans="1:17">
      <c r="A55" s="1">
        <f t="shared" si="0"/>
        <v>55</v>
      </c>
      <c r="B55" t="s">
        <v>39</v>
      </c>
      <c r="C55" s="5">
        <v>5.9</v>
      </c>
      <c r="D55" s="5">
        <v>-2.2999999999999998</v>
      </c>
      <c r="E55" s="9">
        <v>6.4</v>
      </c>
      <c r="F55" s="9">
        <v>6.46</v>
      </c>
      <c r="G55" s="5">
        <v>6.5</v>
      </c>
      <c r="H55" s="5"/>
      <c r="I55" s="18"/>
      <c r="J55" s="18"/>
      <c r="K55" s="18"/>
      <c r="L55" s="18"/>
      <c r="M55" s="29"/>
      <c r="N55" s="30"/>
      <c r="P55" s="30"/>
      <c r="Q55" s="30"/>
    </row>
    <row r="56" spans="1:17">
      <c r="A56" s="1">
        <f t="shared" si="0"/>
        <v>56</v>
      </c>
      <c r="B56" t="s">
        <v>40</v>
      </c>
      <c r="C56" s="5">
        <v>0.7</v>
      </c>
      <c r="D56" s="5">
        <v>0.7</v>
      </c>
      <c r="E56" s="9">
        <v>0.7</v>
      </c>
      <c r="F56" s="9">
        <v>0.66</v>
      </c>
      <c r="G56" s="5">
        <v>0.8</v>
      </c>
      <c r="H56" s="5"/>
      <c r="I56" s="18"/>
      <c r="J56" s="18"/>
      <c r="K56" s="18"/>
      <c r="L56" s="18"/>
      <c r="M56" s="29"/>
      <c r="N56" s="30"/>
      <c r="P56" s="30"/>
      <c r="Q56" s="30"/>
    </row>
    <row r="57" spans="1:17">
      <c r="A57" s="1">
        <f t="shared" si="0"/>
        <v>57</v>
      </c>
      <c r="B57" s="2" t="s">
        <v>41</v>
      </c>
      <c r="C57" s="14">
        <v>238.6</v>
      </c>
      <c r="D57" s="15">
        <v>215.8</v>
      </c>
      <c r="E57" s="26">
        <f>SUM(E50:E56)</f>
        <v>246.42</v>
      </c>
      <c r="F57" s="26">
        <f>SUM(F50:F56)</f>
        <v>246.62</v>
      </c>
      <c r="G57" s="15">
        <v>269.5</v>
      </c>
      <c r="H57" s="11"/>
      <c r="I57" s="19">
        <v>273.3</v>
      </c>
      <c r="J57" s="19">
        <v>277.10000000000002</v>
      </c>
      <c r="K57" s="19">
        <v>281</v>
      </c>
      <c r="L57" s="19">
        <v>284.89999999999998</v>
      </c>
      <c r="M57" s="3" t="s">
        <v>62</v>
      </c>
      <c r="N57" s="30"/>
      <c r="P57" s="27" t="s">
        <v>61</v>
      </c>
      <c r="Q57" s="30"/>
    </row>
    <row r="58" spans="1:17">
      <c r="A58" s="1">
        <f t="shared" si="0"/>
        <v>58</v>
      </c>
      <c r="B58" s="4" t="s">
        <v>51</v>
      </c>
      <c r="C58" s="5"/>
      <c r="D58" s="5">
        <v>27.7</v>
      </c>
      <c r="E58" s="18"/>
      <c r="F58" s="18"/>
      <c r="G58" s="5"/>
      <c r="H58" s="5"/>
      <c r="I58" s="12"/>
      <c r="J58" s="12"/>
      <c r="K58" s="12"/>
      <c r="L58" s="12"/>
    </row>
    <row r="59" spans="1:17">
      <c r="C59" s="10"/>
      <c r="D59" s="10"/>
      <c r="E59" s="10"/>
      <c r="F59" s="10"/>
      <c r="G59" s="10"/>
      <c r="H59" s="10"/>
      <c r="I59" s="16"/>
      <c r="J59" s="16"/>
      <c r="K59" s="17"/>
      <c r="L59" s="16"/>
    </row>
  </sheetData>
  <mergeCells count="11">
    <mergeCell ref="C47:L47"/>
    <mergeCell ref="C1:L1"/>
    <mergeCell ref="C7:L7"/>
    <mergeCell ref="C10:L10"/>
    <mergeCell ref="C11:F18"/>
    <mergeCell ref="C29:L29"/>
    <mergeCell ref="P11:R21"/>
    <mergeCell ref="P30:R36"/>
    <mergeCell ref="M2:N2"/>
    <mergeCell ref="P2:R2"/>
    <mergeCell ref="P3:R6"/>
  </mergeCells>
  <printOptions horizontalCentered="1"/>
  <pageMargins left="0.51181102362204722" right="0.19685039370078741" top="0.86614173228346458" bottom="0.43307086614173229" header="0.31496062992125984" footer="0.19685039370078741"/>
  <pageSetup paperSize="3" scale="83" orientation="landscape" r:id="rId1"/>
  <headerFooter>
    <oddHeader>&amp;RToronto Hydro-Electric System Limited
EB-2014-0116
Response to Energy Probe Motion
Filed:  2015 Jan 13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2015-01-14T00:18:52Z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