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570" yWindow="345" windowWidth="13200" windowHeight="11640" firstSheet="9" activeTab="14"/>
  </bookViews>
  <sheets>
    <sheet name="Table" sheetId="1" r:id="rId1"/>
    <sheet name="ResidentialRPP" sheetId="10" r:id="rId2"/>
    <sheet name="GS &lt;50RPP" sheetId="11" r:id="rId3"/>
    <sheet name="GS 50-2999RPP" sheetId="12" r:id="rId4"/>
    <sheet name="GS3000-4999RPP" sheetId="13" r:id="rId5"/>
    <sheet name="UMSLRPP" sheetId="14" r:id="rId6"/>
    <sheet name="Sentinel LightsRPP" sheetId="15" r:id="rId7"/>
    <sheet name="Street LightingRPP" sheetId="16" r:id="rId8"/>
    <sheet name="ResidentialNonRPP" sheetId="2" r:id="rId9"/>
    <sheet name="GS &lt;50NonRPP" sheetId="3" r:id="rId10"/>
    <sheet name="GS 50-2999NonRPP" sheetId="4" r:id="rId11"/>
    <sheet name="GS3000-4999NonRPP" sheetId="5" r:id="rId12"/>
    <sheet name="UMSLNonRPP" sheetId="6" r:id="rId13"/>
    <sheet name="Sentinel LightsNonRPP" sheetId="7" r:id="rId14"/>
    <sheet name="Street LightingNonRPP" sheetId="8" r:id="rId15"/>
  </sheets>
  <externalReferences>
    <externalReference r:id="rId16"/>
  </externalReferences>
  <definedNames>
    <definedName name="rateclasses">[1]hidden1!$A$1:$A$22</definedName>
  </definedNames>
  <calcPr calcId="145621"/>
  <fileRecoveryPr repairLoad="1"/>
</workbook>
</file>

<file path=xl/calcChain.xml><?xml version="1.0" encoding="utf-8"?>
<calcChain xmlns="http://schemas.openxmlformats.org/spreadsheetml/2006/main">
  <c r="B4" i="1" l="1"/>
  <c r="C4" i="1"/>
  <c r="B5" i="1"/>
  <c r="C5" i="1"/>
  <c r="B6" i="1"/>
  <c r="C6" i="1"/>
  <c r="B7" i="1"/>
  <c r="C7" i="1"/>
  <c r="B8" i="1"/>
  <c r="C8" i="1"/>
  <c r="B9" i="1"/>
  <c r="C9" i="1"/>
  <c r="B10" i="1"/>
  <c r="C10" i="1"/>
  <c r="J34" i="16"/>
  <c r="K34" i="16" s="1"/>
  <c r="M34" i="16" s="1"/>
  <c r="N34" i="16" s="1"/>
  <c r="G34" i="16"/>
  <c r="J33" i="16"/>
  <c r="K33" i="16" s="1"/>
  <c r="M33" i="16" s="1"/>
  <c r="N33" i="16" s="1"/>
  <c r="G33" i="16"/>
  <c r="J32" i="16"/>
  <c r="K32" i="16"/>
  <c r="M32" i="16" s="1"/>
  <c r="N32" i="16"/>
  <c r="G32" i="16"/>
  <c r="J31" i="16"/>
  <c r="K31" i="16" s="1"/>
  <c r="G31" i="16"/>
  <c r="F31" i="16"/>
  <c r="K30" i="16"/>
  <c r="M30" i="16" s="1"/>
  <c r="N30" i="16" s="1"/>
  <c r="G30" i="16"/>
  <c r="J29" i="16"/>
  <c r="K29" i="16" s="1"/>
  <c r="M29" i="16" s="1"/>
  <c r="N29" i="16" s="1"/>
  <c r="F29" i="16"/>
  <c r="G29" i="16" s="1"/>
  <c r="K28" i="16"/>
  <c r="J28" i="16"/>
  <c r="F28" i="16"/>
  <c r="G28" i="16" s="1"/>
  <c r="K26" i="16"/>
  <c r="M26" i="16"/>
  <c r="N26" i="16" s="1"/>
  <c r="J26" i="16"/>
  <c r="G26" i="16"/>
  <c r="J25" i="16"/>
  <c r="K25" i="16"/>
  <c r="M25" i="16"/>
  <c r="N25" i="16"/>
  <c r="G25" i="16"/>
  <c r="M23" i="16"/>
  <c r="N23" i="16" s="1"/>
  <c r="J23" i="16"/>
  <c r="K23" i="16" s="1"/>
  <c r="G23" i="16"/>
  <c r="J22" i="16"/>
  <c r="K22" i="16" s="1"/>
  <c r="M22" i="16" s="1"/>
  <c r="N22" i="16" s="1"/>
  <c r="G22" i="16"/>
  <c r="K21" i="16"/>
  <c r="M21" i="16" s="1"/>
  <c r="N21" i="16" s="1"/>
  <c r="J21" i="16"/>
  <c r="K20" i="16"/>
  <c r="M20" i="16" s="1"/>
  <c r="N20" i="16" s="1"/>
  <c r="J20" i="16"/>
  <c r="G20" i="16"/>
  <c r="I19" i="16"/>
  <c r="F19" i="16"/>
  <c r="J19" i="16"/>
  <c r="K19" i="16" s="1"/>
  <c r="E19" i="16"/>
  <c r="G19" i="16" s="1"/>
  <c r="J17" i="16"/>
  <c r="K17" i="16"/>
  <c r="M17" i="16" s="1"/>
  <c r="N17" i="16" s="1"/>
  <c r="G17" i="16"/>
  <c r="K16" i="16"/>
  <c r="M16" i="16"/>
  <c r="N16" i="16" s="1"/>
  <c r="G16" i="16"/>
  <c r="K15" i="16"/>
  <c r="M15" i="16" s="1"/>
  <c r="N15" i="16" s="1"/>
  <c r="J15" i="16"/>
  <c r="G15" i="16"/>
  <c r="K14" i="16"/>
  <c r="G14" i="16"/>
  <c r="E9" i="16"/>
  <c r="J34" i="15"/>
  <c r="K34" i="15" s="1"/>
  <c r="G34" i="15"/>
  <c r="J33" i="15"/>
  <c r="K33" i="15"/>
  <c r="M33" i="15" s="1"/>
  <c r="N33" i="15" s="1"/>
  <c r="G33" i="15"/>
  <c r="J32" i="15"/>
  <c r="K32" i="15" s="1"/>
  <c r="G32" i="15"/>
  <c r="J31" i="15"/>
  <c r="K31" i="15"/>
  <c r="F31" i="15"/>
  <c r="G31" i="15" s="1"/>
  <c r="K30" i="15"/>
  <c r="G30" i="15"/>
  <c r="J29" i="15"/>
  <c r="K29" i="15"/>
  <c r="M29" i="15" s="1"/>
  <c r="N29" i="15" s="1"/>
  <c r="F29" i="15"/>
  <c r="G29" i="15"/>
  <c r="J28" i="15"/>
  <c r="K28" i="15"/>
  <c r="M28" i="15" s="1"/>
  <c r="N28" i="15" s="1"/>
  <c r="F28" i="15"/>
  <c r="G28" i="15" s="1"/>
  <c r="J26" i="15"/>
  <c r="K26" i="15"/>
  <c r="M26" i="15"/>
  <c r="N26" i="15" s="1"/>
  <c r="G26" i="15"/>
  <c r="J25" i="15"/>
  <c r="K25" i="15" s="1"/>
  <c r="G25" i="15"/>
  <c r="J23" i="15"/>
  <c r="K23" i="15"/>
  <c r="M23" i="15" s="1"/>
  <c r="N23" i="15"/>
  <c r="G23" i="15"/>
  <c r="J22" i="15"/>
  <c r="K22" i="15" s="1"/>
  <c r="M22" i="15" s="1"/>
  <c r="N22" i="15" s="1"/>
  <c r="G22" i="15"/>
  <c r="J21" i="15"/>
  <c r="K21" i="15"/>
  <c r="M21" i="15" s="1"/>
  <c r="N21" i="15" s="1"/>
  <c r="J20" i="15"/>
  <c r="K20" i="15"/>
  <c r="M20" i="15"/>
  <c r="N20" i="15" s="1"/>
  <c r="G20" i="15"/>
  <c r="I19" i="15"/>
  <c r="F19" i="15"/>
  <c r="J19" i="15"/>
  <c r="E19" i="15"/>
  <c r="G19" i="15" s="1"/>
  <c r="J17" i="15"/>
  <c r="K17" i="15" s="1"/>
  <c r="G17" i="15"/>
  <c r="K16" i="15"/>
  <c r="G16" i="15"/>
  <c r="M16" i="15" s="1"/>
  <c r="N16" i="15" s="1"/>
  <c r="J15" i="15"/>
  <c r="K15" i="15"/>
  <c r="G15" i="15"/>
  <c r="K14" i="15"/>
  <c r="G14" i="15"/>
  <c r="G18" i="15" s="1"/>
  <c r="G24" i="15" s="1"/>
  <c r="G27" i="15" s="1"/>
  <c r="G36" i="15" s="1"/>
  <c r="E9" i="15"/>
  <c r="J34" i="14"/>
  <c r="K34" i="14" s="1"/>
  <c r="M34" i="14" s="1"/>
  <c r="N34" i="14" s="1"/>
  <c r="G34" i="14"/>
  <c r="K33" i="14"/>
  <c r="M33" i="14"/>
  <c r="N33" i="14" s="1"/>
  <c r="J33" i="14"/>
  <c r="G33" i="14"/>
  <c r="J32" i="14"/>
  <c r="K32" i="14" s="1"/>
  <c r="M32" i="14" s="1"/>
  <c r="N32" i="14" s="1"/>
  <c r="G32" i="14"/>
  <c r="K31" i="14"/>
  <c r="M31" i="14"/>
  <c r="N31" i="14" s="1"/>
  <c r="J31" i="14"/>
  <c r="F31" i="14"/>
  <c r="G31" i="14" s="1"/>
  <c r="K30" i="14"/>
  <c r="M30" i="14"/>
  <c r="N30" i="14" s="1"/>
  <c r="G30" i="14"/>
  <c r="K29" i="14"/>
  <c r="J29" i="14"/>
  <c r="F29" i="14"/>
  <c r="G29" i="14" s="1"/>
  <c r="M29" i="14" s="1"/>
  <c r="N29" i="14" s="1"/>
  <c r="J28" i="14"/>
  <c r="K28" i="14" s="1"/>
  <c r="M28" i="14" s="1"/>
  <c r="N28" i="14" s="1"/>
  <c r="G28" i="14"/>
  <c r="F28" i="14"/>
  <c r="J26" i="14"/>
  <c r="K26" i="14" s="1"/>
  <c r="G26" i="14"/>
  <c r="M25" i="14"/>
  <c r="N25" i="14" s="1"/>
  <c r="J25" i="14"/>
  <c r="K25" i="14" s="1"/>
  <c r="G25" i="14"/>
  <c r="J23" i="14"/>
  <c r="K23" i="14" s="1"/>
  <c r="M23" i="14" s="1"/>
  <c r="N23" i="14" s="1"/>
  <c r="G23" i="14"/>
  <c r="J22" i="14"/>
  <c r="K22" i="14" s="1"/>
  <c r="G22" i="14"/>
  <c r="K21" i="14"/>
  <c r="M21" i="14" s="1"/>
  <c r="N21" i="14" s="1"/>
  <c r="K20" i="14"/>
  <c r="J20" i="14"/>
  <c r="G20" i="14"/>
  <c r="I19" i="14"/>
  <c r="K19" i="14" s="1"/>
  <c r="F19" i="14"/>
  <c r="J19" i="14" s="1"/>
  <c r="E19" i="14"/>
  <c r="G19" i="14" s="1"/>
  <c r="J17" i="14"/>
  <c r="K17" i="14" s="1"/>
  <c r="M17" i="14" s="1"/>
  <c r="N17" i="14" s="1"/>
  <c r="G17" i="14"/>
  <c r="K16" i="14"/>
  <c r="G16" i="14"/>
  <c r="M16" i="14"/>
  <c r="N16" i="14" s="1"/>
  <c r="J15" i="14"/>
  <c r="K15" i="14" s="1"/>
  <c r="G15" i="14"/>
  <c r="K14" i="14"/>
  <c r="G14" i="14"/>
  <c r="E9" i="14"/>
  <c r="F34" i="13"/>
  <c r="G34" i="13"/>
  <c r="F33" i="13"/>
  <c r="J33" i="13" s="1"/>
  <c r="K33" i="13" s="1"/>
  <c r="F32" i="13"/>
  <c r="J31" i="13"/>
  <c r="K31" i="13" s="1"/>
  <c r="F31" i="13"/>
  <c r="G31" i="13"/>
  <c r="K30" i="13"/>
  <c r="M30" i="13"/>
  <c r="N30" i="13" s="1"/>
  <c r="G30" i="13"/>
  <c r="J29" i="13"/>
  <c r="K29" i="13" s="1"/>
  <c r="M29" i="13" s="1"/>
  <c r="N29" i="13" s="1"/>
  <c r="F29" i="13"/>
  <c r="G29" i="13"/>
  <c r="J28" i="13"/>
  <c r="K28" i="13" s="1"/>
  <c r="F28" i="13"/>
  <c r="G28" i="13"/>
  <c r="J26" i="13"/>
  <c r="K26" i="13"/>
  <c r="M26" i="13" s="1"/>
  <c r="N26" i="13" s="1"/>
  <c r="G26" i="13"/>
  <c r="M25" i="13"/>
  <c r="N25" i="13" s="1"/>
  <c r="K25" i="13"/>
  <c r="J25" i="13"/>
  <c r="G25" i="13"/>
  <c r="J23" i="13"/>
  <c r="K23" i="13" s="1"/>
  <c r="G23" i="13"/>
  <c r="J22" i="13"/>
  <c r="K22" i="13" s="1"/>
  <c r="M22" i="13"/>
  <c r="N22" i="13" s="1"/>
  <c r="G22" i="13"/>
  <c r="K21" i="13"/>
  <c r="M21" i="13" s="1"/>
  <c r="N21" i="13" s="1"/>
  <c r="K20" i="13"/>
  <c r="G20" i="13"/>
  <c r="I19" i="13"/>
  <c r="F19" i="13"/>
  <c r="J19" i="13" s="1"/>
  <c r="E19" i="13"/>
  <c r="J17" i="13"/>
  <c r="K17" i="13" s="1"/>
  <c r="M17" i="13" s="1"/>
  <c r="N17" i="13" s="1"/>
  <c r="G17" i="13"/>
  <c r="K16" i="13"/>
  <c r="G16" i="13"/>
  <c r="J15" i="13"/>
  <c r="K15" i="13" s="1"/>
  <c r="G15" i="13"/>
  <c r="G18" i="13" s="1"/>
  <c r="G24" i="13" s="1"/>
  <c r="G27" i="13" s="1"/>
  <c r="K14" i="13"/>
  <c r="M14" i="13" s="1"/>
  <c r="N14" i="13" s="1"/>
  <c r="G14" i="13"/>
  <c r="E9" i="13"/>
  <c r="J34" i="12"/>
  <c r="K34" i="12"/>
  <c r="F34" i="12"/>
  <c r="G34" i="12" s="1"/>
  <c r="M34" i="12" s="1"/>
  <c r="N34" i="12" s="1"/>
  <c r="F33" i="12"/>
  <c r="J32" i="12"/>
  <c r="K32" i="12" s="1"/>
  <c r="M32" i="12"/>
  <c r="N32" i="12" s="1"/>
  <c r="F32" i="12"/>
  <c r="G32" i="12" s="1"/>
  <c r="J31" i="12"/>
  <c r="K31" i="12" s="1"/>
  <c r="F31" i="12"/>
  <c r="G31" i="12" s="1"/>
  <c r="K30" i="12"/>
  <c r="M30" i="12" s="1"/>
  <c r="N30" i="12" s="1"/>
  <c r="G30" i="12"/>
  <c r="M29" i="12"/>
  <c r="N29" i="12"/>
  <c r="J29" i="12"/>
  <c r="K29" i="12" s="1"/>
  <c r="F29" i="12"/>
  <c r="G29" i="12" s="1"/>
  <c r="J28" i="12"/>
  <c r="K28" i="12" s="1"/>
  <c r="M28" i="12" s="1"/>
  <c r="N28" i="12" s="1"/>
  <c r="F28" i="12"/>
  <c r="G28" i="12" s="1"/>
  <c r="J26" i="12"/>
  <c r="K26" i="12" s="1"/>
  <c r="F26" i="12"/>
  <c r="G26" i="12"/>
  <c r="F25" i="12"/>
  <c r="G25" i="12" s="1"/>
  <c r="J23" i="12"/>
  <c r="K23" i="12" s="1"/>
  <c r="M23" i="12" s="1"/>
  <c r="N23" i="12" s="1"/>
  <c r="G23" i="12"/>
  <c r="J22" i="12"/>
  <c r="K22" i="12" s="1"/>
  <c r="M22" i="12" s="1"/>
  <c r="N22" i="12" s="1"/>
  <c r="F22" i="12"/>
  <c r="G22" i="12" s="1"/>
  <c r="K21" i="12"/>
  <c r="M21" i="12"/>
  <c r="N21" i="12"/>
  <c r="F20" i="12"/>
  <c r="G20" i="12" s="1"/>
  <c r="J19" i="12"/>
  <c r="I19" i="12"/>
  <c r="K19" i="12" s="1"/>
  <c r="F19" i="12"/>
  <c r="E19" i="12"/>
  <c r="G19" i="12" s="1"/>
  <c r="M19" i="12" s="1"/>
  <c r="N19" i="12" s="1"/>
  <c r="J17" i="12"/>
  <c r="K17" i="12" s="1"/>
  <c r="F17" i="12"/>
  <c r="G17" i="12" s="1"/>
  <c r="K16" i="12"/>
  <c r="M16" i="12"/>
  <c r="N16" i="12" s="1"/>
  <c r="G16" i="12"/>
  <c r="F15" i="12"/>
  <c r="K14" i="12"/>
  <c r="G14" i="12"/>
  <c r="M14" i="12" s="1"/>
  <c r="N14" i="12" s="1"/>
  <c r="E9" i="12"/>
  <c r="K34" i="11"/>
  <c r="M34" i="11" s="1"/>
  <c r="N34" i="11" s="1"/>
  <c r="J34" i="11"/>
  <c r="G34" i="11"/>
  <c r="J33" i="11"/>
  <c r="K33" i="11" s="1"/>
  <c r="M33" i="11" s="1"/>
  <c r="N33" i="11" s="1"/>
  <c r="G33" i="11"/>
  <c r="K32" i="11"/>
  <c r="M32" i="11" s="1"/>
  <c r="N32" i="11" s="1"/>
  <c r="J32" i="11"/>
  <c r="G32" i="11"/>
  <c r="J31" i="11"/>
  <c r="K31" i="11"/>
  <c r="M31" i="11" s="1"/>
  <c r="N31" i="11" s="1"/>
  <c r="G31" i="11"/>
  <c r="F31" i="11"/>
  <c r="K30" i="11"/>
  <c r="M30" i="11"/>
  <c r="N30" i="11" s="1"/>
  <c r="G30" i="11"/>
  <c r="J29" i="11"/>
  <c r="K29" i="11" s="1"/>
  <c r="F29" i="11"/>
  <c r="G29" i="11" s="1"/>
  <c r="J28" i="11"/>
  <c r="K28" i="11" s="1"/>
  <c r="M28" i="11" s="1"/>
  <c r="N28" i="11" s="1"/>
  <c r="G28" i="11"/>
  <c r="F28" i="11"/>
  <c r="K26" i="11"/>
  <c r="M26" i="11" s="1"/>
  <c r="N26" i="11" s="1"/>
  <c r="J26" i="11"/>
  <c r="G26" i="11"/>
  <c r="M25" i="11"/>
  <c r="N25" i="11" s="1"/>
  <c r="K25" i="11"/>
  <c r="J25" i="11"/>
  <c r="G25" i="11"/>
  <c r="N23" i="11"/>
  <c r="J23" i="11"/>
  <c r="K23" i="11"/>
  <c r="M23" i="11" s="1"/>
  <c r="G23" i="11"/>
  <c r="J22" i="11"/>
  <c r="K22" i="11" s="1"/>
  <c r="M22" i="11" s="1"/>
  <c r="N22" i="11" s="1"/>
  <c r="G22" i="11"/>
  <c r="K21" i="11"/>
  <c r="M21" i="11" s="1"/>
  <c r="N21" i="11" s="1"/>
  <c r="J20" i="11"/>
  <c r="K20" i="11" s="1"/>
  <c r="G20" i="11"/>
  <c r="I19" i="11"/>
  <c r="K19" i="11" s="1"/>
  <c r="F19" i="11"/>
  <c r="J19" i="11" s="1"/>
  <c r="E19" i="11"/>
  <c r="G19" i="11"/>
  <c r="M19" i="11" s="1"/>
  <c r="K17" i="11"/>
  <c r="M17" i="11"/>
  <c r="N17" i="11" s="1"/>
  <c r="J17" i="11"/>
  <c r="G17" i="11"/>
  <c r="K16" i="11"/>
  <c r="M16" i="11" s="1"/>
  <c r="N16" i="11" s="1"/>
  <c r="G16" i="11"/>
  <c r="K15" i="11"/>
  <c r="J15" i="11"/>
  <c r="G15" i="11"/>
  <c r="K14" i="11"/>
  <c r="G14" i="11"/>
  <c r="E9" i="11"/>
  <c r="K34" i="10"/>
  <c r="M34" i="10" s="1"/>
  <c r="N34" i="10"/>
  <c r="G34" i="10"/>
  <c r="K33" i="10"/>
  <c r="M33" i="10" s="1"/>
  <c r="N33" i="10"/>
  <c r="G33" i="10"/>
  <c r="K32" i="10"/>
  <c r="M32" i="10" s="1"/>
  <c r="N32" i="10" s="1"/>
  <c r="G32" i="10"/>
  <c r="K31" i="10"/>
  <c r="G31" i="10"/>
  <c r="M31" i="10" s="1"/>
  <c r="N31" i="10" s="1"/>
  <c r="K30" i="10"/>
  <c r="G30" i="10"/>
  <c r="K29" i="10"/>
  <c r="M29" i="10" s="1"/>
  <c r="N29" i="10" s="1"/>
  <c r="G29" i="10"/>
  <c r="K28" i="10"/>
  <c r="M28" i="10"/>
  <c r="N28" i="10"/>
  <c r="G28" i="10"/>
  <c r="K26" i="10"/>
  <c r="M26" i="10" s="1"/>
  <c r="N26" i="10" s="1"/>
  <c r="G26" i="10"/>
  <c r="K25" i="10"/>
  <c r="M25" i="10"/>
  <c r="N25" i="10" s="1"/>
  <c r="G25" i="10"/>
  <c r="K23" i="10"/>
  <c r="M23" i="10" s="1"/>
  <c r="N23" i="10"/>
  <c r="G23" i="10"/>
  <c r="K22" i="10"/>
  <c r="G22" i="10"/>
  <c r="N21" i="10"/>
  <c r="K21" i="10"/>
  <c r="M21" i="10"/>
  <c r="K20" i="10"/>
  <c r="M20" i="10" s="1"/>
  <c r="N20" i="10" s="1"/>
  <c r="G20" i="10"/>
  <c r="M19" i="10"/>
  <c r="N19" i="10" s="1"/>
  <c r="K19" i="10"/>
  <c r="G19" i="10"/>
  <c r="K17" i="10"/>
  <c r="M17" i="10" s="1"/>
  <c r="G17" i="10"/>
  <c r="N17" i="10"/>
  <c r="K16" i="10"/>
  <c r="K18" i="10" s="1"/>
  <c r="G16" i="10"/>
  <c r="N15" i="10"/>
  <c r="K15" i="10"/>
  <c r="M15" i="10" s="1"/>
  <c r="G15" i="10"/>
  <c r="K14" i="10"/>
  <c r="G14" i="10"/>
  <c r="E9" i="10"/>
  <c r="M39" i="8"/>
  <c r="N39" i="8" s="1"/>
  <c r="K34" i="8"/>
  <c r="M34" i="8"/>
  <c r="N34" i="8" s="1"/>
  <c r="G34" i="8"/>
  <c r="I33" i="8"/>
  <c r="F33" i="8"/>
  <c r="J33" i="8" s="1"/>
  <c r="K33" i="8" s="1"/>
  <c r="M33" i="8" s="1"/>
  <c r="N33" i="8" s="1"/>
  <c r="I32" i="8"/>
  <c r="F32" i="8"/>
  <c r="J31" i="8"/>
  <c r="K31" i="8"/>
  <c r="M31" i="8" s="1"/>
  <c r="N31" i="8" s="1"/>
  <c r="F31" i="8"/>
  <c r="G31" i="8" s="1"/>
  <c r="K30" i="8"/>
  <c r="G30" i="8"/>
  <c r="J29" i="8"/>
  <c r="K29" i="8"/>
  <c r="F29" i="8"/>
  <c r="G29" i="8" s="1"/>
  <c r="J28" i="8"/>
  <c r="K28" i="8"/>
  <c r="M28" i="8" s="1"/>
  <c r="N28" i="8"/>
  <c r="F28" i="8"/>
  <c r="G28" i="8"/>
  <c r="J26" i="8"/>
  <c r="K26" i="8"/>
  <c r="M26" i="8" s="1"/>
  <c r="N26" i="8" s="1"/>
  <c r="G26" i="8"/>
  <c r="K25" i="8"/>
  <c r="M25" i="8" s="1"/>
  <c r="N25" i="8" s="1"/>
  <c r="J25" i="8"/>
  <c r="G25" i="8"/>
  <c r="J23" i="8"/>
  <c r="K23" i="8"/>
  <c r="M23" i="8" s="1"/>
  <c r="N23" i="8" s="1"/>
  <c r="G23" i="8"/>
  <c r="J22" i="8"/>
  <c r="K22" i="8" s="1"/>
  <c r="M22" i="8"/>
  <c r="N22" i="8"/>
  <c r="G22" i="8"/>
  <c r="J21" i="8"/>
  <c r="K21" i="8"/>
  <c r="M21" i="8" s="1"/>
  <c r="N21" i="8" s="1"/>
  <c r="M20" i="8"/>
  <c r="N20" i="8" s="1"/>
  <c r="J20" i="8"/>
  <c r="K20" i="8" s="1"/>
  <c r="G20" i="8"/>
  <c r="I19" i="8"/>
  <c r="F19" i="8"/>
  <c r="J19" i="8" s="1"/>
  <c r="E19" i="8"/>
  <c r="K17" i="8"/>
  <c r="J17" i="8"/>
  <c r="G17" i="8"/>
  <c r="K16" i="8"/>
  <c r="M16" i="8" s="1"/>
  <c r="G16" i="8"/>
  <c r="K15" i="8"/>
  <c r="M15" i="8"/>
  <c r="N15" i="8" s="1"/>
  <c r="J15" i="8"/>
  <c r="G15" i="8"/>
  <c r="K14" i="8"/>
  <c r="K18" i="8" s="1"/>
  <c r="G14" i="8"/>
  <c r="G18" i="8"/>
  <c r="E9" i="8"/>
  <c r="M39" i="7"/>
  <c r="N39" i="7" s="1"/>
  <c r="J34" i="7"/>
  <c r="K34" i="7" s="1"/>
  <c r="M34" i="7" s="1"/>
  <c r="N34" i="7" s="1"/>
  <c r="G34" i="7"/>
  <c r="J33" i="7"/>
  <c r="K33" i="7"/>
  <c r="M33" i="7" s="1"/>
  <c r="N33" i="7"/>
  <c r="I33" i="7"/>
  <c r="F33" i="7"/>
  <c r="G33" i="7" s="1"/>
  <c r="I32" i="7"/>
  <c r="I19" i="7" s="1"/>
  <c r="K19" i="7" s="1"/>
  <c r="M19" i="7" s="1"/>
  <c r="N19" i="7" s="1"/>
  <c r="F32" i="7"/>
  <c r="G32" i="7"/>
  <c r="J31" i="7"/>
  <c r="K31" i="7" s="1"/>
  <c r="M31" i="7" s="1"/>
  <c r="N31" i="7" s="1"/>
  <c r="F31" i="7"/>
  <c r="G31" i="7"/>
  <c r="K30" i="7"/>
  <c r="G30" i="7"/>
  <c r="M30" i="7" s="1"/>
  <c r="N30" i="7" s="1"/>
  <c r="J29" i="7"/>
  <c r="K29" i="7" s="1"/>
  <c r="M29" i="7" s="1"/>
  <c r="N29" i="7" s="1"/>
  <c r="F29" i="7"/>
  <c r="G29" i="7"/>
  <c r="J28" i="7"/>
  <c r="K28" i="7"/>
  <c r="F28" i="7"/>
  <c r="G28" i="7" s="1"/>
  <c r="J26" i="7"/>
  <c r="K26" i="7"/>
  <c r="M26" i="7" s="1"/>
  <c r="N26" i="7" s="1"/>
  <c r="G26" i="7"/>
  <c r="J25" i="7"/>
  <c r="K25" i="7" s="1"/>
  <c r="G25" i="7"/>
  <c r="J23" i="7"/>
  <c r="K23" i="7"/>
  <c r="M23" i="7" s="1"/>
  <c r="N23" i="7" s="1"/>
  <c r="G23" i="7"/>
  <c r="J22" i="7"/>
  <c r="K22" i="7" s="1"/>
  <c r="M22" i="7" s="1"/>
  <c r="N22" i="7" s="1"/>
  <c r="G22" i="7"/>
  <c r="J21" i="7"/>
  <c r="K21" i="7"/>
  <c r="M21" i="7"/>
  <c r="N21" i="7" s="1"/>
  <c r="J20" i="7"/>
  <c r="K20" i="7"/>
  <c r="M20" i="7" s="1"/>
  <c r="N20" i="7" s="1"/>
  <c r="G20" i="7"/>
  <c r="F19" i="7"/>
  <c r="J19" i="7"/>
  <c r="E19" i="7"/>
  <c r="G19" i="7" s="1"/>
  <c r="K17" i="7"/>
  <c r="J17" i="7"/>
  <c r="G17" i="7"/>
  <c r="G18" i="7" s="1"/>
  <c r="G24" i="7" s="1"/>
  <c r="G27" i="7" s="1"/>
  <c r="K16" i="7"/>
  <c r="G16" i="7"/>
  <c r="M16" i="7" s="1"/>
  <c r="N16" i="7" s="1"/>
  <c r="J15" i="7"/>
  <c r="K15" i="7"/>
  <c r="G15" i="7"/>
  <c r="K14" i="7"/>
  <c r="G14" i="7"/>
  <c r="E9" i="7"/>
  <c r="M39" i="6"/>
  <c r="N39" i="6"/>
  <c r="K34" i="6"/>
  <c r="G34" i="6"/>
  <c r="M34" i="6" s="1"/>
  <c r="N34" i="6" s="1"/>
  <c r="J33" i="6"/>
  <c r="K33" i="6"/>
  <c r="I33" i="6"/>
  <c r="G33" i="6"/>
  <c r="F33" i="6"/>
  <c r="I32" i="6"/>
  <c r="I19" i="6" s="1"/>
  <c r="K19" i="6" s="1"/>
  <c r="M19" i="6" s="1"/>
  <c r="N19" i="6" s="1"/>
  <c r="F32" i="6"/>
  <c r="J32" i="6" s="1"/>
  <c r="J31" i="6"/>
  <c r="K31" i="6" s="1"/>
  <c r="F31" i="6"/>
  <c r="G31" i="6" s="1"/>
  <c r="K30" i="6"/>
  <c r="M30" i="6" s="1"/>
  <c r="N30" i="6" s="1"/>
  <c r="G30" i="6"/>
  <c r="J29" i="6"/>
  <c r="K29" i="6" s="1"/>
  <c r="F29" i="6"/>
  <c r="G29" i="6" s="1"/>
  <c r="M29" i="6" s="1"/>
  <c r="N29" i="6" s="1"/>
  <c r="J28" i="6"/>
  <c r="K28" i="6" s="1"/>
  <c r="F28" i="6"/>
  <c r="G28" i="6" s="1"/>
  <c r="J26" i="6"/>
  <c r="K26" i="6" s="1"/>
  <c r="M26" i="6" s="1"/>
  <c r="N26" i="6" s="1"/>
  <c r="G26" i="6"/>
  <c r="J25" i="6"/>
  <c r="K25" i="6"/>
  <c r="M25" i="6" s="1"/>
  <c r="N25" i="6" s="1"/>
  <c r="G25" i="6"/>
  <c r="J23" i="6"/>
  <c r="K23" i="6" s="1"/>
  <c r="G23" i="6"/>
  <c r="K22" i="6"/>
  <c r="M22" i="6" s="1"/>
  <c r="N22" i="6" s="1"/>
  <c r="J22" i="6"/>
  <c r="G22" i="6"/>
  <c r="K21" i="6"/>
  <c r="M21" i="6" s="1"/>
  <c r="N21" i="6" s="1"/>
  <c r="M20" i="6"/>
  <c r="N20" i="6" s="1"/>
  <c r="J20" i="6"/>
  <c r="K20" i="6" s="1"/>
  <c r="G20" i="6"/>
  <c r="F19" i="6"/>
  <c r="J19" i="6" s="1"/>
  <c r="E19" i="6"/>
  <c r="G19" i="6" s="1"/>
  <c r="N17" i="6"/>
  <c r="J17" i="6"/>
  <c r="K17" i="6"/>
  <c r="M17" i="6" s="1"/>
  <c r="G17" i="6"/>
  <c r="K16" i="6"/>
  <c r="M16" i="6" s="1"/>
  <c r="N16" i="6" s="1"/>
  <c r="G16" i="6"/>
  <c r="J15" i="6"/>
  <c r="K15" i="6" s="1"/>
  <c r="G15" i="6"/>
  <c r="K14" i="6"/>
  <c r="G14" i="6"/>
  <c r="E9" i="6"/>
  <c r="N39" i="5"/>
  <c r="M39" i="5"/>
  <c r="J34" i="5"/>
  <c r="K34" i="5" s="1"/>
  <c r="G34" i="5"/>
  <c r="J33" i="5"/>
  <c r="I33" i="5"/>
  <c r="F33" i="5"/>
  <c r="G33" i="5" s="1"/>
  <c r="I32" i="5"/>
  <c r="F32" i="5"/>
  <c r="J32" i="5"/>
  <c r="K31" i="5"/>
  <c r="M31" i="5" s="1"/>
  <c r="N31" i="5" s="1"/>
  <c r="J31" i="5"/>
  <c r="F31" i="5"/>
  <c r="G31" i="5" s="1"/>
  <c r="K30" i="5"/>
  <c r="M30" i="5" s="1"/>
  <c r="N30" i="5" s="1"/>
  <c r="G30" i="5"/>
  <c r="J29" i="5"/>
  <c r="K29" i="5" s="1"/>
  <c r="F29" i="5"/>
  <c r="G29" i="5" s="1"/>
  <c r="K28" i="5"/>
  <c r="J28" i="5"/>
  <c r="F28" i="5"/>
  <c r="G28" i="5" s="1"/>
  <c r="J26" i="5"/>
  <c r="K26" i="5" s="1"/>
  <c r="G26" i="5"/>
  <c r="K25" i="5"/>
  <c r="M25" i="5"/>
  <c r="N25" i="5" s="1"/>
  <c r="J25" i="5"/>
  <c r="G25" i="5"/>
  <c r="K23" i="5"/>
  <c r="M23" i="5" s="1"/>
  <c r="N23" i="5" s="1"/>
  <c r="J23" i="5"/>
  <c r="G23" i="5"/>
  <c r="J22" i="5"/>
  <c r="K22" i="5" s="1"/>
  <c r="M22" i="5" s="1"/>
  <c r="N22" i="5" s="1"/>
  <c r="G22" i="5"/>
  <c r="J20" i="5"/>
  <c r="K20" i="5" s="1"/>
  <c r="G20" i="5"/>
  <c r="F19" i="5"/>
  <c r="J19" i="5"/>
  <c r="E19" i="5"/>
  <c r="J17" i="5"/>
  <c r="K17" i="5" s="1"/>
  <c r="K18" i="5" s="1"/>
  <c r="M17" i="5"/>
  <c r="N17" i="5" s="1"/>
  <c r="G17" i="5"/>
  <c r="M16" i="5"/>
  <c r="N16" i="5" s="1"/>
  <c r="K16" i="5"/>
  <c r="G16" i="5"/>
  <c r="K15" i="5"/>
  <c r="M15" i="5"/>
  <c r="N15" i="5" s="1"/>
  <c r="J15" i="5"/>
  <c r="G15" i="5"/>
  <c r="K14" i="5"/>
  <c r="G14" i="5"/>
  <c r="E9" i="5"/>
  <c r="N39" i="4"/>
  <c r="M39" i="4"/>
  <c r="M34" i="4"/>
  <c r="N34" i="4" s="1"/>
  <c r="K34" i="4"/>
  <c r="G34" i="4"/>
  <c r="J33" i="4"/>
  <c r="I33" i="4"/>
  <c r="K33" i="4" s="1"/>
  <c r="M33" i="4" s="1"/>
  <c r="N33" i="4" s="1"/>
  <c r="G33" i="4"/>
  <c r="F33" i="4"/>
  <c r="I32" i="4"/>
  <c r="I19" i="4"/>
  <c r="F32" i="4"/>
  <c r="G32" i="4" s="1"/>
  <c r="J31" i="4"/>
  <c r="K31" i="4"/>
  <c r="F31" i="4"/>
  <c r="G31" i="4" s="1"/>
  <c r="K30" i="4"/>
  <c r="G30" i="4"/>
  <c r="K29" i="4"/>
  <c r="J29" i="4"/>
  <c r="F29" i="4"/>
  <c r="G29" i="4"/>
  <c r="M29" i="4" s="1"/>
  <c r="N29" i="4" s="1"/>
  <c r="J28" i="4"/>
  <c r="K28" i="4" s="1"/>
  <c r="F28" i="4"/>
  <c r="G28" i="4"/>
  <c r="F26" i="4"/>
  <c r="G26" i="4" s="1"/>
  <c r="F25" i="4"/>
  <c r="K23" i="4"/>
  <c r="M23" i="4" s="1"/>
  <c r="N23" i="4" s="1"/>
  <c r="J23" i="4"/>
  <c r="G23" i="4"/>
  <c r="F22" i="4"/>
  <c r="K21" i="4"/>
  <c r="M21" i="4" s="1"/>
  <c r="N21" i="4" s="1"/>
  <c r="F20" i="4"/>
  <c r="J20" i="4"/>
  <c r="K20" i="4" s="1"/>
  <c r="M20" i="4" s="1"/>
  <c r="N20" i="4" s="1"/>
  <c r="F19" i="4"/>
  <c r="E19" i="4"/>
  <c r="F17" i="4"/>
  <c r="G17" i="4" s="1"/>
  <c r="K16" i="4"/>
  <c r="M16" i="4" s="1"/>
  <c r="N16" i="4" s="1"/>
  <c r="G16" i="4"/>
  <c r="J15" i="4"/>
  <c r="K15" i="4" s="1"/>
  <c r="F15" i="4"/>
  <c r="G15" i="4" s="1"/>
  <c r="G18" i="4" s="1"/>
  <c r="K14" i="4"/>
  <c r="G14" i="4"/>
  <c r="E9" i="4"/>
  <c r="J34" i="3"/>
  <c r="K34" i="3" s="1"/>
  <c r="G34" i="3"/>
  <c r="J33" i="3"/>
  <c r="I33" i="3"/>
  <c r="G33" i="3"/>
  <c r="J32" i="3"/>
  <c r="I32" i="3"/>
  <c r="K32" i="3" s="1"/>
  <c r="G32" i="3"/>
  <c r="M32" i="3"/>
  <c r="N32" i="3" s="1"/>
  <c r="J31" i="3"/>
  <c r="K31" i="3" s="1"/>
  <c r="M31" i="3" s="1"/>
  <c r="N31" i="3" s="1"/>
  <c r="G31" i="3"/>
  <c r="F31" i="3"/>
  <c r="K30" i="3"/>
  <c r="M30" i="3" s="1"/>
  <c r="N30" i="3" s="1"/>
  <c r="G30" i="3"/>
  <c r="J29" i="3"/>
  <c r="K29" i="3" s="1"/>
  <c r="F29" i="3"/>
  <c r="G29" i="3" s="1"/>
  <c r="J28" i="3"/>
  <c r="K28" i="3" s="1"/>
  <c r="G28" i="3"/>
  <c r="F28" i="3"/>
  <c r="J26" i="3"/>
  <c r="K26" i="3" s="1"/>
  <c r="M26" i="3" s="1"/>
  <c r="N26" i="3" s="1"/>
  <c r="G26" i="3"/>
  <c r="J25" i="3"/>
  <c r="K25" i="3" s="1"/>
  <c r="M25" i="3" s="1"/>
  <c r="N25" i="3" s="1"/>
  <c r="G25" i="3"/>
  <c r="J23" i="3"/>
  <c r="K23" i="3" s="1"/>
  <c r="M23" i="3"/>
  <c r="N23" i="3" s="1"/>
  <c r="G23" i="3"/>
  <c r="J22" i="3"/>
  <c r="K22" i="3" s="1"/>
  <c r="M22" i="3"/>
  <c r="N22" i="3" s="1"/>
  <c r="G22" i="3"/>
  <c r="K21" i="3"/>
  <c r="M21" i="3" s="1"/>
  <c r="N21" i="3" s="1"/>
  <c r="J20" i="3"/>
  <c r="K20" i="3"/>
  <c r="M20" i="3" s="1"/>
  <c r="N20" i="3"/>
  <c r="G20" i="3"/>
  <c r="F19" i="3"/>
  <c r="J19" i="3" s="1"/>
  <c r="E19" i="3"/>
  <c r="G19" i="3" s="1"/>
  <c r="M19" i="3" s="1"/>
  <c r="N19" i="3" s="1"/>
  <c r="K17" i="3"/>
  <c r="M17" i="3" s="1"/>
  <c r="N17" i="3"/>
  <c r="J17" i="3"/>
  <c r="G17" i="3"/>
  <c r="M16" i="3"/>
  <c r="N16" i="3" s="1"/>
  <c r="K16" i="3"/>
  <c r="G16" i="3"/>
  <c r="J15" i="3"/>
  <c r="K15" i="3" s="1"/>
  <c r="M15" i="3" s="1"/>
  <c r="N15" i="3" s="1"/>
  <c r="G15" i="3"/>
  <c r="K14" i="3"/>
  <c r="G14" i="3"/>
  <c r="G18" i="3" s="1"/>
  <c r="G24" i="3" s="1"/>
  <c r="G27" i="3" s="1"/>
  <c r="G36" i="3" s="1"/>
  <c r="E9" i="3"/>
  <c r="K34" i="2"/>
  <c r="G34" i="2"/>
  <c r="J33" i="2"/>
  <c r="K33" i="2" s="1"/>
  <c r="M33" i="2" s="1"/>
  <c r="N33" i="2" s="1"/>
  <c r="I33" i="2"/>
  <c r="G33" i="2"/>
  <c r="K32" i="2"/>
  <c r="M32" i="2" s="1"/>
  <c r="N32" i="2" s="1"/>
  <c r="J32" i="2"/>
  <c r="I32" i="2"/>
  <c r="G32" i="2"/>
  <c r="K31" i="2"/>
  <c r="G31" i="2"/>
  <c r="K30" i="2"/>
  <c r="M30" i="2"/>
  <c r="N30" i="2" s="1"/>
  <c r="G30" i="2"/>
  <c r="K29" i="2"/>
  <c r="M29" i="2"/>
  <c r="N29" i="2" s="1"/>
  <c r="G29" i="2"/>
  <c r="K28" i="2"/>
  <c r="M28" i="2"/>
  <c r="N28" i="2" s="1"/>
  <c r="G28" i="2"/>
  <c r="K26" i="2"/>
  <c r="G26" i="2"/>
  <c r="M26" i="2" s="1"/>
  <c r="N26" i="2" s="1"/>
  <c r="K25" i="2"/>
  <c r="G25" i="2"/>
  <c r="K23" i="2"/>
  <c r="M23" i="2" s="1"/>
  <c r="N23" i="2" s="1"/>
  <c r="G23" i="2"/>
  <c r="K22" i="2"/>
  <c r="G22" i="2"/>
  <c r="K21" i="2"/>
  <c r="M21" i="2"/>
  <c r="N21" i="2"/>
  <c r="K20" i="2"/>
  <c r="M20" i="2" s="1"/>
  <c r="N20" i="2" s="1"/>
  <c r="G20" i="2"/>
  <c r="K19" i="2"/>
  <c r="G19" i="2"/>
  <c r="K17" i="2"/>
  <c r="G17" i="2"/>
  <c r="M17" i="2" s="1"/>
  <c r="N17" i="2" s="1"/>
  <c r="K16" i="2"/>
  <c r="M16" i="2" s="1"/>
  <c r="G16" i="2"/>
  <c r="N16" i="2"/>
  <c r="K15" i="2"/>
  <c r="K18" i="2" s="1"/>
  <c r="K24" i="2" s="1"/>
  <c r="G15" i="2"/>
  <c r="M15" i="2" s="1"/>
  <c r="N15" i="2" s="1"/>
  <c r="K14" i="2"/>
  <c r="G14" i="2"/>
  <c r="E9" i="2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K18" i="13"/>
  <c r="M15" i="13"/>
  <c r="N15" i="13" s="1"/>
  <c r="N19" i="11"/>
  <c r="M31" i="15"/>
  <c r="N31" i="15" s="1"/>
  <c r="G18" i="16"/>
  <c r="G24" i="16"/>
  <c r="G27" i="16" s="1"/>
  <c r="G36" i="16" s="1"/>
  <c r="M19" i="14"/>
  <c r="N19" i="14"/>
  <c r="M30" i="10"/>
  <c r="N30" i="10" s="1"/>
  <c r="J15" i="12"/>
  <c r="K15" i="12" s="1"/>
  <c r="K18" i="12" s="1"/>
  <c r="G15" i="12"/>
  <c r="J20" i="12"/>
  <c r="K20" i="12" s="1"/>
  <c r="G33" i="13"/>
  <c r="J25" i="12"/>
  <c r="K25" i="12" s="1"/>
  <c r="M25" i="12" s="1"/>
  <c r="N25" i="12" s="1"/>
  <c r="M20" i="13"/>
  <c r="N20" i="13" s="1"/>
  <c r="M14" i="14"/>
  <c r="N14" i="14"/>
  <c r="M26" i="14"/>
  <c r="N26" i="14"/>
  <c r="J33" i="12"/>
  <c r="K33" i="12"/>
  <c r="M33" i="12" s="1"/>
  <c r="N33" i="12" s="1"/>
  <c r="G33" i="12"/>
  <c r="G19" i="13"/>
  <c r="J34" i="13"/>
  <c r="K34" i="13" s="1"/>
  <c r="M34" i="13"/>
  <c r="N34" i="13" s="1"/>
  <c r="M15" i="15"/>
  <c r="N15" i="15" s="1"/>
  <c r="M29" i="5"/>
  <c r="N29" i="5"/>
  <c r="M33" i="6"/>
  <c r="N33" i="6" s="1"/>
  <c r="G25" i="4"/>
  <c r="J25" i="4"/>
  <c r="K25" i="4"/>
  <c r="M25" i="4"/>
  <c r="N25" i="4" s="1"/>
  <c r="J19" i="4"/>
  <c r="G19" i="4"/>
  <c r="M28" i="6"/>
  <c r="N28" i="6"/>
  <c r="M15" i="7"/>
  <c r="N15" i="7"/>
  <c r="J22" i="4"/>
  <c r="K22" i="4" s="1"/>
  <c r="G22" i="4"/>
  <c r="K18" i="4"/>
  <c r="M23" i="6"/>
  <c r="N23" i="6" s="1"/>
  <c r="G20" i="4"/>
  <c r="J26" i="4"/>
  <c r="K26" i="4" s="1"/>
  <c r="M26" i="4" s="1"/>
  <c r="N26" i="4" s="1"/>
  <c r="M31" i="4"/>
  <c r="N31" i="4"/>
  <c r="M20" i="5"/>
  <c r="N20" i="5" s="1"/>
  <c r="M14" i="4"/>
  <c r="N14" i="4" s="1"/>
  <c r="G32" i="5"/>
  <c r="G33" i="8"/>
  <c r="M19" i="2"/>
  <c r="N19" i="2" s="1"/>
  <c r="K32" i="5"/>
  <c r="M32" i="5" s="1"/>
  <c r="N32" i="5" s="1"/>
  <c r="G19" i="8"/>
  <c r="K32" i="6"/>
  <c r="M31" i="2"/>
  <c r="N31" i="2" s="1"/>
  <c r="M31" i="6"/>
  <c r="N31" i="6"/>
  <c r="M14" i="2"/>
  <c r="N14" i="2" s="1"/>
  <c r="M22" i="2"/>
  <c r="N22" i="2" s="1"/>
  <c r="J17" i="4"/>
  <c r="K17" i="4" s="1"/>
  <c r="M17" i="4"/>
  <c r="N17" i="4" s="1"/>
  <c r="M26" i="5"/>
  <c r="N26" i="5"/>
  <c r="M28" i="4"/>
  <c r="N28" i="4" s="1"/>
  <c r="M34" i="2"/>
  <c r="N34" i="2" s="1"/>
  <c r="K33" i="3"/>
  <c r="M33" i="3"/>
  <c r="N33" i="3" s="1"/>
  <c r="I19" i="3"/>
  <c r="K19" i="3" s="1"/>
  <c r="J32" i="4"/>
  <c r="K32" i="4" s="1"/>
  <c r="M32" i="4" s="1"/>
  <c r="N32" i="4" s="1"/>
  <c r="G19" i="5"/>
  <c r="K18" i="6"/>
  <c r="J32" i="7"/>
  <c r="K32" i="7" s="1"/>
  <c r="M32" i="7" s="1"/>
  <c r="N32" i="7" s="1"/>
  <c r="M14" i="8"/>
  <c r="N14" i="8" s="1"/>
  <c r="K24" i="10"/>
  <c r="M15" i="12"/>
  <c r="N15" i="12"/>
  <c r="G37" i="16"/>
  <c r="M22" i="4"/>
  <c r="N22" i="4" s="1"/>
  <c r="G37" i="3" l="1"/>
  <c r="G38" i="3"/>
  <c r="K27" i="10"/>
  <c r="I19" i="5"/>
  <c r="K19" i="5" s="1"/>
  <c r="M19" i="5" s="1"/>
  <c r="N19" i="5" s="1"/>
  <c r="K33" i="5"/>
  <c r="M33" i="5" s="1"/>
  <c r="N33" i="5" s="1"/>
  <c r="G18" i="10"/>
  <c r="G24" i="10" s="1"/>
  <c r="G27" i="10" s="1"/>
  <c r="G36" i="10" s="1"/>
  <c r="M14" i="10"/>
  <c r="N14" i="10" s="1"/>
  <c r="G37" i="15"/>
  <c r="G38" i="15" s="1"/>
  <c r="M25" i="2"/>
  <c r="N25" i="2" s="1"/>
  <c r="G24" i="8"/>
  <c r="G27" i="8" s="1"/>
  <c r="G36" i="8" s="1"/>
  <c r="M18" i="8"/>
  <c r="M14" i="15"/>
  <c r="N14" i="15" s="1"/>
  <c r="M18" i="4"/>
  <c r="G24" i="4"/>
  <c r="G27" i="4" s="1"/>
  <c r="G36" i="4" s="1"/>
  <c r="G36" i="7"/>
  <c r="M15" i="4"/>
  <c r="N15" i="4" s="1"/>
  <c r="J32" i="13"/>
  <c r="K32" i="13" s="1"/>
  <c r="G32" i="13"/>
  <c r="G36" i="13" s="1"/>
  <c r="M15" i="14"/>
  <c r="N15" i="14" s="1"/>
  <c r="K18" i="14"/>
  <c r="M17" i="12"/>
  <c r="N17" i="12" s="1"/>
  <c r="G18" i="12"/>
  <c r="G24" i="12" s="1"/>
  <c r="G27" i="12" s="1"/>
  <c r="G36" i="12" s="1"/>
  <c r="M17" i="15"/>
  <c r="N17" i="15" s="1"/>
  <c r="K18" i="15"/>
  <c r="M18" i="10"/>
  <c r="M33" i="13"/>
  <c r="N33" i="13" s="1"/>
  <c r="K18" i="16"/>
  <c r="M14" i="16"/>
  <c r="N14" i="16" s="1"/>
  <c r="M18" i="13"/>
  <c r="M20" i="12"/>
  <c r="N20" i="12" s="1"/>
  <c r="K24" i="12"/>
  <c r="K27" i="2"/>
  <c r="M14" i="6"/>
  <c r="N14" i="6" s="1"/>
  <c r="G18" i="6"/>
  <c r="G18" i="11"/>
  <c r="G24" i="11" s="1"/>
  <c r="G27" i="11" s="1"/>
  <c r="G36" i="11" s="1"/>
  <c r="M14" i="11"/>
  <c r="N14" i="11" s="1"/>
  <c r="M16" i="10"/>
  <c r="N16" i="10" s="1"/>
  <c r="K19" i="4"/>
  <c r="M19" i="4" s="1"/>
  <c r="N19" i="4" s="1"/>
  <c r="K19" i="8"/>
  <c r="M19" i="8" s="1"/>
  <c r="N19" i="8" s="1"/>
  <c r="G32" i="8"/>
  <c r="J32" i="8"/>
  <c r="K32" i="8" s="1"/>
  <c r="M34" i="3"/>
  <c r="N34" i="3" s="1"/>
  <c r="K24" i="6"/>
  <c r="G18" i="2"/>
  <c r="K18" i="7"/>
  <c r="M14" i="7"/>
  <c r="N14" i="7" s="1"/>
  <c r="M17" i="7"/>
  <c r="N17" i="7" s="1"/>
  <c r="M25" i="7"/>
  <c r="N25" i="7" s="1"/>
  <c r="M30" i="8"/>
  <c r="N30" i="8" s="1"/>
  <c r="M22" i="10"/>
  <c r="N22" i="10" s="1"/>
  <c r="G38" i="16"/>
  <c r="M26" i="12"/>
  <c r="N26" i="12" s="1"/>
  <c r="M29" i="3"/>
  <c r="N29" i="3" s="1"/>
  <c r="M28" i="5"/>
  <c r="N28" i="5" s="1"/>
  <c r="M34" i="5"/>
  <c r="N34" i="5" s="1"/>
  <c r="M15" i="6"/>
  <c r="N15" i="6" s="1"/>
  <c r="M17" i="8"/>
  <c r="N17" i="8" s="1"/>
  <c r="K18" i="11"/>
  <c r="M15" i="11"/>
  <c r="N15" i="11" s="1"/>
  <c r="M19" i="16"/>
  <c r="N19" i="16" s="1"/>
  <c r="M14" i="3"/>
  <c r="N14" i="3" s="1"/>
  <c r="K18" i="3"/>
  <c r="M28" i="3"/>
  <c r="N28" i="3" s="1"/>
  <c r="G32" i="6"/>
  <c r="M32" i="6" s="1"/>
  <c r="N32" i="6" s="1"/>
  <c r="M28" i="13"/>
  <c r="N28" i="13" s="1"/>
  <c r="M30" i="4"/>
  <c r="N30" i="4" s="1"/>
  <c r="M29" i="8"/>
  <c r="N29" i="8" s="1"/>
  <c r="M20" i="11"/>
  <c r="N20" i="11" s="1"/>
  <c r="M22" i="14"/>
  <c r="N22" i="14" s="1"/>
  <c r="M28" i="16"/>
  <c r="N28" i="16" s="1"/>
  <c r="M31" i="16"/>
  <c r="N31" i="16" s="1"/>
  <c r="M29" i="11"/>
  <c r="N29" i="11" s="1"/>
  <c r="M31" i="12"/>
  <c r="N31" i="12" s="1"/>
  <c r="K19" i="13"/>
  <c r="M19" i="13" s="1"/>
  <c r="N19" i="13" s="1"/>
  <c r="M20" i="14"/>
  <c r="N20" i="14" s="1"/>
  <c r="M32" i="15"/>
  <c r="N32" i="15" s="1"/>
  <c r="M34" i="15"/>
  <c r="N34" i="15" s="1"/>
  <c r="M28" i="7"/>
  <c r="N28" i="7" s="1"/>
  <c r="M16" i="13"/>
  <c r="N16" i="13" s="1"/>
  <c r="G18" i="14"/>
  <c r="G24" i="14" s="1"/>
  <c r="G27" i="14" s="1"/>
  <c r="G36" i="14" s="1"/>
  <c r="M14" i="5"/>
  <c r="N14" i="5" s="1"/>
  <c r="G18" i="5"/>
  <c r="G24" i="5" s="1"/>
  <c r="G27" i="5" s="1"/>
  <c r="G36" i="5" s="1"/>
  <c r="M23" i="13"/>
  <c r="N23" i="13" s="1"/>
  <c r="M31" i="13"/>
  <c r="N31" i="13" s="1"/>
  <c r="K19" i="15"/>
  <c r="M19" i="15" s="1"/>
  <c r="N19" i="15" s="1"/>
  <c r="M25" i="15"/>
  <c r="N25" i="15" s="1"/>
  <c r="M30" i="15"/>
  <c r="N30" i="15" s="1"/>
  <c r="G39" i="15" l="1"/>
  <c r="G40" i="15"/>
  <c r="G37" i="13"/>
  <c r="G38" i="13" s="1"/>
  <c r="K24" i="3"/>
  <c r="M18" i="3"/>
  <c r="D4" i="1"/>
  <c r="N18" i="10"/>
  <c r="E4" i="1" s="1"/>
  <c r="D22" i="1"/>
  <c r="N18" i="8"/>
  <c r="E22" i="1" s="1"/>
  <c r="G37" i="10"/>
  <c r="G38" i="10" s="1"/>
  <c r="K27" i="12"/>
  <c r="M24" i="12"/>
  <c r="N24" i="12" s="1"/>
  <c r="M32" i="13"/>
  <c r="N32" i="13" s="1"/>
  <c r="G37" i="8"/>
  <c r="G38" i="8" s="1"/>
  <c r="G40" i="8" s="1"/>
  <c r="M27" i="10"/>
  <c r="N27" i="10" s="1"/>
  <c r="K36" i="10"/>
  <c r="G37" i="4"/>
  <c r="G38" i="4"/>
  <c r="G40" i="4" s="1"/>
  <c r="G37" i="14"/>
  <c r="G38" i="14"/>
  <c r="G24" i="6"/>
  <c r="G27" i="6" s="1"/>
  <c r="G36" i="6" s="1"/>
  <c r="M18" i="6"/>
  <c r="D18" i="1"/>
  <c r="N18" i="4"/>
  <c r="E18" i="1" s="1"/>
  <c r="G37" i="5"/>
  <c r="G38" i="5" s="1"/>
  <c r="G40" i="5" s="1"/>
  <c r="G24" i="2"/>
  <c r="M18" i="2"/>
  <c r="K24" i="13"/>
  <c r="G37" i="7"/>
  <c r="G38" i="7"/>
  <c r="G40" i="7" s="1"/>
  <c r="K24" i="11"/>
  <c r="M18" i="11"/>
  <c r="K27" i="6"/>
  <c r="M24" i="6"/>
  <c r="N24" i="6" s="1"/>
  <c r="G37" i="12"/>
  <c r="G38" i="12" s="1"/>
  <c r="M18" i="12"/>
  <c r="K24" i="8"/>
  <c r="M32" i="8"/>
  <c r="N32" i="8" s="1"/>
  <c r="K24" i="16"/>
  <c r="M18" i="16"/>
  <c r="K24" i="14"/>
  <c r="M18" i="14"/>
  <c r="K24" i="4"/>
  <c r="G39" i="3"/>
  <c r="G40" i="3"/>
  <c r="K24" i="7"/>
  <c r="M18" i="7"/>
  <c r="M18" i="15"/>
  <c r="K24" i="15"/>
  <c r="K24" i="5"/>
  <c r="G39" i="16"/>
  <c r="G40" i="16" s="1"/>
  <c r="M18" i="5"/>
  <c r="G37" i="11"/>
  <c r="G38" i="11"/>
  <c r="D7" i="1"/>
  <c r="N18" i="13"/>
  <c r="E7" i="1" s="1"/>
  <c r="M24" i="10"/>
  <c r="N24" i="10" s="1"/>
  <c r="K36" i="2"/>
  <c r="G39" i="12" l="1"/>
  <c r="G40" i="12"/>
  <c r="G39" i="13"/>
  <c r="G40" i="13"/>
  <c r="G39" i="10"/>
  <c r="G40" i="10"/>
  <c r="K27" i="5"/>
  <c r="M24" i="5"/>
  <c r="N24" i="5" s="1"/>
  <c r="N18" i="2"/>
  <c r="E16" i="1" s="1"/>
  <c r="D16" i="1"/>
  <c r="G27" i="2"/>
  <c r="M24" i="2"/>
  <c r="N24" i="2" s="1"/>
  <c r="M24" i="3"/>
  <c r="N24" i="3" s="1"/>
  <c r="K27" i="3"/>
  <c r="K27" i="4"/>
  <c r="M24" i="4"/>
  <c r="N24" i="4" s="1"/>
  <c r="K27" i="13"/>
  <c r="M24" i="13"/>
  <c r="N24" i="13" s="1"/>
  <c r="G37" i="6"/>
  <c r="G38" i="6"/>
  <c r="G40" i="6" s="1"/>
  <c r="G39" i="14"/>
  <c r="G40" i="14"/>
  <c r="M24" i="15"/>
  <c r="N24" i="15" s="1"/>
  <c r="K27" i="15"/>
  <c r="D10" i="1"/>
  <c r="N18" i="16"/>
  <c r="E10" i="1" s="1"/>
  <c r="D5" i="1"/>
  <c r="N18" i="11"/>
  <c r="E5" i="1" s="1"/>
  <c r="M24" i="7"/>
  <c r="N24" i="7" s="1"/>
  <c r="K27" i="7"/>
  <c r="K27" i="11"/>
  <c r="M24" i="11"/>
  <c r="N24" i="11" s="1"/>
  <c r="M36" i="10"/>
  <c r="N36" i="10" s="1"/>
  <c r="K37" i="10"/>
  <c r="M37" i="10" s="1"/>
  <c r="N37" i="10" s="1"/>
  <c r="D8" i="1"/>
  <c r="N18" i="14"/>
  <c r="E8" i="1" s="1"/>
  <c r="N18" i="3"/>
  <c r="E17" i="1" s="1"/>
  <c r="D17" i="1"/>
  <c r="D9" i="1"/>
  <c r="N18" i="15"/>
  <c r="E9" i="1" s="1"/>
  <c r="G39" i="11"/>
  <c r="G40" i="11"/>
  <c r="M24" i="16"/>
  <c r="N24" i="16" s="1"/>
  <c r="K27" i="16"/>
  <c r="D19" i="1"/>
  <c r="N18" i="5"/>
  <c r="E19" i="1" s="1"/>
  <c r="K27" i="8"/>
  <c r="M24" i="8"/>
  <c r="N24" i="8" s="1"/>
  <c r="K27" i="14"/>
  <c r="M24" i="14"/>
  <c r="N24" i="14" s="1"/>
  <c r="M27" i="6"/>
  <c r="N27" i="6" s="1"/>
  <c r="K36" i="6"/>
  <c r="M27" i="12"/>
  <c r="N27" i="12" s="1"/>
  <c r="K36" i="12"/>
  <c r="N18" i="7"/>
  <c r="E21" i="1" s="1"/>
  <c r="D21" i="1"/>
  <c r="K37" i="2"/>
  <c r="K38" i="2"/>
  <c r="D6" i="1"/>
  <c r="N18" i="12"/>
  <c r="E6" i="1" s="1"/>
  <c r="D20" i="1"/>
  <c r="N18" i="6"/>
  <c r="E20" i="1" s="1"/>
  <c r="M27" i="11" l="1"/>
  <c r="N27" i="11" s="1"/>
  <c r="K36" i="11"/>
  <c r="K36" i="8"/>
  <c r="M27" i="8"/>
  <c r="N27" i="8" s="1"/>
  <c r="K36" i="15"/>
  <c r="M27" i="15"/>
  <c r="N27" i="15" s="1"/>
  <c r="K36" i="4"/>
  <c r="M27" i="4"/>
  <c r="N27" i="4" s="1"/>
  <c r="K39" i="2"/>
  <c r="K40" i="2"/>
  <c r="G36" i="2"/>
  <c r="M27" i="2"/>
  <c r="N27" i="2" s="1"/>
  <c r="K37" i="12"/>
  <c r="M37" i="12" s="1"/>
  <c r="N37" i="12" s="1"/>
  <c r="M36" i="12"/>
  <c r="N36" i="12" s="1"/>
  <c r="K36" i="3"/>
  <c r="M27" i="3"/>
  <c r="N27" i="3" s="1"/>
  <c r="K36" i="16"/>
  <c r="M27" i="16"/>
  <c r="N27" i="16" s="1"/>
  <c r="M27" i="14"/>
  <c r="N27" i="14" s="1"/>
  <c r="K36" i="14"/>
  <c r="K38" i="10"/>
  <c r="K36" i="5"/>
  <c r="M27" i="5"/>
  <c r="N27" i="5" s="1"/>
  <c r="K36" i="7"/>
  <c r="M27" i="7"/>
  <c r="N27" i="7" s="1"/>
  <c r="K37" i="6"/>
  <c r="M37" i="6" s="1"/>
  <c r="N37" i="6" s="1"/>
  <c r="M36" i="6"/>
  <c r="N36" i="6" s="1"/>
  <c r="K38" i="6"/>
  <c r="K36" i="13"/>
  <c r="M27" i="13"/>
  <c r="N27" i="13" s="1"/>
  <c r="M38" i="6" l="1"/>
  <c r="N38" i="6" s="1"/>
  <c r="K40" i="6"/>
  <c r="M40" i="6" s="1"/>
  <c r="M36" i="13"/>
  <c r="N36" i="13" s="1"/>
  <c r="K37" i="13"/>
  <c r="M37" i="13" s="1"/>
  <c r="N37" i="13" s="1"/>
  <c r="K38" i="13"/>
  <c r="K40" i="10"/>
  <c r="M40" i="10" s="1"/>
  <c r="M38" i="10"/>
  <c r="N38" i="10" s="1"/>
  <c r="K39" i="10"/>
  <c r="M39" i="10" s="1"/>
  <c r="N39" i="10" s="1"/>
  <c r="K38" i="12"/>
  <c r="M36" i="14"/>
  <c r="N36" i="14" s="1"/>
  <c r="K37" i="14"/>
  <c r="M37" i="14" s="1"/>
  <c r="N37" i="14" s="1"/>
  <c r="K38" i="14"/>
  <c r="M36" i="7"/>
  <c r="N36" i="7" s="1"/>
  <c r="K37" i="7"/>
  <c r="M37" i="7" s="1"/>
  <c r="N37" i="7" s="1"/>
  <c r="K38" i="16"/>
  <c r="K37" i="16"/>
  <c r="M37" i="16" s="1"/>
  <c r="N37" i="16" s="1"/>
  <c r="M36" i="16"/>
  <c r="N36" i="16" s="1"/>
  <c r="K37" i="8"/>
  <c r="M37" i="8" s="1"/>
  <c r="N37" i="8" s="1"/>
  <c r="M36" i="8"/>
  <c r="N36" i="8" s="1"/>
  <c r="K38" i="11"/>
  <c r="M36" i="11"/>
  <c r="N36" i="11" s="1"/>
  <c r="K37" i="11"/>
  <c r="M37" i="11" s="1"/>
  <c r="N37" i="11" s="1"/>
  <c r="M36" i="4"/>
  <c r="N36" i="4" s="1"/>
  <c r="K37" i="4"/>
  <c r="M37" i="4" s="1"/>
  <c r="N37" i="4" s="1"/>
  <c r="M36" i="15"/>
  <c r="N36" i="15" s="1"/>
  <c r="K37" i="15"/>
  <c r="M37" i="15" s="1"/>
  <c r="N37" i="15" s="1"/>
  <c r="G38" i="2"/>
  <c r="G37" i="2"/>
  <c r="M37" i="2" s="1"/>
  <c r="N37" i="2" s="1"/>
  <c r="M36" i="2"/>
  <c r="N36" i="2" s="1"/>
  <c r="M36" i="5"/>
  <c r="N36" i="5" s="1"/>
  <c r="K37" i="5"/>
  <c r="M37" i="5" s="1"/>
  <c r="N37" i="5" s="1"/>
  <c r="M36" i="3"/>
  <c r="N36" i="3" s="1"/>
  <c r="K37" i="3"/>
  <c r="M37" i="3" s="1"/>
  <c r="N37" i="3" s="1"/>
  <c r="K38" i="3" l="1"/>
  <c r="G39" i="2"/>
  <c r="M39" i="2" s="1"/>
  <c r="N39" i="2" s="1"/>
  <c r="M38" i="2"/>
  <c r="N38" i="2" s="1"/>
  <c r="K40" i="16"/>
  <c r="M40" i="16" s="1"/>
  <c r="M38" i="16"/>
  <c r="N38" i="16" s="1"/>
  <c r="K39" i="16"/>
  <c r="M39" i="16" s="1"/>
  <c r="N39" i="16" s="1"/>
  <c r="K38" i="15"/>
  <c r="K39" i="13"/>
  <c r="M39" i="13" s="1"/>
  <c r="N39" i="13" s="1"/>
  <c r="M38" i="13"/>
  <c r="N38" i="13" s="1"/>
  <c r="K38" i="8"/>
  <c r="K38" i="5"/>
  <c r="K40" i="11"/>
  <c r="M40" i="11" s="1"/>
  <c r="K39" i="11"/>
  <c r="M39" i="11" s="1"/>
  <c r="N39" i="11" s="1"/>
  <c r="M38" i="11"/>
  <c r="N38" i="11" s="1"/>
  <c r="K38" i="7"/>
  <c r="K38" i="4"/>
  <c r="F20" i="1"/>
  <c r="N40" i="6"/>
  <c r="G20" i="1" s="1"/>
  <c r="F4" i="1"/>
  <c r="N40" i="10"/>
  <c r="G4" i="1" s="1"/>
  <c r="K40" i="14"/>
  <c r="M40" i="14" s="1"/>
  <c r="M38" i="14"/>
  <c r="N38" i="14" s="1"/>
  <c r="K39" i="14"/>
  <c r="M39" i="14" s="1"/>
  <c r="N39" i="14" s="1"/>
  <c r="K39" i="12"/>
  <c r="M39" i="12" s="1"/>
  <c r="N39" i="12" s="1"/>
  <c r="K40" i="12"/>
  <c r="M40" i="12" s="1"/>
  <c r="M38" i="12"/>
  <c r="N38" i="12" s="1"/>
  <c r="M38" i="15" l="1"/>
  <c r="N38" i="15" s="1"/>
  <c r="K39" i="15"/>
  <c r="M39" i="15" s="1"/>
  <c r="N39" i="15" s="1"/>
  <c r="K40" i="15"/>
  <c r="M40" i="15" s="1"/>
  <c r="N40" i="14"/>
  <c r="G8" i="1" s="1"/>
  <c r="F8" i="1"/>
  <c r="F10" i="1"/>
  <c r="N40" i="16"/>
  <c r="G10" i="1" s="1"/>
  <c r="F6" i="1"/>
  <c r="N40" i="12"/>
  <c r="G6" i="1" s="1"/>
  <c r="F5" i="1"/>
  <c r="N40" i="11"/>
  <c r="G5" i="1" s="1"/>
  <c r="K40" i="5"/>
  <c r="M40" i="5" s="1"/>
  <c r="M38" i="5"/>
  <c r="N38" i="5" s="1"/>
  <c r="K40" i="8"/>
  <c r="M40" i="8" s="1"/>
  <c r="M38" i="8"/>
  <c r="N38" i="8" s="1"/>
  <c r="K40" i="4"/>
  <c r="M40" i="4" s="1"/>
  <c r="M38" i="4"/>
  <c r="N38" i="4" s="1"/>
  <c r="G40" i="2"/>
  <c r="M40" i="2" s="1"/>
  <c r="K40" i="7"/>
  <c r="M40" i="7" s="1"/>
  <c r="M38" i="7"/>
  <c r="N38" i="7" s="1"/>
  <c r="K40" i="13"/>
  <c r="M40" i="13" s="1"/>
  <c r="K40" i="3"/>
  <c r="M40" i="3" s="1"/>
  <c r="K39" i="3"/>
  <c r="M39" i="3" s="1"/>
  <c r="N39" i="3" s="1"/>
  <c r="M38" i="3"/>
  <c r="N38" i="3" s="1"/>
  <c r="N40" i="4" l="1"/>
  <c r="G18" i="1" s="1"/>
  <c r="F18" i="1"/>
  <c r="N40" i="7"/>
  <c r="G21" i="1" s="1"/>
  <c r="F21" i="1"/>
  <c r="F9" i="1"/>
  <c r="N40" i="15"/>
  <c r="G9" i="1" s="1"/>
  <c r="N40" i="3"/>
  <c r="G17" i="1" s="1"/>
  <c r="F17" i="1"/>
  <c r="F7" i="1"/>
  <c r="N40" i="13"/>
  <c r="G7" i="1" s="1"/>
  <c r="N40" i="5"/>
  <c r="G19" i="1" s="1"/>
  <c r="F19" i="1"/>
  <c r="N40" i="2"/>
  <c r="G16" i="1" s="1"/>
  <c r="F16" i="1"/>
  <c r="F22" i="1"/>
  <c r="N40" i="8"/>
  <c r="G22" i="1" s="1"/>
</calcChain>
</file>

<file path=xl/sharedStrings.xml><?xml version="1.0" encoding="utf-8"?>
<sst xmlns="http://schemas.openxmlformats.org/spreadsheetml/2006/main" count="703" uniqueCount="69">
  <si>
    <t>Rate Class</t>
  </si>
  <si>
    <t>kWh</t>
  </si>
  <si>
    <t>kW</t>
  </si>
  <si>
    <t>Distribution Bill Impact</t>
  </si>
  <si>
    <t>Total Bill Impact</t>
  </si>
  <si>
    <t>$</t>
  </si>
  <si>
    <t>%</t>
  </si>
  <si>
    <t>Residential</t>
  </si>
  <si>
    <t>GS&lt;50</t>
  </si>
  <si>
    <t>GS 50 - 2,999</t>
  </si>
  <si>
    <t>GS 3,000 - 4,999 (H1 Only - No Rate Riders)</t>
  </si>
  <si>
    <t>UMSL</t>
  </si>
  <si>
    <t>Sentinel Lights</t>
  </si>
  <si>
    <t>Street Lights</t>
  </si>
  <si>
    <t>RESIDENTIAL</t>
  </si>
  <si>
    <t>Loss Factor</t>
  </si>
  <si>
    <t>Consumption</t>
  </si>
  <si>
    <t xml:space="preserve"> kWh</t>
  </si>
  <si>
    <t>If Billed on a kW basis:</t>
  </si>
  <si>
    <t>Demand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</si>
  <si>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</si>
  <si>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</si>
  <si>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</si>
  <si>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</si>
  <si>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</si>
  <si>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</si>
  <si>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</si>
  <si>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</si>
  <si>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</si>
  <si>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</si>
  <si>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</si>
  <si>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</si>
  <si>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</si>
  <si>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</si>
  <si>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</si>
  <si>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</si>
  <si>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GA Deferral adjustment Rate Rider over 4 years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</si>
  <si>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</si>
  <si>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</si>
  <si>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</si>
  <si>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</si>
  <si>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</si>
  <si>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</si>
  <si>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</si>
  <si>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</si>
  <si>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</si>
  <si>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</si>
  <si>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Cost of Power - Spot</t>
  </si>
  <si>
    <t>Global Adjustment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</si>
  <si>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</si>
  <si>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</si>
  <si>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</si>
  <si>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</si>
  <si>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</si>
  <si>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GENERAL SERVICE LESS THAN 50 KW</t>
  </si>
  <si>
    <t>GA Deferral adjustment Rate Rider</t>
  </si>
  <si>
    <t>GENERAL SERVICE 50 TO 2,999 KW</t>
  </si>
  <si>
    <t>GENERAL SERVICE 3,000 TO 4,999 KW</t>
  </si>
  <si>
    <t>UNMETERED SCATTERED LOAD</t>
  </si>
  <si>
    <t>SENTINEL LIGHTING</t>
  </si>
  <si>
    <t>Rate Class:</t>
  </si>
  <si>
    <t>STREET LIGHTING</t>
  </si>
  <si>
    <t>GS 3,000 - 4,999 (H1 only - no rate riders)</t>
  </si>
  <si>
    <t>GA Adjustment Rate Rider over 4 years</t>
  </si>
  <si>
    <t>TOU - Off Peak</t>
  </si>
  <si>
    <t>TOU - Mid Peak</t>
  </si>
  <si>
    <t>TOU - On Peak</t>
  </si>
  <si>
    <t>2015 RPP BILL IMPACTS w GA adj as a separate rate rider over 4 yrs all other over 1 yr</t>
  </si>
  <si>
    <t>2015 NonRPP BILL IMPACTS w GA adj as a separate rate rider over 4 yrs all other over 1 yr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</si>
</sst>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-* #,##0.0000_-;\-* #,##0.0000_-;_-* &quot;-&quot;??_-;_-@_-"/>
    <numFmt numFmtId="168" formatCode="_-* #,##0_-;\-* #,##0_-;_-* &quot;-&quot;??_-;_-@_-"/>
    <numFmt numFmtId="169" formatCode="_-&quot;$&quot;* #,##0.0000_-;\-&quot;$&quot;* #,##0.0000_-;_-&quot;$&quot;* &quot;-&quot;??_-;_-@_-"/>
    <numFmt numFmtId="170" formatCode="#,##0.0000_ ;\-#,##0.0000\ "/>
    <numFmt numFmtId="171" formatCode="_(* #,##0.0_);_(* \(#,##0.0\);_(* &quot;-&quot;??_);_(@_)"/>
    <numFmt numFmtId="172" formatCode="#,##0.0"/>
    <numFmt numFmtId="173" formatCode="mm/dd/yyyy"/>
    <numFmt numFmtId="174" formatCode="0\-0"/>
    <numFmt numFmtId="175" formatCode="##\-#"/>
    <numFmt numFmtId="176" formatCode="_(* #,##0_);_(* \(#,##0\);_(* &quot;-&quot;??_);_(@_)"/>
    <numFmt numFmtId="177" formatCode="&quot;£ &quot;#,##0.00;[Red]\-&quot;£ &quot;#,##0.00"/>
  </numFmts>
  <fonts count="39" x14ac:knownFonts="1">
    <font>
      <sz val="10"/>
      <name val="Arial"/>
    </font>
    <font>
      <sz val="11"/>
      <color indexed="8"/>
      <name val="Calibri"/>
      <family val="2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indexed="1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sz val="11"/>
      <color indexed="10"/>
      <name val="Arial"/>
      <family val="2"/>
    </font>
    <font>
      <b/>
      <sz val="11"/>
      <color indexed="8"/>
      <name val="Arial"/>
      <family val="2"/>
    </font>
    <font>
      <sz val="8"/>
      <name val="Arial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/>
    <xf numFmtId="171" fontId="6" fillId="0" borderId="0"/>
    <xf numFmtId="172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1" fontId="6" fillId="0" borderId="0"/>
    <xf numFmtId="173" fontId="6" fillId="0" borderId="0"/>
    <xf numFmtId="174" fontId="6" fillId="0" borderId="0"/>
    <xf numFmtId="173" fontId="6" fillId="0" borderId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22" fillId="32" borderId="0" applyNumberFormat="0" applyBorder="0" applyAlignment="0" applyProtection="0"/>
    <xf numFmtId="0" fontId="23" fillId="33" borderId="0" applyNumberFormat="0" applyBorder="0" applyAlignment="0" applyProtection="0"/>
    <xf numFmtId="0" fontId="24" fillId="34" borderId="33" applyNumberFormat="0" applyAlignment="0" applyProtection="0"/>
    <xf numFmtId="0" fontId="25" fillId="35" borderId="34" applyNumberFormat="0" applyAlignment="0" applyProtection="0"/>
    <xf numFmtId="166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36" borderId="0" applyNumberFormat="0" applyBorder="0" applyAlignment="0" applyProtection="0"/>
    <xf numFmtId="38" fontId="4" fillId="2" borderId="0" applyNumberFormat="0" applyBorder="0" applyAlignment="0" applyProtection="0"/>
    <xf numFmtId="0" fontId="28" fillId="0" borderId="35" applyNumberFormat="0" applyFill="0" applyAlignment="0" applyProtection="0"/>
    <xf numFmtId="0" fontId="29" fillId="0" borderId="36" applyNumberFormat="0" applyFill="0" applyAlignment="0" applyProtection="0"/>
    <xf numFmtId="0" fontId="30" fillId="0" borderId="3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0" fontId="4" fillId="3" borderId="1" applyNumberFormat="0" applyBorder="0" applyAlignment="0" applyProtection="0"/>
    <xf numFmtId="0" fontId="32" fillId="37" borderId="33" applyNumberFormat="0" applyAlignment="0" applyProtection="0"/>
    <xf numFmtId="0" fontId="33" fillId="0" borderId="38" applyNumberFormat="0" applyFill="0" applyAlignment="0" applyProtection="0"/>
    <xf numFmtId="175" fontId="6" fillId="0" borderId="0"/>
    <xf numFmtId="176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175" fontId="6" fillId="0" borderId="0"/>
    <xf numFmtId="0" fontId="34" fillId="38" borderId="0" applyNumberFormat="0" applyBorder="0" applyAlignment="0" applyProtection="0"/>
    <xf numFmtId="177" fontId="6" fillId="0" borderId="0"/>
    <xf numFmtId="0" fontId="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39" borderId="39" applyNumberFormat="0" applyFont="0" applyAlignment="0" applyProtection="0"/>
    <xf numFmtId="0" fontId="35" fillId="34" borderId="40" applyNumberFormat="0" applyAlignment="0" applyProtection="0"/>
    <xf numFmtId="9" fontId="2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41" applyNumberFormat="0" applyFill="0" applyAlignment="0" applyProtection="0"/>
    <xf numFmtId="0" fontId="38" fillId="0" borderId="0" applyNumberFormat="0" applyFill="0" applyBorder="0" applyAlignment="0" applyProtection="0"/>
  </cellStyleXfs>
  <cellXfs count="220">
    <xf numFmtId="0" fontId="0" fillId="0" borderId="0" xfId="0"/>
    <xf numFmtId="0" fontId="4" fillId="0" borderId="0" xfId="0" applyFont="1"/>
    <xf numFmtId="0" fontId="5" fillId="0" borderId="2" xfId="0" applyFont="1" applyBorder="1" applyAlignment="1">
      <alignment horizontal="center"/>
    </xf>
    <xf numFmtId="0" fontId="4" fillId="0" borderId="3" xfId="0" applyFont="1" applyBorder="1"/>
    <xf numFmtId="3" fontId="4" fillId="0" borderId="4" xfId="0" applyNumberFormat="1" applyFont="1" applyBorder="1"/>
    <xf numFmtId="0" fontId="4" fillId="0" borderId="4" xfId="0" applyFont="1" applyBorder="1"/>
    <xf numFmtId="166" fontId="4" fillId="0" borderId="4" xfId="40" applyFont="1" applyBorder="1"/>
    <xf numFmtId="10" fontId="4" fillId="0" borderId="4" xfId="81" applyNumberFormat="1" applyFont="1" applyBorder="1"/>
    <xf numFmtId="10" fontId="4" fillId="0" borderId="5" xfId="81" applyNumberFormat="1" applyFont="1" applyBorder="1"/>
    <xf numFmtId="0" fontId="4" fillId="0" borderId="6" xfId="0" applyFont="1" applyBorder="1"/>
    <xf numFmtId="3" fontId="4" fillId="0" borderId="1" xfId="0" applyNumberFormat="1" applyFont="1" applyBorder="1"/>
    <xf numFmtId="0" fontId="4" fillId="0" borderId="1" xfId="0" applyFont="1" applyBorder="1"/>
    <xf numFmtId="166" fontId="4" fillId="0" borderId="1" xfId="40" applyFont="1" applyBorder="1"/>
    <xf numFmtId="10" fontId="4" fillId="0" borderId="1" xfId="81" applyNumberFormat="1" applyFont="1" applyBorder="1"/>
    <xf numFmtId="10" fontId="4" fillId="0" borderId="7" xfId="81" applyNumberFormat="1" applyFont="1" applyBorder="1"/>
    <xf numFmtId="0" fontId="4" fillId="0" borderId="6" xfId="0" applyFont="1" applyBorder="1" applyAlignment="1">
      <alignment wrapText="1"/>
    </xf>
    <xf numFmtId="10" fontId="4" fillId="0" borderId="1" xfId="40" applyNumberFormat="1" applyFont="1" applyBorder="1"/>
    <xf numFmtId="0" fontId="4" fillId="0" borderId="8" xfId="0" applyFont="1" applyBorder="1"/>
    <xf numFmtId="3" fontId="4" fillId="0" borderId="9" xfId="0" applyNumberFormat="1" applyFont="1" applyBorder="1"/>
    <xf numFmtId="0" fontId="4" fillId="0" borderId="9" xfId="0" applyFont="1" applyBorder="1"/>
    <xf numFmtId="166" fontId="4" fillId="0" borderId="9" xfId="40" applyFont="1" applyBorder="1"/>
    <xf numFmtId="10" fontId="4" fillId="0" borderId="9" xfId="81" applyNumberFormat="1" applyFont="1" applyBorder="1"/>
    <xf numFmtId="10" fontId="4" fillId="0" borderId="10" xfId="81" applyNumberFormat="1" applyFont="1" applyBorder="1"/>
    <xf numFmtId="0" fontId="7" fillId="0" borderId="0" xfId="74" applyFont="1" applyAlignment="1" applyProtection="1">
      <alignment horizontal="right"/>
      <protection locked="0"/>
    </xf>
    <xf numFmtId="0" fontId="6" fillId="0" borderId="0" xfId="74" applyProtection="1">
      <protection locked="0"/>
    </xf>
    <xf numFmtId="0" fontId="8" fillId="4" borderId="0" xfId="74" applyFont="1" applyFill="1" applyAlignment="1" applyProtection="1">
      <alignment vertical="center"/>
      <protection locked="0"/>
    </xf>
    <xf numFmtId="0" fontId="6" fillId="0" borderId="0" xfId="74" applyFont="1" applyAlignment="1" applyProtection="1">
      <alignment horizontal="right"/>
    </xf>
    <xf numFmtId="0" fontId="6" fillId="0" borderId="0" xfId="74" applyProtection="1"/>
    <xf numFmtId="0" fontId="9" fillId="0" borderId="0" xfId="74" applyFont="1" applyAlignment="1" applyProtection="1">
      <alignment horizontal="left"/>
    </xf>
    <xf numFmtId="0" fontId="8" fillId="0" borderId="0" xfId="74" applyFont="1" applyAlignment="1" applyProtection="1">
      <alignment horizontal="center"/>
    </xf>
    <xf numFmtId="0" fontId="8" fillId="0" borderId="0" xfId="74" applyFont="1" applyAlignment="1" applyProtection="1">
      <alignment horizontal="center"/>
      <protection locked="0"/>
    </xf>
    <xf numFmtId="167" fontId="7" fillId="4" borderId="0" xfId="40" applyNumberFormat="1" applyFont="1" applyFill="1" applyBorder="1" applyProtection="1">
      <protection locked="0"/>
    </xf>
    <xf numFmtId="0" fontId="7" fillId="0" borderId="0" xfId="74" applyFont="1" applyAlignment="1" applyProtection="1">
      <alignment horizontal="center" vertical="center"/>
      <protection locked="0"/>
    </xf>
    <xf numFmtId="0" fontId="7" fillId="0" borderId="0" xfId="74" applyFont="1" applyProtection="1">
      <protection locked="0"/>
    </xf>
    <xf numFmtId="168" fontId="7" fillId="5" borderId="0" xfId="40" applyNumberFormat="1" applyFont="1" applyFill="1" applyBorder="1" applyProtection="1">
      <protection locked="0"/>
    </xf>
    <xf numFmtId="0" fontId="7" fillId="0" borderId="0" xfId="74" applyFont="1" applyProtection="1"/>
    <xf numFmtId="0" fontId="10" fillId="0" borderId="0" xfId="74" applyFont="1" applyFill="1" applyAlignment="1" applyProtection="1">
      <alignment horizontal="right"/>
      <protection locked="0"/>
    </xf>
    <xf numFmtId="0" fontId="7" fillId="0" borderId="11" xfId="74" applyFont="1" applyBorder="1" applyAlignment="1" applyProtection="1">
      <alignment horizontal="right"/>
      <protection locked="0"/>
    </xf>
    <xf numFmtId="0" fontId="6" fillId="0" borderId="11" xfId="74" applyBorder="1" applyProtection="1">
      <protection locked="0"/>
    </xf>
    <xf numFmtId="0" fontId="7" fillId="0" borderId="11" xfId="74" applyFont="1" applyBorder="1" applyAlignment="1" applyProtection="1">
      <alignment horizontal="center" vertical="center"/>
      <protection locked="0"/>
    </xf>
    <xf numFmtId="0" fontId="7" fillId="0" borderId="11" xfId="74" applyFont="1" applyBorder="1" applyProtection="1">
      <protection locked="0"/>
    </xf>
    <xf numFmtId="0" fontId="7" fillId="0" borderId="11" xfId="74" applyFont="1" applyFill="1" applyBorder="1" applyProtection="1"/>
    <xf numFmtId="0" fontId="7" fillId="0" borderId="0" xfId="74" applyFont="1" applyAlignment="1" applyProtection="1">
      <alignment horizontal="right"/>
    </xf>
    <xf numFmtId="0" fontId="7" fillId="0" borderId="0" xfId="74" applyFont="1" applyAlignment="1" applyProtection="1">
      <alignment horizontal="center" vertical="center"/>
    </xf>
    <xf numFmtId="0" fontId="6" fillId="0" borderId="0" xfId="74" applyFont="1" applyProtection="1"/>
    <xf numFmtId="0" fontId="7" fillId="0" borderId="0" xfId="74" applyFont="1" applyAlignment="1" applyProtection="1"/>
    <xf numFmtId="0" fontId="7" fillId="0" borderId="0" xfId="74" applyFont="1" applyAlignment="1" applyProtection="1">
      <alignment horizontal="center"/>
    </xf>
    <xf numFmtId="0" fontId="7" fillId="0" borderId="12" xfId="74" applyFont="1" applyBorder="1" applyAlignment="1" applyProtection="1">
      <alignment horizontal="center"/>
    </xf>
    <xf numFmtId="0" fontId="7" fillId="0" borderId="13" xfId="74" applyFont="1" applyBorder="1" applyAlignment="1" applyProtection="1">
      <alignment horizontal="center"/>
    </xf>
    <xf numFmtId="0" fontId="7" fillId="0" borderId="14" xfId="74" applyFont="1" applyBorder="1" applyAlignment="1" applyProtection="1">
      <alignment horizontal="center"/>
    </xf>
    <xf numFmtId="0" fontId="7" fillId="0" borderId="15" xfId="74" quotePrefix="1" applyFont="1" applyBorder="1" applyAlignment="1" applyProtection="1">
      <alignment horizontal="center"/>
    </xf>
    <xf numFmtId="0" fontId="7" fillId="0" borderId="16" xfId="74" quotePrefix="1" applyFont="1" applyBorder="1" applyAlignment="1" applyProtection="1">
      <alignment horizontal="center"/>
    </xf>
    <xf numFmtId="0" fontId="6" fillId="0" borderId="0" xfId="74" applyBorder="1" applyAlignment="1" applyProtection="1">
      <alignment vertical="top"/>
    </xf>
    <xf numFmtId="0" fontId="6" fillId="4" borderId="0" xfId="74" applyFill="1" applyBorder="1" applyAlignment="1" applyProtection="1">
      <alignment vertical="top"/>
    </xf>
    <xf numFmtId="0" fontId="6" fillId="0" borderId="0" xfId="74" applyFill="1" applyBorder="1" applyAlignment="1" applyProtection="1">
      <alignment vertical="top"/>
      <protection locked="0"/>
    </xf>
    <xf numFmtId="44" fontId="12" fillId="4" borderId="17" xfId="48" applyFont="1" applyFill="1" applyBorder="1" applyAlignment="1" applyProtection="1">
      <alignment horizontal="right" vertical="center"/>
      <protection locked="0"/>
    </xf>
    <xf numFmtId="0" fontId="13" fillId="0" borderId="17" xfId="74" applyFont="1" applyFill="1" applyBorder="1" applyAlignment="1" applyProtection="1">
      <alignment horizontal="right" vertical="center"/>
      <protection locked="0"/>
    </xf>
    <xf numFmtId="44" fontId="12" fillId="0" borderId="13" xfId="47" applyFont="1" applyBorder="1" applyAlignment="1" applyProtection="1">
      <alignment horizontal="right" vertical="center"/>
    </xf>
    <xf numFmtId="0" fontId="13" fillId="0" borderId="0" xfId="74" applyFont="1" applyBorder="1" applyAlignment="1" applyProtection="1">
      <alignment horizontal="right" vertical="center"/>
      <protection locked="0"/>
    </xf>
    <xf numFmtId="0" fontId="13" fillId="0" borderId="13" xfId="74" applyFont="1" applyFill="1" applyBorder="1" applyAlignment="1" applyProtection="1">
      <alignment horizontal="right" vertical="center"/>
      <protection locked="0"/>
    </xf>
    <xf numFmtId="44" fontId="12" fillId="0" borderId="13" xfId="47" applyNumberFormat="1" applyFont="1" applyBorder="1" applyAlignment="1" applyProtection="1">
      <alignment horizontal="right" vertical="center"/>
    </xf>
    <xf numFmtId="44" fontId="13" fillId="0" borderId="17" xfId="74" applyNumberFormat="1" applyFont="1" applyBorder="1" applyAlignment="1" applyProtection="1">
      <alignment horizontal="right" vertical="center"/>
    </xf>
    <xf numFmtId="10" fontId="12" fillId="0" borderId="13" xfId="83" applyNumberFormat="1" applyFont="1" applyBorder="1" applyAlignment="1" applyProtection="1">
      <alignment horizontal="right" vertical="center"/>
    </xf>
    <xf numFmtId="169" fontId="12" fillId="4" borderId="17" xfId="47" applyNumberFormat="1" applyFont="1" applyFill="1" applyBorder="1" applyAlignment="1" applyProtection="1">
      <alignment horizontal="right" vertical="center"/>
      <protection locked="0"/>
    </xf>
    <xf numFmtId="168" fontId="13" fillId="0" borderId="17" xfId="74" applyNumberFormat="1" applyFont="1" applyFill="1" applyBorder="1" applyAlignment="1" applyProtection="1">
      <alignment horizontal="right" vertical="center"/>
      <protection locked="0"/>
    </xf>
    <xf numFmtId="168" fontId="13" fillId="0" borderId="13" xfId="74" applyNumberFormat="1" applyFont="1" applyFill="1" applyBorder="1" applyAlignment="1" applyProtection="1">
      <alignment horizontal="right" vertical="center"/>
      <protection locked="0"/>
    </xf>
    <xf numFmtId="0" fontId="6" fillId="0" borderId="0" xfId="74" applyFill="1" applyBorder="1" applyAlignment="1" applyProtection="1">
      <alignment vertical="top"/>
    </xf>
    <xf numFmtId="44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11" xfId="74" applyBorder="1" applyAlignment="1" applyProtection="1">
      <alignment vertical="top"/>
    </xf>
    <xf numFmtId="0" fontId="6" fillId="0" borderId="11" xfId="74" applyFill="1" applyBorder="1" applyAlignment="1" applyProtection="1">
      <alignment vertical="top"/>
    </xf>
    <xf numFmtId="0" fontId="6" fillId="4" borderId="11" xfId="74" applyFill="1" applyBorder="1" applyAlignment="1" applyProtection="1">
      <alignment vertical="top"/>
    </xf>
    <xf numFmtId="0" fontId="6" fillId="0" borderId="11" xfId="74" applyFill="1" applyBorder="1" applyAlignment="1" applyProtection="1">
      <alignment vertical="top"/>
      <protection locked="0"/>
    </xf>
    <xf numFmtId="170" fontId="12" fillId="4" borderId="15" xfId="47" applyNumberFormat="1" applyFont="1" applyFill="1" applyBorder="1" applyAlignment="1" applyProtection="1">
      <alignment horizontal="right" vertical="center"/>
      <protection locked="0"/>
    </xf>
    <xf numFmtId="168" fontId="13" fillId="0" borderId="15" xfId="74" applyNumberFormat="1" applyFont="1" applyFill="1" applyBorder="1" applyAlignment="1" applyProtection="1">
      <alignment horizontal="right" vertical="center"/>
      <protection locked="0"/>
    </xf>
    <xf numFmtId="44" fontId="12" fillId="0" borderId="16" xfId="47" applyFont="1" applyBorder="1" applyAlignment="1" applyProtection="1">
      <alignment horizontal="right" vertical="center"/>
    </xf>
    <xf numFmtId="0" fontId="13" fillId="0" borderId="11" xfId="74" applyFont="1" applyBorder="1" applyAlignment="1" applyProtection="1">
      <alignment horizontal="right" vertical="center"/>
      <protection locked="0"/>
    </xf>
    <xf numFmtId="168" fontId="13" fillId="0" borderId="16" xfId="74" applyNumberFormat="1" applyFont="1" applyFill="1" applyBorder="1" applyAlignment="1" applyProtection="1">
      <alignment horizontal="right" vertical="center"/>
      <protection locked="0"/>
    </xf>
    <xf numFmtId="44" fontId="13" fillId="0" borderId="15" xfId="74" applyNumberFormat="1" applyFont="1" applyBorder="1" applyAlignment="1" applyProtection="1">
      <alignment horizontal="right" vertical="center"/>
    </xf>
    <xf numFmtId="10" fontId="12" fillId="0" borderId="16" xfId="83" applyNumberFormat="1" applyFont="1" applyBorder="1" applyAlignment="1" applyProtection="1">
      <alignment horizontal="right" vertical="center"/>
    </xf>
    <xf numFmtId="0" fontId="7" fillId="6" borderId="18" xfId="74" applyFont="1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</xf>
    <xf numFmtId="0" fontId="6" fillId="6" borderId="11" xfId="74" applyFill="1" applyBorder="1" applyAlignment="1" applyProtection="1">
      <alignment vertical="top"/>
      <protection locked="0"/>
    </xf>
    <xf numFmtId="169" fontId="12" fillId="6" borderId="15" xfId="47" applyNumberFormat="1" applyFont="1" applyFill="1" applyBorder="1" applyAlignment="1" applyProtection="1">
      <alignment horizontal="right" vertical="center"/>
      <protection locked="0"/>
    </xf>
    <xf numFmtId="0" fontId="13" fillId="6" borderId="15" xfId="74" applyFont="1" applyFill="1" applyBorder="1" applyAlignment="1" applyProtection="1">
      <alignment horizontal="right" vertical="center"/>
      <protection locked="0"/>
    </xf>
    <xf numFmtId="44" fontId="14" fillId="6" borderId="16" xfId="47" applyFont="1" applyFill="1" applyBorder="1" applyAlignment="1" applyProtection="1">
      <alignment horizontal="right" vertical="center"/>
    </xf>
    <xf numFmtId="0" fontId="13" fillId="4" borderId="0" xfId="74" applyFont="1" applyFill="1" applyAlignment="1" applyProtection="1">
      <alignment horizontal="right" vertical="center"/>
      <protection locked="0"/>
    </xf>
    <xf numFmtId="0" fontId="13" fillId="6" borderId="16" xfId="74" applyFont="1" applyFill="1" applyBorder="1" applyAlignment="1" applyProtection="1">
      <alignment horizontal="right" vertical="center"/>
      <protection locked="0"/>
    </xf>
    <xf numFmtId="0" fontId="13" fillId="6" borderId="0" xfId="74" applyFont="1" applyFill="1" applyAlignment="1" applyProtection="1">
      <alignment horizontal="right" vertical="center"/>
      <protection locked="0"/>
    </xf>
    <xf numFmtId="44" fontId="15" fillId="6" borderId="15" xfId="74" applyNumberFormat="1" applyFont="1" applyFill="1" applyBorder="1" applyAlignment="1" applyProtection="1">
      <alignment horizontal="right" vertical="center"/>
    </xf>
    <xf numFmtId="10" fontId="15" fillId="6" borderId="16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vertical="top" wrapText="1"/>
    </xf>
    <xf numFmtId="0" fontId="6" fillId="0" borderId="0" xfId="74" applyAlignment="1" applyProtection="1">
      <alignment vertical="top"/>
    </xf>
    <xf numFmtId="0" fontId="6" fillId="4" borderId="0" xfId="74" applyFill="1" applyAlignment="1" applyProtection="1">
      <alignment vertical="top"/>
    </xf>
    <xf numFmtId="0" fontId="6" fillId="0" borderId="0" xfId="74" applyFill="1" applyAlignment="1" applyProtection="1">
      <alignment vertical="top"/>
      <protection locked="0"/>
    </xf>
    <xf numFmtId="168" fontId="13" fillId="0" borderId="17" xfId="44" applyNumberFormat="1" applyFont="1" applyFill="1" applyBorder="1" applyAlignment="1" applyProtection="1">
      <alignment horizontal="right" vertical="center"/>
      <protection locked="0"/>
    </xf>
    <xf numFmtId="0" fontId="13" fillId="0" borderId="0" xfId="74" applyFont="1" applyAlignment="1" applyProtection="1">
      <alignment horizontal="right" vertical="center"/>
      <protection locked="0"/>
    </xf>
    <xf numFmtId="170" fontId="12" fillId="4" borderId="17" xfId="47" applyNumberFormat="1" applyFont="1" applyFill="1" applyBorder="1" applyAlignment="1" applyProtection="1">
      <alignment horizontal="right" vertical="center"/>
      <protection locked="0"/>
    </xf>
    <xf numFmtId="0" fontId="6" fillId="0" borderId="0" xfId="74" applyFont="1" applyAlignment="1" applyProtection="1">
      <alignment vertical="top"/>
    </xf>
    <xf numFmtId="0" fontId="7" fillId="6" borderId="19" xfId="74" applyFont="1" applyFill="1" applyBorder="1" applyAlignment="1" applyProtection="1">
      <alignment vertical="top" wrapText="1"/>
    </xf>
    <xf numFmtId="0" fontId="6" fillId="6" borderId="20" xfId="74" applyFill="1" applyBorder="1" applyProtection="1"/>
    <xf numFmtId="0" fontId="6" fillId="6" borderId="20" xfId="74" applyFill="1" applyBorder="1" applyProtection="1">
      <protection locked="0"/>
    </xf>
    <xf numFmtId="0" fontId="13" fillId="6" borderId="1" xfId="74" applyFont="1" applyFill="1" applyBorder="1" applyAlignment="1" applyProtection="1">
      <alignment horizontal="right" vertical="center"/>
      <protection locked="0"/>
    </xf>
    <xf numFmtId="44" fontId="15" fillId="6" borderId="21" xfId="74" applyNumberFormat="1" applyFont="1" applyFill="1" applyBorder="1" applyAlignment="1" applyProtection="1">
      <alignment horizontal="right" vertical="center"/>
    </xf>
    <xf numFmtId="0" fontId="13" fillId="6" borderId="21" xfId="74" applyFont="1" applyFill="1" applyBorder="1" applyAlignment="1" applyProtection="1">
      <alignment horizontal="right" vertical="center"/>
      <protection locked="0"/>
    </xf>
    <xf numFmtId="44" fontId="15" fillId="6" borderId="1" xfId="74" applyNumberFormat="1" applyFont="1" applyFill="1" applyBorder="1" applyAlignment="1" applyProtection="1">
      <alignment horizontal="right" vertical="center"/>
    </xf>
    <xf numFmtId="10" fontId="15" fillId="6" borderId="21" xfId="83" applyNumberFormat="1" applyFont="1" applyFill="1" applyBorder="1" applyAlignment="1" applyProtection="1">
      <alignment horizontal="right" vertical="center"/>
    </xf>
    <xf numFmtId="0" fontId="6" fillId="0" borderId="0" xfId="74" applyAlignment="1" applyProtection="1">
      <alignment vertical="center"/>
    </xf>
    <xf numFmtId="0" fontId="6" fillId="4" borderId="0" xfId="74" applyFill="1" applyAlignment="1" applyProtection="1">
      <alignment vertical="center"/>
    </xf>
    <xf numFmtId="0" fontId="6" fillId="0" borderId="0" xfId="74" applyFill="1" applyAlignment="1" applyProtection="1">
      <alignment vertical="center"/>
      <protection locked="0"/>
    </xf>
    <xf numFmtId="168" fontId="13" fillId="4" borderId="17" xfId="44" applyNumberFormat="1" applyFont="1" applyFill="1" applyBorder="1" applyAlignment="1" applyProtection="1">
      <alignment horizontal="right" vertical="center"/>
      <protection locked="0"/>
    </xf>
    <xf numFmtId="168" fontId="13" fillId="4" borderId="13" xfId="44" applyNumberFormat="1" applyFont="1" applyFill="1" applyBorder="1" applyAlignment="1" applyProtection="1">
      <alignment horizontal="right" vertical="center"/>
      <protection locked="0"/>
    </xf>
    <xf numFmtId="0" fontId="6" fillId="6" borderId="20" xfId="74" applyFill="1" applyBorder="1" applyAlignment="1" applyProtection="1">
      <alignment vertical="top"/>
    </xf>
    <xf numFmtId="0" fontId="6" fillId="6" borderId="20" xfId="74" applyFill="1" applyBorder="1" applyAlignment="1" applyProtection="1">
      <alignment vertical="top"/>
      <protection locked="0"/>
    </xf>
    <xf numFmtId="0" fontId="15" fillId="4" borderId="0" xfId="74" applyFont="1" applyFill="1" applyAlignment="1" applyProtection="1">
      <alignment horizontal="right" vertical="center"/>
      <protection locked="0"/>
    </xf>
    <xf numFmtId="0" fontId="15" fillId="6" borderId="1" xfId="74" applyFont="1" applyFill="1" applyBorder="1" applyAlignment="1" applyProtection="1">
      <alignment horizontal="right" vertical="center"/>
      <protection locked="0"/>
    </xf>
    <xf numFmtId="0" fontId="15" fillId="6" borderId="21" xfId="74" applyFont="1" applyFill="1" applyBorder="1" applyAlignment="1" applyProtection="1">
      <alignment horizontal="right" vertical="center"/>
      <protection locked="0"/>
    </xf>
    <xf numFmtId="0" fontId="15" fillId="6" borderId="0" xfId="74" applyFont="1" applyFill="1" applyAlignment="1" applyProtection="1">
      <alignment horizontal="right" vertical="center"/>
      <protection locked="0"/>
    </xf>
    <xf numFmtId="0" fontId="6" fillId="0" borderId="0" xfId="74" applyAlignment="1" applyProtection="1">
      <alignment vertical="top" wrapText="1"/>
    </xf>
    <xf numFmtId="169" fontId="13" fillId="4" borderId="17" xfId="47" applyNumberFormat="1" applyFont="1" applyFill="1" applyBorder="1" applyAlignment="1" applyProtection="1">
      <alignment horizontal="right" vertical="center"/>
      <protection locked="0"/>
    </xf>
    <xf numFmtId="44" fontId="13" fillId="0" borderId="13" xfId="47" applyFont="1" applyBorder="1" applyAlignment="1" applyProtection="1">
      <alignment horizontal="right" vertical="center"/>
    </xf>
    <xf numFmtId="10" fontId="13" fillId="0" borderId="13" xfId="83" applyNumberFormat="1" applyFont="1" applyBorder="1" applyAlignment="1" applyProtection="1">
      <alignment horizontal="right" vertical="center"/>
    </xf>
    <xf numFmtId="169" fontId="13" fillId="0" borderId="17" xfId="47" applyNumberFormat="1" applyFont="1" applyFill="1" applyBorder="1" applyAlignment="1" applyProtection="1">
      <alignment horizontal="right" vertical="center"/>
      <protection locked="0"/>
    </xf>
    <xf numFmtId="0" fontId="6" fillId="7" borderId="22" xfId="74" applyFont="1" applyFill="1" applyBorder="1" applyProtection="1"/>
    <xf numFmtId="0" fontId="6" fillId="7" borderId="23" xfId="74" applyFill="1" applyBorder="1" applyAlignment="1" applyProtection="1">
      <alignment vertical="top"/>
    </xf>
    <xf numFmtId="0" fontId="6" fillId="7" borderId="23" xfId="74" applyFill="1" applyBorder="1" applyAlignment="1" applyProtection="1">
      <alignment vertical="top"/>
      <protection locked="0"/>
    </xf>
    <xf numFmtId="169" fontId="13" fillId="7" borderId="24" xfId="47" applyNumberFormat="1" applyFont="1" applyFill="1" applyBorder="1" applyAlignment="1" applyProtection="1">
      <alignment horizontal="right" vertical="center"/>
      <protection locked="0"/>
    </xf>
    <xf numFmtId="0" fontId="13" fillId="7" borderId="25" xfId="74" applyFont="1" applyFill="1" applyBorder="1" applyAlignment="1" applyProtection="1">
      <alignment horizontal="right" vertical="center"/>
      <protection locked="0"/>
    </xf>
    <xf numFmtId="44" fontId="13" fillId="7" borderId="23" xfId="47" applyFont="1" applyFill="1" applyBorder="1" applyAlignment="1" applyProtection="1">
      <alignment horizontal="right" vertical="center"/>
    </xf>
    <xf numFmtId="0" fontId="13" fillId="7" borderId="23" xfId="74" applyFont="1" applyFill="1" applyBorder="1" applyAlignment="1" applyProtection="1">
      <alignment horizontal="right" vertical="center"/>
      <protection locked="0"/>
    </xf>
    <xf numFmtId="0" fontId="13" fillId="7" borderId="24" xfId="74" applyFont="1" applyFill="1" applyBorder="1" applyAlignment="1" applyProtection="1">
      <alignment horizontal="right" vertical="center"/>
      <protection locked="0"/>
    </xf>
    <xf numFmtId="44" fontId="13" fillId="7" borderId="24" xfId="74" applyNumberFormat="1" applyFont="1" applyFill="1" applyBorder="1" applyAlignment="1" applyProtection="1">
      <alignment horizontal="right" vertical="center"/>
    </xf>
    <xf numFmtId="10" fontId="13" fillId="7" borderId="26" xfId="83" applyNumberFormat="1" applyFont="1" applyFill="1" applyBorder="1" applyAlignment="1" applyProtection="1">
      <alignment horizontal="right" vertical="center"/>
    </xf>
    <xf numFmtId="0" fontId="7" fillId="0" borderId="0" xfId="74" applyFont="1" applyFill="1" applyAlignment="1" applyProtection="1">
      <alignment vertical="top"/>
    </xf>
    <xf numFmtId="0" fontId="6" fillId="0" borderId="0" xfId="74" applyAlignment="1" applyProtection="1">
      <alignment vertical="top"/>
      <protection locked="0"/>
    </xf>
    <xf numFmtId="9" fontId="13" fillId="0" borderId="17" xfId="74" applyNumberFormat="1" applyFont="1" applyFill="1" applyBorder="1" applyAlignment="1" applyProtection="1">
      <alignment horizontal="right" vertical="center"/>
    </xf>
    <xf numFmtId="9" fontId="13" fillId="0" borderId="0" xfId="74" applyNumberFormat="1" applyFont="1" applyFill="1" applyBorder="1" applyAlignment="1" applyProtection="1">
      <alignment horizontal="right" vertical="center"/>
    </xf>
    <xf numFmtId="44" fontId="15" fillId="0" borderId="27" xfId="74" applyNumberFormat="1" applyFont="1" applyFill="1" applyBorder="1" applyAlignment="1" applyProtection="1">
      <alignment horizontal="right" vertical="center"/>
    </xf>
    <xf numFmtId="0" fontId="15" fillId="0" borderId="17" xfId="74" applyFont="1" applyFill="1" applyBorder="1" applyAlignment="1" applyProtection="1">
      <alignment horizontal="right" vertical="center"/>
    </xf>
    <xf numFmtId="9" fontId="15" fillId="0" borderId="17" xfId="74" applyNumberFormat="1" applyFont="1" applyFill="1" applyBorder="1" applyAlignment="1" applyProtection="1">
      <alignment horizontal="right" vertical="center"/>
    </xf>
    <xf numFmtId="44" fontId="15" fillId="0" borderId="28" xfId="74" applyNumberFormat="1" applyFont="1" applyFill="1" applyBorder="1" applyAlignment="1" applyProtection="1">
      <alignment horizontal="right" vertical="center"/>
    </xf>
    <xf numFmtId="0" fontId="15" fillId="0" borderId="0" xfId="74" applyFont="1" applyFill="1" applyBorder="1" applyAlignment="1" applyProtection="1">
      <alignment horizontal="right" vertical="center"/>
      <protection locked="0"/>
    </xf>
    <xf numFmtId="44" fontId="15" fillId="0" borderId="17" xfId="74" applyNumberFormat="1" applyFont="1" applyFill="1" applyBorder="1" applyAlignment="1" applyProtection="1">
      <alignment horizontal="right" vertical="center"/>
    </xf>
    <xf numFmtId="10" fontId="15" fillId="0" borderId="13" xfId="83" applyNumberFormat="1" applyFont="1" applyFill="1" applyBorder="1" applyAlignment="1" applyProtection="1">
      <alignment horizontal="right" vertical="center"/>
    </xf>
    <xf numFmtId="0" fontId="6" fillId="0" borderId="0" xfId="74" applyFont="1" applyFill="1" applyAlignment="1" applyProtection="1">
      <alignment horizontal="left" vertical="top" indent="1"/>
    </xf>
    <xf numFmtId="0" fontId="13" fillId="0" borderId="0" xfId="74" applyFont="1" applyFill="1" applyBorder="1" applyAlignment="1" applyProtection="1">
      <alignment horizontal="right" vertical="center"/>
    </xf>
    <xf numFmtId="44" fontId="13" fillId="0" borderId="27" xfId="74" applyNumberFormat="1" applyFont="1" applyFill="1" applyBorder="1" applyAlignment="1" applyProtection="1">
      <alignment horizontal="right" vertical="center"/>
    </xf>
    <xf numFmtId="0" fontId="13" fillId="0" borderId="17" xfId="74" applyFont="1" applyFill="1" applyBorder="1" applyAlignment="1" applyProtection="1">
      <alignment horizontal="right" vertical="center"/>
    </xf>
    <xf numFmtId="44" fontId="13" fillId="0" borderId="13" xfId="74" applyNumberFormat="1" applyFont="1" applyFill="1" applyBorder="1" applyAlignment="1" applyProtection="1">
      <alignment horizontal="right" vertical="center"/>
    </xf>
    <xf numFmtId="0" fontId="13" fillId="0" borderId="0" xfId="74" applyFont="1" applyFill="1" applyBorder="1" applyAlignment="1" applyProtection="1">
      <alignment horizontal="right" vertical="center"/>
      <protection locked="0"/>
    </xf>
    <xf numFmtId="44" fontId="13" fillId="0" borderId="17" xfId="74" applyNumberFormat="1" applyFont="1" applyFill="1" applyBorder="1" applyAlignment="1" applyProtection="1">
      <alignment horizontal="right" vertical="center"/>
    </xf>
    <xf numFmtId="10" fontId="13" fillId="0" borderId="13" xfId="83" applyNumberFormat="1" applyFont="1" applyFill="1" applyBorder="1" applyAlignment="1" applyProtection="1">
      <alignment horizontal="right" vertical="center"/>
    </xf>
    <xf numFmtId="0" fontId="7" fillId="0" borderId="0" xfId="74" applyFont="1" applyAlignment="1" applyProtection="1">
      <alignment horizontal="left" vertical="top" wrapText="1" indent="1"/>
    </xf>
    <xf numFmtId="44" fontId="18" fillId="0" borderId="27" xfId="74" applyNumberFormat="1" applyFont="1" applyFill="1" applyBorder="1" applyAlignment="1" applyProtection="1">
      <alignment horizontal="right" vertical="center"/>
    </xf>
    <xf numFmtId="44" fontId="18" fillId="0" borderId="13" xfId="74" applyNumberFormat="1" applyFont="1" applyFill="1" applyBorder="1" applyAlignment="1" applyProtection="1">
      <alignment horizontal="right" vertical="center"/>
    </xf>
    <xf numFmtId="44" fontId="18" fillId="0" borderId="17" xfId="74" applyNumberFormat="1" applyFont="1" applyFill="1" applyBorder="1" applyAlignment="1" applyProtection="1">
      <alignment horizontal="right" vertical="center"/>
    </xf>
    <xf numFmtId="10" fontId="18" fillId="0" borderId="13" xfId="83" applyNumberFormat="1" applyFont="1" applyFill="1" applyBorder="1" applyAlignment="1" applyProtection="1">
      <alignment horizontal="right" vertical="center"/>
    </xf>
    <xf numFmtId="0" fontId="6" fillId="6" borderId="0" xfId="74" applyFill="1" applyAlignment="1" applyProtection="1">
      <alignment vertical="top"/>
      <protection locked="0"/>
    </xf>
    <xf numFmtId="0" fontId="13" fillId="6" borderId="15" xfId="74" applyFont="1" applyFill="1" applyBorder="1" applyAlignment="1" applyProtection="1">
      <alignment horizontal="right" vertical="center"/>
    </xf>
    <xf numFmtId="0" fontId="13" fillId="6" borderId="11" xfId="74" applyFont="1" applyFill="1" applyBorder="1" applyAlignment="1" applyProtection="1">
      <alignment horizontal="right" vertical="center"/>
    </xf>
    <xf numFmtId="44" fontId="15" fillId="6" borderId="18" xfId="74" applyNumberFormat="1" applyFont="1" applyFill="1" applyBorder="1" applyAlignment="1" applyProtection="1">
      <alignment horizontal="right" vertical="center"/>
    </xf>
    <xf numFmtId="0" fontId="15" fillId="6" borderId="15" xfId="74" applyFont="1" applyFill="1" applyBorder="1" applyAlignment="1" applyProtection="1">
      <alignment horizontal="right" vertical="center"/>
    </xf>
    <xf numFmtId="44" fontId="15" fillId="6" borderId="16" xfId="74" applyNumberFormat="1" applyFont="1" applyFill="1" applyBorder="1" applyAlignment="1" applyProtection="1">
      <alignment horizontal="right" vertical="center"/>
    </xf>
    <xf numFmtId="0" fontId="15" fillId="6" borderId="11" xfId="74" applyFont="1" applyFill="1" applyBorder="1" applyAlignment="1" applyProtection="1">
      <alignment horizontal="right" vertical="center"/>
      <protection locked="0"/>
    </xf>
    <xf numFmtId="169" fontId="6" fillId="7" borderId="25" xfId="47" applyNumberFormat="1" applyFill="1" applyBorder="1" applyAlignment="1" applyProtection="1">
      <alignment vertical="top"/>
      <protection locked="0"/>
    </xf>
    <xf numFmtId="0" fontId="6" fillId="7" borderId="23" xfId="74" applyFill="1" applyBorder="1" applyAlignment="1" applyProtection="1">
      <alignment vertical="center"/>
      <protection locked="0"/>
    </xf>
    <xf numFmtId="44" fontId="6" fillId="7" borderId="29" xfId="47" applyFill="1" applyBorder="1" applyAlignment="1" applyProtection="1">
      <alignment vertical="center"/>
      <protection locked="0"/>
    </xf>
    <xf numFmtId="0" fontId="6" fillId="7" borderId="25" xfId="74" applyFill="1" applyBorder="1" applyAlignment="1" applyProtection="1">
      <alignment vertical="center"/>
      <protection locked="0"/>
    </xf>
    <xf numFmtId="44" fontId="6" fillId="7" borderId="24" xfId="47" applyFill="1" applyBorder="1" applyAlignment="1" applyProtection="1">
      <alignment vertical="center"/>
      <protection locked="0"/>
    </xf>
    <xf numFmtId="44" fontId="6" fillId="7" borderId="25" xfId="74" applyNumberFormat="1" applyFill="1" applyBorder="1" applyAlignment="1" applyProtection="1">
      <alignment vertical="center"/>
      <protection locked="0"/>
    </xf>
    <xf numFmtId="10" fontId="6" fillId="7" borderId="26" xfId="83" applyNumberFormat="1" applyFill="1" applyBorder="1" applyAlignment="1" applyProtection="1">
      <alignment vertical="center"/>
      <protection locked="0"/>
    </xf>
    <xf numFmtId="44" fontId="6" fillId="0" borderId="0" xfId="74" applyNumberFormat="1" applyProtection="1">
      <protection locked="0"/>
    </xf>
    <xf numFmtId="165" fontId="12" fillId="4" borderId="17" xfId="46" applyFont="1" applyFill="1" applyBorder="1" applyAlignment="1" applyProtection="1">
      <alignment horizontal="right" vertical="center"/>
      <protection locked="0"/>
    </xf>
    <xf numFmtId="169" fontId="12" fillId="4" borderId="15" xfId="47" applyNumberFormat="1" applyFont="1" applyFill="1" applyBorder="1" applyAlignment="1" applyProtection="1">
      <alignment horizontal="right" vertical="center"/>
      <protection locked="0"/>
    </xf>
    <xf numFmtId="44" fontId="19" fillId="6" borderId="16" xfId="47" applyFont="1" applyFill="1" applyBorder="1" applyAlignment="1" applyProtection="1">
      <alignment horizontal="right" vertical="center"/>
    </xf>
    <xf numFmtId="168" fontId="13" fillId="0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7" xfId="40" applyNumberFormat="1" applyFont="1" applyFill="1" applyBorder="1" applyAlignment="1" applyProtection="1">
      <alignment horizontal="right" vertical="center"/>
      <protection locked="0"/>
    </xf>
    <xf numFmtId="168" fontId="13" fillId="4" borderId="13" xfId="40" applyNumberFormat="1" applyFont="1" applyFill="1" applyBorder="1" applyAlignment="1" applyProtection="1">
      <alignment horizontal="right" vertical="center"/>
      <protection locked="0"/>
    </xf>
    <xf numFmtId="0" fontId="0" fillId="0" borderId="0" xfId="0" applyProtection="1"/>
    <xf numFmtId="168" fontId="7" fillId="0" borderId="0" xfId="40" applyNumberFormat="1" applyFont="1" applyFill="1" applyBorder="1" applyProtection="1"/>
    <xf numFmtId="0" fontId="7" fillId="5" borderId="11" xfId="74" applyFont="1" applyFill="1" applyBorder="1" applyProtection="1">
      <protection locked="0"/>
    </xf>
    <xf numFmtId="3" fontId="7" fillId="5" borderId="11" xfId="74" applyNumberFormat="1" applyFont="1" applyFill="1" applyBorder="1" applyProtection="1">
      <protection locked="0"/>
    </xf>
    <xf numFmtId="0" fontId="4" fillId="0" borderId="3" xfId="0" applyFont="1" applyBorder="1" applyAlignment="1">
      <alignment vertical="center"/>
    </xf>
    <xf numFmtId="3" fontId="4" fillId="0" borderId="4" xfId="0" applyNumberFormat="1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66" fontId="4" fillId="0" borderId="4" xfId="40" applyFont="1" applyBorder="1" applyAlignment="1">
      <alignment vertical="center"/>
    </xf>
    <xf numFmtId="10" fontId="4" fillId="0" borderId="4" xfId="81" applyNumberFormat="1" applyFont="1" applyBorder="1" applyAlignment="1">
      <alignment vertical="center"/>
    </xf>
    <xf numFmtId="10" fontId="4" fillId="0" borderId="5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66" fontId="4" fillId="0" borderId="1" xfId="40" applyFont="1" applyBorder="1" applyAlignment="1">
      <alignment vertical="center"/>
    </xf>
    <xf numFmtId="10" fontId="4" fillId="0" borderId="1" xfId="81" applyNumberFormat="1" applyFont="1" applyBorder="1" applyAlignment="1">
      <alignment vertical="center"/>
    </xf>
    <xf numFmtId="10" fontId="4" fillId="0" borderId="7" xfId="81" applyNumberFormat="1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10" fontId="4" fillId="0" borderId="1" xfId="40" applyNumberFormat="1" applyFont="1" applyBorder="1" applyAlignment="1">
      <alignment vertical="center"/>
    </xf>
    <xf numFmtId="0" fontId="4" fillId="0" borderId="8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166" fontId="4" fillId="0" borderId="9" xfId="40" applyFont="1" applyBorder="1" applyAlignment="1">
      <alignment vertical="center"/>
    </xf>
    <xf numFmtId="10" fontId="4" fillId="0" borderId="9" xfId="81" applyNumberFormat="1" applyFont="1" applyBorder="1" applyAlignment="1">
      <alignment vertical="center"/>
    </xf>
    <xf numFmtId="10" fontId="4" fillId="0" borderId="10" xfId="81" applyNumberFormat="1" applyFont="1" applyBorder="1" applyAlignment="1">
      <alignment vertical="center"/>
    </xf>
    <xf numFmtId="0" fontId="3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6" fillId="0" borderId="11" xfId="74" applyBorder="1" applyAlignment="1" applyProtection="1">
      <alignment horizontal="left" vertical="center" wrapText="1"/>
    </xf>
    <xf numFmtId="0" fontId="7" fillId="8" borderId="0" xfId="74" applyFont="1" applyFill="1" applyAlignment="1" applyProtection="1">
      <alignment horizontal="left" vertical="center"/>
      <protection locked="0"/>
    </xf>
    <xf numFmtId="0" fontId="11" fillId="0" borderId="0" xfId="74" applyFont="1" applyAlignment="1" applyProtection="1">
      <alignment horizontal="left" vertical="top"/>
    </xf>
    <xf numFmtId="0" fontId="7" fillId="0" borderId="19" xfId="74" applyFont="1" applyBorder="1" applyAlignment="1" applyProtection="1">
      <alignment horizontal="center"/>
    </xf>
    <xf numFmtId="0" fontId="7" fillId="0" borderId="20" xfId="74" applyFont="1" applyBorder="1" applyAlignment="1" applyProtection="1">
      <alignment horizontal="center"/>
    </xf>
    <xf numFmtId="0" fontId="7" fillId="0" borderId="21" xfId="74" applyFont="1" applyBorder="1" applyAlignment="1" applyProtection="1">
      <alignment horizontal="center"/>
    </xf>
    <xf numFmtId="0" fontId="7" fillId="6" borderId="0" xfId="74" applyFont="1" applyFill="1" applyAlignment="1" applyProtection="1">
      <alignment horizontal="left" vertical="top" wrapText="1"/>
    </xf>
    <xf numFmtId="0" fontId="7" fillId="0" borderId="0" xfId="74" applyFont="1" applyAlignment="1" applyProtection="1">
      <alignment horizontal="center" wrapText="1"/>
    </xf>
    <xf numFmtId="0" fontId="6" fillId="0" borderId="0" xfId="74" applyAlignment="1" applyProtection="1">
      <alignment horizontal="center" wrapText="1"/>
    </xf>
    <xf numFmtId="0" fontId="7" fillId="0" borderId="17" xfId="74" applyFont="1" applyFill="1" applyBorder="1" applyAlignment="1" applyProtection="1">
      <alignment horizontal="center" wrapText="1"/>
    </xf>
    <xf numFmtId="0" fontId="6" fillId="0" borderId="15" xfId="74" applyBorder="1" applyAlignment="1" applyProtection="1">
      <alignment wrapText="1"/>
    </xf>
    <xf numFmtId="0" fontId="7" fillId="0" borderId="13" xfId="74" applyFont="1" applyFill="1" applyBorder="1" applyAlignment="1" applyProtection="1">
      <alignment horizontal="center" wrapText="1"/>
    </xf>
    <xf numFmtId="0" fontId="6" fillId="0" borderId="16" xfId="74" applyBorder="1" applyAlignment="1" applyProtection="1">
      <alignment wrapText="1"/>
    </xf>
    <xf numFmtId="0" fontId="16" fillId="0" borderId="0" xfId="74" applyFont="1" applyAlignment="1" applyProtection="1">
      <alignment horizontal="left" vertical="top" wrapText="1" indent="1"/>
    </xf>
  </cellXfs>
  <cellStyles count="89">
    <cellStyle name="$" xfId="1"/>
    <cellStyle name="$.00" xfId="2"/>
    <cellStyle name="$_9. Rev2Cost_GDPIPI" xfId="3"/>
    <cellStyle name="$_9. Rev2Cost_GDPIPI 2" xfId="4"/>
    <cellStyle name="$_lists" xfId="5"/>
    <cellStyle name="$_lists 2" xfId="6"/>
    <cellStyle name="$_lists_4. Current Monthly Fixed Charge" xfId="7"/>
    <cellStyle name="$_Sheet4" xfId="8"/>
    <cellStyle name="$_Sheet4 2" xfId="9"/>
    <cellStyle name="$M" xfId="10"/>
    <cellStyle name="$M.00" xfId="11"/>
    <cellStyle name="$M_9. Rev2Cost_GDPIPI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40% - Accent1 2" xfId="19"/>
    <cellStyle name="40% - Accent2 2" xfId="20"/>
    <cellStyle name="40% - Accent3 2" xfId="21"/>
    <cellStyle name="40% - Accent4 2" xfId="22"/>
    <cellStyle name="40% - Accent5 2" xfId="23"/>
    <cellStyle name="40% - Accent6 2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Accent1 2" xfId="31"/>
    <cellStyle name="Accent2 2" xfId="32"/>
    <cellStyle name="Accent3 2" xfId="33"/>
    <cellStyle name="Accent4 2" xfId="34"/>
    <cellStyle name="Accent5 2" xfId="35"/>
    <cellStyle name="Accent6 2" xfId="36"/>
    <cellStyle name="Bad 2" xfId="37"/>
    <cellStyle name="Calculation 2" xfId="38"/>
    <cellStyle name="Check Cell 2" xfId="39"/>
    <cellStyle name="Comma" xfId="40" builtinId="3"/>
    <cellStyle name="Comma 2" xfId="41"/>
    <cellStyle name="Comma 3" xfId="42"/>
    <cellStyle name="Comma 4" xfId="43"/>
    <cellStyle name="Comma 5" xfId="44"/>
    <cellStyle name="Comma0" xfId="45"/>
    <cellStyle name="Currency" xfId="46" builtinId="4"/>
    <cellStyle name="Currency 2" xfId="47"/>
    <cellStyle name="Currency 3" xfId="48"/>
    <cellStyle name="Currency0" xfId="49"/>
    <cellStyle name="Date" xfId="50"/>
    <cellStyle name="Explanatory Text 2" xfId="51"/>
    <cellStyle name="Fixed" xfId="52"/>
    <cellStyle name="Good 2" xfId="53"/>
    <cellStyle name="Grey" xfId="54"/>
    <cellStyle name="Heading 1 2" xfId="55"/>
    <cellStyle name="Heading 2 2" xfId="56"/>
    <cellStyle name="Heading 3 2" xfId="57"/>
    <cellStyle name="Heading 4 2" xfId="58"/>
    <cellStyle name="Hyperlink 2" xfId="59"/>
    <cellStyle name="Input [yellow]" xfId="60"/>
    <cellStyle name="Input 2" xfId="61"/>
    <cellStyle name="Linked Cell 2" xfId="62"/>
    <cellStyle name="M" xfId="63"/>
    <cellStyle name="M.00" xfId="64"/>
    <cellStyle name="M_9. Rev2Cost_GDPIPI" xfId="65"/>
    <cellStyle name="M_9. Rev2Cost_GDPIPI 2" xfId="66"/>
    <cellStyle name="M_lists" xfId="67"/>
    <cellStyle name="M_lists 2" xfId="68"/>
    <cellStyle name="M_lists_4. Current Monthly Fixed Charge" xfId="69"/>
    <cellStyle name="M_Sheet4" xfId="70"/>
    <cellStyle name="M_Sheet4 2" xfId="71"/>
    <cellStyle name="Neutral 2" xfId="72"/>
    <cellStyle name="Normal" xfId="0" builtinId="0"/>
    <cellStyle name="Normal - Style1" xfId="73"/>
    <cellStyle name="Normal 2" xfId="74"/>
    <cellStyle name="Normal 3" xfId="75"/>
    <cellStyle name="Normal 4" xfId="76"/>
    <cellStyle name="Normal 5" xfId="77"/>
    <cellStyle name="Normal 6" xfId="78"/>
    <cellStyle name="Note 2" xfId="79"/>
    <cellStyle name="Output 2" xfId="80"/>
    <cellStyle name="Percent" xfId="81" builtinId="5"/>
    <cellStyle name="Percent [2]" xfId="82"/>
    <cellStyle name="Percent 2" xfId="83"/>
    <cellStyle name="Percent 3" xfId="84"/>
    <cellStyle name="Percent 4" xfId="85"/>
    <cellStyle name="Title 2" xfId="86"/>
    <cellStyle name="Total 2" xfId="87"/>
    <cellStyle name="Warning Text 2" xfId="8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mich_rick/Distribution%20Rate%20Application/2012%20IRM%20rate%20filing/Essex_2012_IRM_Rate_Generato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"/>
      <sheetName val="2. Table of Contents"/>
      <sheetName val="3. Rate Classes"/>
      <sheetName val="4. Current MFC"/>
      <sheetName val="5. Current DVR"/>
      <sheetName val="6. Current Rate_Riders"/>
      <sheetName val="7. Current RTSR-Network"/>
      <sheetName val="8. Current RTSR-Connection"/>
      <sheetName val="9. 2012 Cont. Sched. Def_Var"/>
      <sheetName val="10. Billing Det. for Def_Var"/>
      <sheetName val="11. Cost Allocation Def_Var"/>
      <sheetName val="12. Calc. of Def_Var RR"/>
      <sheetName val="13. Proposed MFC"/>
      <sheetName val="14. Proposed Rate_Riders"/>
      <sheetName val="15. Proposed RTSR-Network"/>
      <sheetName val="16. Proposed RTSR-Connection"/>
      <sheetName val="17. GDP-IPI - X"/>
      <sheetName val="HIDDEN FINAL MFC"/>
      <sheetName val="HIDDEN FINAL DVC"/>
      <sheetName val="HIDDEN FINAL RATE RIDERS"/>
      <sheetName val="HIDDEN FINAL DEF_VAR"/>
      <sheetName val="HIDDEN RTSR_NET"/>
      <sheetName val="HIDDEN RTSR_CONNECT"/>
      <sheetName val="18. LF - Current and Proposed"/>
      <sheetName val="19. Other Charges"/>
      <sheetName val="HIDDEN LF AND CHARGES"/>
      <sheetName val="20. 2012 Final Tariff"/>
      <sheetName val="21. Bill Impacts"/>
      <sheetName val="hidden1"/>
      <sheetName val="DRC SSS WMSR SPC RRRP"/>
      <sheetName val="CURRENT RATES"/>
      <sheetName val="PROPOSED RATES"/>
      <sheetName val="listclasses worksheet HID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Residential Regular</v>
          </cell>
        </row>
        <row r="2">
          <cell r="A2" t="str">
            <v>General Service Less Than 50 kW</v>
          </cell>
        </row>
        <row r="3">
          <cell r="A3" t="str">
            <v>General Service 50 to 2,999 kW</v>
          </cell>
        </row>
        <row r="4">
          <cell r="A4" t="str">
            <v>General Service 3,000 to 4,999 kW</v>
          </cell>
        </row>
        <row r="5">
          <cell r="A5" t="str">
            <v>Unmetered Scattered Load</v>
          </cell>
        </row>
        <row r="6">
          <cell r="A6" t="str">
            <v>Sentinel Lighting</v>
          </cell>
        </row>
        <row r="7">
          <cell r="A7" t="str">
            <v>Street Lighting</v>
          </cell>
        </row>
        <row r="8">
          <cell r="A8" t="str">
            <v/>
          </cell>
        </row>
        <row r="9">
          <cell r="A9" t="str">
            <v/>
          </cell>
        </row>
        <row r="10">
          <cell r="A10" t="str">
            <v/>
          </cell>
        </row>
        <row r="11">
          <cell r="A11" t="str">
            <v/>
          </cell>
        </row>
        <row r="12">
          <cell r="A12" t="str">
            <v/>
          </cell>
        </row>
        <row r="13">
          <cell r="A13" t="str">
            <v/>
          </cell>
        </row>
        <row r="14">
          <cell r="A14" t="str">
            <v/>
          </cell>
        </row>
        <row r="15">
          <cell r="A15" t="str">
            <v/>
          </cell>
        </row>
        <row r="16">
          <cell r="A16" t="str">
            <v/>
          </cell>
        </row>
        <row r="17">
          <cell r="A17" t="str">
            <v/>
          </cell>
        </row>
        <row r="18">
          <cell r="A18" t="str">
            <v/>
          </cell>
        </row>
        <row r="19">
          <cell r="A19" t="str">
            <v/>
          </cell>
        </row>
        <row r="20">
          <cell r="A20" t="str">
            <v/>
          </cell>
        </row>
        <row r="21">
          <cell r="A21" t="str">
            <v/>
          </cell>
        </row>
        <row r="22">
          <cell r="A22" t="str">
            <v/>
          </cell>
        </row>
      </sheetData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22"/>
  <sheetViews>
    <sheetView workbookViewId="0">
      <selection activeCell="D16" sqref="D16"/>
    </sheetView>
  </sheetViews>
  <sheetFormatPr defaultRowHeight="11.25" x14ac:dyDescent="0.2"/>
  <cols>
    <col min="1" max="1" width="14" style="1" customWidth="1"/>
    <col min="2" max="3" width="9.140625" style="1"/>
    <col min="4" max="4" width="10.42578125" style="1" bestFit="1" customWidth="1"/>
    <col min="5" max="5" width="9.140625" style="1"/>
    <col min="6" max="6" width="10.42578125" style="1" bestFit="1" customWidth="1"/>
    <col min="7" max="7" width="10" style="1" customWidth="1"/>
    <col min="8" max="16384" width="9.140625" style="1"/>
  </cols>
  <sheetData>
    <row r="1" spans="1:7" ht="12" thickBot="1" x14ac:dyDescent="0.25">
      <c r="A1" s="201" t="s">
        <v>67</v>
      </c>
      <c r="B1" s="201"/>
      <c r="C1" s="201"/>
      <c r="D1" s="201"/>
      <c r="E1" s="201"/>
      <c r="F1" s="201"/>
      <c r="G1" s="201"/>
    </row>
    <row r="2" spans="1:7" ht="12" thickBot="1" x14ac:dyDescent="0.25">
      <c r="A2" s="202" t="s">
        <v>0</v>
      </c>
      <c r="B2" s="202" t="s">
        <v>1</v>
      </c>
      <c r="C2" s="202" t="s">
        <v>2</v>
      </c>
      <c r="D2" s="204" t="s">
        <v>3</v>
      </c>
      <c r="E2" s="205"/>
      <c r="F2" s="204" t="s">
        <v>4</v>
      </c>
      <c r="G2" s="205"/>
    </row>
    <row r="3" spans="1:7" ht="12" thickBot="1" x14ac:dyDescent="0.25">
      <c r="A3" s="203"/>
      <c r="B3" s="203"/>
      <c r="C3" s="203"/>
      <c r="D3" s="2" t="s">
        <v>5</v>
      </c>
      <c r="E3" s="2" t="s">
        <v>6</v>
      </c>
      <c r="F3" s="2" t="s">
        <v>5</v>
      </c>
      <c r="G3" s="2" t="s">
        <v>6</v>
      </c>
    </row>
    <row r="4" spans="1:7" x14ac:dyDescent="0.2">
      <c r="A4" s="181" t="s">
        <v>7</v>
      </c>
      <c r="B4" s="182">
        <f>ResidentialRPP!E5</f>
        <v>800</v>
      </c>
      <c r="C4" s="183">
        <f>ResidentialRPP!E8</f>
        <v>0</v>
      </c>
      <c r="D4" s="184">
        <f>ResidentialRPP!M18</f>
        <v>0.26999999999999957</v>
      </c>
      <c r="E4" s="185">
        <f>ResidentialRPP!N18</f>
        <v>1.0791366906474802E-2</v>
      </c>
      <c r="F4" s="184">
        <f>ResidentialRPP!M40</f>
        <v>-9.3375895680000127</v>
      </c>
      <c r="G4" s="186">
        <f>ResidentialRPP!N40</f>
        <v>-7.2784776570913298E-2</v>
      </c>
    </row>
    <row r="5" spans="1:7" x14ac:dyDescent="0.2">
      <c r="A5" s="187" t="s">
        <v>8</v>
      </c>
      <c r="B5" s="188">
        <f>'GS &lt;50RPP'!E5</f>
        <v>2000</v>
      </c>
      <c r="C5" s="189">
        <f>'GS &lt;50RPP'!E8</f>
        <v>0</v>
      </c>
      <c r="D5" s="190">
        <f>'GS &lt;50RPP'!M18</f>
        <v>0.89000000000000057</v>
      </c>
      <c r="E5" s="191">
        <f>'GS &lt;50RPP'!N18</f>
        <v>1.5649727448566918E-2</v>
      </c>
      <c r="F5" s="190">
        <f>'GS &lt;50RPP'!M40</f>
        <v>-22.681784880000009</v>
      </c>
      <c r="G5" s="192">
        <f>'GS &lt;50RPP'!N40</f>
        <v>-7.2984531519380891E-2</v>
      </c>
    </row>
    <row r="6" spans="1:7" x14ac:dyDescent="0.2">
      <c r="A6" s="187" t="s">
        <v>9</v>
      </c>
      <c r="B6" s="188">
        <f>'GS 50-2999RPP'!E5</f>
        <v>1198113</v>
      </c>
      <c r="C6" s="188">
        <f>'GS 50-2999RPP'!E8</f>
        <v>2968</v>
      </c>
      <c r="D6" s="190">
        <f>'GS 50-2999RPP'!M18</f>
        <v>64.984400000000278</v>
      </c>
      <c r="E6" s="191">
        <f>'GS 50-2999RPP'!N18</f>
        <v>1.0028497646965766E-2</v>
      </c>
      <c r="F6" s="190">
        <f>'GS 50-2999RPP'!M40</f>
        <v>-10131.458786533942</v>
      </c>
      <c r="G6" s="192">
        <f>'GS 50-2999RPP'!N40</f>
        <v>-6.3212447733238072E-2</v>
      </c>
    </row>
    <row r="7" spans="1:7" ht="33.75" hidden="1" x14ac:dyDescent="0.2">
      <c r="A7" s="193" t="s">
        <v>62</v>
      </c>
      <c r="B7" s="188">
        <f>'GS3000-4999RPP'!E5</f>
        <v>1282464</v>
      </c>
      <c r="C7" s="189">
        <f>'GS3000-4999RPP'!E8</f>
        <v>2440</v>
      </c>
      <c r="D7" s="190">
        <f>'GS3000-4999RPP'!M18</f>
        <v>69.682000000000698</v>
      </c>
      <c r="E7" s="191">
        <f>'GS3000-4999RPP'!N18</f>
        <v>1.4492313554083957E-2</v>
      </c>
      <c r="F7" s="190">
        <f>'GS3000-4999RPP'!M40</f>
        <v>2879.1402587510529</v>
      </c>
      <c r="G7" s="192">
        <f>'GS3000-4999RPP'!N40</f>
        <v>1.899599277298606E-2</v>
      </c>
    </row>
    <row r="8" spans="1:7" x14ac:dyDescent="0.2">
      <c r="A8" s="187" t="s">
        <v>11</v>
      </c>
      <c r="B8" s="188">
        <f>UMSLRPP!E5</f>
        <v>2000</v>
      </c>
      <c r="C8" s="189">
        <f>UMSLRPP!E8</f>
        <v>0</v>
      </c>
      <c r="D8" s="190">
        <f>UMSLRPP!M18</f>
        <v>0.92999999999999261</v>
      </c>
      <c r="E8" s="191">
        <f>UMSLRPP!N18</f>
        <v>1.4135886912904584E-2</v>
      </c>
      <c r="F8" s="190">
        <f>UMSLRPP!M40</f>
        <v>-22.844504880000045</v>
      </c>
      <c r="G8" s="192">
        <f>UMSLRPP!N40</f>
        <v>-7.1603116413417489E-2</v>
      </c>
    </row>
    <row r="9" spans="1:7" x14ac:dyDescent="0.2">
      <c r="A9" s="187" t="s">
        <v>12</v>
      </c>
      <c r="B9" s="188">
        <f>'Sentinel LightsRPP'!E5</f>
        <v>36</v>
      </c>
      <c r="C9" s="189">
        <f>'Sentinel LightsRPP'!E8</f>
        <v>0.1</v>
      </c>
      <c r="D9" s="190">
        <f>'Sentinel LightsRPP'!M18</f>
        <v>4.6489999999999476E-2</v>
      </c>
      <c r="E9" s="194">
        <f>'Sentinel LightsRPP'!N18</f>
        <v>1.0953101219000644E-2</v>
      </c>
      <c r="F9" s="190">
        <f>'Sentinel LightsRPP'!M40</f>
        <v>-0.37880498201399782</v>
      </c>
      <c r="G9" s="192">
        <f>'Sentinel LightsRPP'!N40</f>
        <v>-4.1043657988079935E-2</v>
      </c>
    </row>
    <row r="10" spans="1:7" ht="12" thickBot="1" x14ac:dyDescent="0.25">
      <c r="A10" s="195" t="s">
        <v>13</v>
      </c>
      <c r="B10" s="196">
        <f>'Street LightingRPP'!E5</f>
        <v>36</v>
      </c>
      <c r="C10" s="197">
        <f>'Street LightingRPP'!E8</f>
        <v>0.1</v>
      </c>
      <c r="D10" s="198">
        <f>'Street LightingRPP'!M18</f>
        <v>6.6609999999999836E-2</v>
      </c>
      <c r="E10" s="199">
        <f>'Street LightingRPP'!N18</f>
        <v>1.6518985301302185E-2</v>
      </c>
      <c r="F10" s="198">
        <f>'Street LightingRPP'!M40</f>
        <v>-0.32283692137800024</v>
      </c>
      <c r="G10" s="200">
        <f>'Street LightingRPP'!N40</f>
        <v>-3.5971273830728887E-2</v>
      </c>
    </row>
    <row r="13" spans="1:7" ht="12" thickBot="1" x14ac:dyDescent="0.25">
      <c r="A13" s="201" t="s">
        <v>68</v>
      </c>
      <c r="B13" s="201"/>
      <c r="C13" s="201"/>
      <c r="D13" s="201"/>
      <c r="E13" s="201"/>
      <c r="F13" s="201"/>
      <c r="G13" s="201"/>
    </row>
    <row r="14" spans="1:7" ht="12" thickBot="1" x14ac:dyDescent="0.25">
      <c r="A14" s="202" t="s">
        <v>0</v>
      </c>
      <c r="B14" s="202" t="s">
        <v>1</v>
      </c>
      <c r="C14" s="202" t="s">
        <v>2</v>
      </c>
      <c r="D14" s="204" t="s">
        <v>3</v>
      </c>
      <c r="E14" s="205"/>
      <c r="F14" s="204" t="s">
        <v>4</v>
      </c>
      <c r="G14" s="205"/>
    </row>
    <row r="15" spans="1:7" ht="12" thickBot="1" x14ac:dyDescent="0.25">
      <c r="A15" s="203"/>
      <c r="B15" s="203"/>
      <c r="C15" s="203"/>
      <c r="D15" s="2" t="s">
        <v>5</v>
      </c>
      <c r="E15" s="2" t="s">
        <v>6</v>
      </c>
      <c r="F15" s="2" t="s">
        <v>5</v>
      </c>
      <c r="G15" s="2" t="s">
        <v>6</v>
      </c>
    </row>
    <row r="16" spans="1:7" x14ac:dyDescent="0.2">
      <c r="A16" s="3" t="s">
        <v>7</v>
      </c>
      <c r="B16" s="4">
        <f>ResidentialNonRPP!E5</f>
        <v>800</v>
      </c>
      <c r="C16" s="5">
        <f>ResidentialNonRPP!E8</f>
        <v>0</v>
      </c>
      <c r="D16" s="6">
        <f>ResidentialNonRPP!M18</f>
        <v>0.26999999999999957</v>
      </c>
      <c r="E16" s="7">
        <f>ResidentialNonRPP!N18</f>
        <v>1.0791366906474802E-2</v>
      </c>
      <c r="F16" s="6">
        <f>ResidentialNonRPP!M40</f>
        <v>29.809588032000008</v>
      </c>
      <c r="G16" s="8">
        <f>ResidentialNonRPP!N40</f>
        <v>0.31823459219446298</v>
      </c>
    </row>
    <row r="17" spans="1:7" x14ac:dyDescent="0.2">
      <c r="A17" s="9" t="s">
        <v>8</v>
      </c>
      <c r="B17" s="10">
        <f>'GS &lt;50NonRPP'!E5</f>
        <v>2000</v>
      </c>
      <c r="C17" s="11">
        <f>'GS &lt;50NonRPP'!E8</f>
        <v>0</v>
      </c>
      <c r="D17" s="12">
        <f>'GS &lt;50NonRPP'!M18</f>
        <v>0.89000000000000057</v>
      </c>
      <c r="E17" s="13">
        <f>'GS &lt;50NonRPP'!N18</f>
        <v>1.5649727448566918E-2</v>
      </c>
      <c r="F17" s="12">
        <f>'GS &lt;50NonRPP'!M40</f>
        <v>75.357015120000028</v>
      </c>
      <c r="G17" s="14">
        <f>'GS &lt;50NonRPP'!N40</f>
        <v>0.34639546213398958</v>
      </c>
    </row>
    <row r="18" spans="1:7" x14ac:dyDescent="0.2">
      <c r="A18" s="9" t="s">
        <v>9</v>
      </c>
      <c r="B18" s="10">
        <f>'GS 50-2999NonRPP'!E5</f>
        <v>1198113</v>
      </c>
      <c r="C18" s="10">
        <f>'GS 50-2999NonRPP'!E8</f>
        <v>2968</v>
      </c>
      <c r="D18" s="12">
        <f>'GS 50-2999NonRPP'!M18</f>
        <v>64.984400000000278</v>
      </c>
      <c r="E18" s="13">
        <f>'GS 50-2999NonRPP'!N18</f>
        <v>1.0028497646965766E-2</v>
      </c>
      <c r="F18" s="12">
        <f>'GS 50-2999NonRPP'!M40</f>
        <v>42650.856758023991</v>
      </c>
      <c r="G18" s="14">
        <f>'GS 50-2999NonRPP'!N40</f>
        <v>0.37522773002757648</v>
      </c>
    </row>
    <row r="19" spans="1:7" ht="33.75" hidden="1" x14ac:dyDescent="0.2">
      <c r="A19" s="15" t="s">
        <v>10</v>
      </c>
      <c r="B19" s="10">
        <f>'GS3000-4999NonRPP'!E5</f>
        <v>1282464</v>
      </c>
      <c r="C19" s="11">
        <f>'GS3000-4999NonRPP'!E8</f>
        <v>2440</v>
      </c>
      <c r="D19" s="12">
        <f>'GS3000-4999NonRPP'!M18</f>
        <v>69.682000000000698</v>
      </c>
      <c r="E19" s="13">
        <f>'GS3000-4999NonRPP'!N18</f>
        <v>1.4492313554083957E-2</v>
      </c>
      <c r="F19" s="12">
        <f>'GS3000-4999NonRPP'!M40</f>
        <v>2701.7716243807808</v>
      </c>
      <c r="G19" s="14">
        <f>'GS3000-4999NonRPP'!N40</f>
        <v>1.6111412213692132E-2</v>
      </c>
    </row>
    <row r="20" spans="1:7" x14ac:dyDescent="0.2">
      <c r="A20" s="9" t="s">
        <v>11</v>
      </c>
      <c r="B20" s="10">
        <f>UMSLNonRPP!E5</f>
        <v>2000</v>
      </c>
      <c r="C20" s="11">
        <f>UMSLNonRPP!E8</f>
        <v>0</v>
      </c>
      <c r="D20" s="12">
        <f>UMSLNonRPP!M18</f>
        <v>0.92999999999999261</v>
      </c>
      <c r="E20" s="13">
        <f>UMSLNonRPP!N18</f>
        <v>1.4135886912904584E-2</v>
      </c>
      <c r="F20" s="12">
        <f>UMSLNonRPP!M40</f>
        <v>83.775216799999981</v>
      </c>
      <c r="G20" s="14">
        <f>UMSLNonRPP!N40</f>
        <v>0.33389231641701644</v>
      </c>
    </row>
    <row r="21" spans="1:7" x14ac:dyDescent="0.2">
      <c r="A21" s="9" t="s">
        <v>12</v>
      </c>
      <c r="B21" s="10">
        <f>'Sentinel LightsNonRPP'!E5</f>
        <v>36</v>
      </c>
      <c r="C21" s="11">
        <f>'Sentinel LightsNonRPP'!E8</f>
        <v>0.1</v>
      </c>
      <c r="D21" s="12">
        <f>'Sentinel LightsNonRPP'!M18</f>
        <v>6.7469999999999253E-2</v>
      </c>
      <c r="E21" s="16">
        <f>'Sentinel LightsNonRPP'!N18</f>
        <v>1.5974977980243603E-2</v>
      </c>
      <c r="F21" s="12">
        <f>'Sentinel LightsNonRPP'!M40</f>
        <v>1.5861211755399989</v>
      </c>
      <c r="G21" s="14">
        <f>'Sentinel LightsNonRPP'!N40</f>
        <v>0.19471439337839413</v>
      </c>
    </row>
    <row r="22" spans="1:7" ht="12" thickBot="1" x14ac:dyDescent="0.25">
      <c r="A22" s="17" t="s">
        <v>13</v>
      </c>
      <c r="B22" s="18">
        <f>'Street LightingNonRPP'!E5</f>
        <v>36</v>
      </c>
      <c r="C22" s="19">
        <f>'Street LightingNonRPP'!E8</f>
        <v>0.1</v>
      </c>
      <c r="D22" s="20">
        <f>'Street LightingNonRPP'!M18</f>
        <v>6.6609999999999836E-2</v>
      </c>
      <c r="E22" s="21">
        <f>'Street LightingNonRPP'!N18</f>
        <v>1.6518985301302185E-2</v>
      </c>
      <c r="F22" s="20">
        <f>'Street LightingNonRPP'!M40</f>
        <v>1.4392240095800002</v>
      </c>
      <c r="G22" s="22">
        <f>'Street LightingNonRPP'!N40</f>
        <v>0.17853413630195245</v>
      </c>
    </row>
  </sheetData>
  <mergeCells count="12">
    <mergeCell ref="A1:G1"/>
    <mergeCell ref="A2:A3"/>
    <mergeCell ref="B2:B3"/>
    <mergeCell ref="C2:C3"/>
    <mergeCell ref="D2:E2"/>
    <mergeCell ref="F2:G2"/>
    <mergeCell ref="A13:G13"/>
    <mergeCell ref="A14:A15"/>
    <mergeCell ref="B14:B15"/>
    <mergeCell ref="C14:C15"/>
    <mergeCell ref="D14:E14"/>
    <mergeCell ref="F14:G14"/>
  </mergeCells>
  <phoneticPr fontId="20" type="noConversion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Footer>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92D050"/>
    <pageSetUpPr fitToPage="1"/>
  </sheetPr>
  <dimension ref="A1:N45"/>
  <sheetViews>
    <sheetView topLeftCell="A13" workbookViewId="0">
      <selection activeCell="A7" sqref="A7:IV7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2.140625" bestFit="1" customWidth="1"/>
  </cols>
  <sheetData>
    <row r="1" spans="1:14" ht="15.75" x14ac:dyDescent="0.2">
      <c r="A1" s="23"/>
      <c r="B1" s="24"/>
      <c r="C1" s="207" t="s">
        <v>54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33.869999999999997</v>
      </c>
      <c r="F14" s="146">
        <v>1</v>
      </c>
      <c r="G14" s="57">
        <f>E14*F14</f>
        <v>33.869999999999997</v>
      </c>
      <c r="H14" s="58"/>
      <c r="I14" s="171">
        <v>34.36</v>
      </c>
      <c r="J14" s="59">
        <v>1</v>
      </c>
      <c r="K14" s="60">
        <f>I14*J14</f>
        <v>34.36</v>
      </c>
      <c r="L14" s="58"/>
      <c r="M14" s="61">
        <f>K14-G14</f>
        <v>0.49000000000000199</v>
      </c>
      <c r="N14" s="62">
        <f>M14/G14</f>
        <v>1.4467080011809921E-2</v>
      </c>
    </row>
    <row r="15" spans="1:14" ht="14.25" x14ac:dyDescent="0.2">
      <c r="A15" s="52" t="s">
        <v>30</v>
      </c>
      <c r="B15" s="52"/>
      <c r="C15" s="53"/>
      <c r="D15" s="54"/>
      <c r="E15" s="63">
        <v>1.1599999999999999E-2</v>
      </c>
      <c r="F15" s="64">
        <v>2000</v>
      </c>
      <c r="G15" s="57">
        <f>E15*F15</f>
        <v>23.2</v>
      </c>
      <c r="H15" s="58"/>
      <c r="I15" s="63">
        <v>1.18E-2</v>
      </c>
      <c r="J15" s="65">
        <f>F15</f>
        <v>2000</v>
      </c>
      <c r="K15" s="57">
        <f>I15*J15</f>
        <v>23.599999999999998</v>
      </c>
      <c r="L15" s="58"/>
      <c r="M15" s="61">
        <f t="shared" ref="M15:M34" si="0">K15-G15</f>
        <v>0.39999999999999858</v>
      </c>
      <c r="N15" s="62">
        <f t="shared" ref="N15:N34" si="1">M15/G15</f>
        <v>1.7241379310344768E-2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-1E-4</v>
      </c>
      <c r="F17" s="73">
        <v>2000</v>
      </c>
      <c r="G17" s="74">
        <f>E17*F17</f>
        <v>-0.2</v>
      </c>
      <c r="H17" s="75"/>
      <c r="I17" s="172">
        <v>-1E-4</v>
      </c>
      <c r="J17" s="76">
        <f>F17</f>
        <v>2000</v>
      </c>
      <c r="K17" s="74">
        <f>I17*J17</f>
        <v>-0.2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56.86999999999999</v>
      </c>
      <c r="H18" s="85"/>
      <c r="I18" s="82"/>
      <c r="J18" s="86"/>
      <c r="K18" s="173">
        <f>SUM(K14:K17)</f>
        <v>57.759999999999991</v>
      </c>
      <c r="L18" s="87"/>
      <c r="M18" s="88">
        <f t="shared" si="0"/>
        <v>0.89000000000000057</v>
      </c>
      <c r="N18" s="89">
        <f t="shared" si="1"/>
        <v>1.5649727448566918E-2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I32*0.64+I33*0.18+I34*0.18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-9.5999999999999992E-3</v>
      </c>
      <c r="J20" s="174">
        <f>F20</f>
        <v>2000</v>
      </c>
      <c r="K20" s="57">
        <f>I20*J20</f>
        <v>-19.2</v>
      </c>
      <c r="L20" s="95"/>
      <c r="M20" s="61">
        <f t="shared" si="0"/>
        <v>51</v>
      </c>
      <c r="N20" s="62">
        <f>M20/G20</f>
        <v>-0.72649572649572647</v>
      </c>
    </row>
    <row r="21" spans="1:14" ht="14.25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>
        <v>1.2800000000000001E-2</v>
      </c>
      <c r="J21" s="174">
        <v>2000</v>
      </c>
      <c r="K21" s="57">
        <f>I21*J21</f>
        <v>25.6</v>
      </c>
      <c r="L21" s="95"/>
      <c r="M21" s="61">
        <f>K21-G21</f>
        <v>25.6</v>
      </c>
      <c r="N21" s="62" t="e">
        <f t="shared" si="1"/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174">
        <v>2000</v>
      </c>
      <c r="G22" s="57">
        <f>E22*F22</f>
        <v>2</v>
      </c>
      <c r="H22" s="85"/>
      <c r="I22" s="63">
        <v>1E-3</v>
      </c>
      <c r="J22" s="174">
        <f>F22</f>
        <v>2000</v>
      </c>
      <c r="K22" s="57">
        <f>I22*J22</f>
        <v>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174">
        <v>1</v>
      </c>
      <c r="G23" s="57">
        <f>E23*F23</f>
        <v>0.79</v>
      </c>
      <c r="H23" s="85"/>
      <c r="I23" s="63">
        <v>0.79</v>
      </c>
      <c r="J23" s="174">
        <f>F23</f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-7.0066693600000098</v>
      </c>
      <c r="H24" s="85"/>
      <c r="I24" s="101"/>
      <c r="J24" s="103"/>
      <c r="K24" s="102">
        <f>SUM(K18:K23)</f>
        <v>70.483330640000005</v>
      </c>
      <c r="L24" s="87"/>
      <c r="M24" s="104">
        <f t="shared" si="0"/>
        <v>77.490000000000009</v>
      </c>
      <c r="N24" s="105">
        <f t="shared" si="1"/>
        <v>-11.059462922908624</v>
      </c>
    </row>
    <row r="25" spans="1:14" ht="14.25" x14ac:dyDescent="0.2">
      <c r="A25" s="106" t="s">
        <v>40</v>
      </c>
      <c r="B25" s="106"/>
      <c r="C25" s="107"/>
      <c r="D25" s="108"/>
      <c r="E25" s="63">
        <v>6.7999999999999996E-3</v>
      </c>
      <c r="F25" s="175">
        <v>2120.4</v>
      </c>
      <c r="G25" s="57">
        <f>E25*F25</f>
        <v>14.41872</v>
      </c>
      <c r="H25" s="85"/>
      <c r="I25" s="63">
        <v>5.8999999999999999E-3</v>
      </c>
      <c r="J25" s="176">
        <f>F25</f>
        <v>2120.4</v>
      </c>
      <c r="K25" s="57">
        <f>I25*J25</f>
        <v>12.51036</v>
      </c>
      <c r="L25" s="95"/>
      <c r="M25" s="61">
        <f t="shared" si="0"/>
        <v>-1.9083600000000001</v>
      </c>
      <c r="N25" s="62">
        <f t="shared" si="1"/>
        <v>-0.13235294117647059</v>
      </c>
    </row>
    <row r="26" spans="1:14" ht="25.5" customHeight="1" x14ac:dyDescent="0.2">
      <c r="A26" s="206" t="s">
        <v>41</v>
      </c>
      <c r="B26" s="206"/>
      <c r="C26" s="206"/>
      <c r="D26" s="108"/>
      <c r="E26" s="63">
        <v>3.5000000000000001E-3</v>
      </c>
      <c r="F26" s="175">
        <v>2120.4</v>
      </c>
      <c r="G26" s="57">
        <f>E26*F26</f>
        <v>7.4214000000000002</v>
      </c>
      <c r="H26" s="85"/>
      <c r="I26" s="63">
        <v>2.8E-3</v>
      </c>
      <c r="J26" s="176">
        <f>F26</f>
        <v>2120.4</v>
      </c>
      <c r="K26" s="57">
        <f>I26*J26</f>
        <v>5.9371200000000002</v>
      </c>
      <c r="L26" s="95"/>
      <c r="M26" s="61">
        <f t="shared" si="0"/>
        <v>-1.48428</v>
      </c>
      <c r="N26" s="62">
        <f t="shared" si="1"/>
        <v>-0.2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14.833450639999992</v>
      </c>
      <c r="H27" s="113"/>
      <c r="I27" s="114"/>
      <c r="J27" s="115"/>
      <c r="K27" s="102">
        <f>SUM(K24:K26)</f>
        <v>88.930810640000004</v>
      </c>
      <c r="L27" s="116"/>
      <c r="M27" s="104">
        <f t="shared" si="0"/>
        <v>74.097360000000009</v>
      </c>
      <c r="N27" s="105">
        <f t="shared" si="1"/>
        <v>4.99528813613931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2120.4</v>
      </c>
      <c r="G28" s="119">
        <f t="shared" ref="G28:G34" si="2">E28*F28</f>
        <v>9.3297600000000003</v>
      </c>
      <c r="H28" s="95"/>
      <c r="I28" s="118">
        <v>4.4000000000000003E-3</v>
      </c>
      <c r="J28" s="176">
        <f>E5*E3</f>
        <v>2120.4</v>
      </c>
      <c r="K28" s="119">
        <f t="shared" ref="K28:K33" si="3">I28*J28</f>
        <v>9.3297600000000003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2120.4</v>
      </c>
      <c r="G29" s="119">
        <f t="shared" si="2"/>
        <v>2.7565200000000001</v>
      </c>
      <c r="H29" s="95"/>
      <c r="I29" s="118">
        <v>1.2999999999999999E-3</v>
      </c>
      <c r="J29" s="176">
        <f>E5*E3</f>
        <v>2120.4</v>
      </c>
      <c r="K29" s="119">
        <f t="shared" si="3"/>
        <v>2.7565200000000001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2000</v>
      </c>
      <c r="G31" s="119">
        <f t="shared" si="2"/>
        <v>14</v>
      </c>
      <c r="H31" s="95"/>
      <c r="I31" s="118">
        <v>7.0000000000000001E-3</v>
      </c>
      <c r="J31" s="176">
        <f>E5</f>
        <v>2000</v>
      </c>
      <c r="K31" s="119">
        <f t="shared" si="3"/>
        <v>14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v>2000</v>
      </c>
      <c r="G32" s="119">
        <f t="shared" si="2"/>
        <v>60</v>
      </c>
      <c r="H32" s="95"/>
      <c r="I32" s="118">
        <f>E32</f>
        <v>0.03</v>
      </c>
      <c r="J32" s="175">
        <f>F32</f>
        <v>2000</v>
      </c>
      <c r="K32" s="119">
        <f t="shared" si="3"/>
        <v>60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v>2000</v>
      </c>
      <c r="G33" s="119">
        <f t="shared" si="2"/>
        <v>112.74000000000001</v>
      </c>
      <c r="H33" s="95"/>
      <c r="I33" s="118">
        <f>E33</f>
        <v>5.6370000000000003E-2</v>
      </c>
      <c r="J33" s="175">
        <f>F33</f>
        <v>2000</v>
      </c>
      <c r="K33" s="119">
        <f t="shared" si="3"/>
        <v>112.74000000000001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>
        <f>F34</f>
        <v>0</v>
      </c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213.90973063999999</v>
      </c>
      <c r="H36" s="137"/>
      <c r="I36" s="138"/>
      <c r="J36" s="138"/>
      <c r="K36" s="139">
        <f>SUM(K27:K35)</f>
        <v>288.00709064</v>
      </c>
      <c r="L36" s="140"/>
      <c r="M36" s="141">
        <f>K36-G36</f>
        <v>74.097360000000009</v>
      </c>
      <c r="N36" s="142">
        <f>M36/G36</f>
        <v>0.34639546213398947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27.808264983200001</v>
      </c>
      <c r="H37" s="146"/>
      <c r="I37" s="134">
        <v>0.13</v>
      </c>
      <c r="J37" s="146"/>
      <c r="K37" s="147">
        <f>K36*I37</f>
        <v>37.440921783200004</v>
      </c>
      <c r="L37" s="148"/>
      <c r="M37" s="149">
        <f>K37-G37</f>
        <v>9.632656800000003</v>
      </c>
      <c r="N37" s="150">
        <f>M37/G37</f>
        <v>0.34639546213398953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241.71799562319998</v>
      </c>
      <c r="H38" s="146"/>
      <c r="I38" s="146"/>
      <c r="J38" s="146"/>
      <c r="K38" s="147">
        <f>SUM(K36:K37)</f>
        <v>325.4480124232</v>
      </c>
      <c r="L38" s="148"/>
      <c r="M38" s="149">
        <f>K38-G38</f>
        <v>83.730016800000016</v>
      </c>
      <c r="N38" s="150">
        <f>M38/G38</f>
        <v>0.34639546213398953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-24.17179956232</v>
      </c>
      <c r="H39" s="146"/>
      <c r="I39" s="146"/>
      <c r="J39" s="146"/>
      <c r="K39" s="153">
        <f>K38*-0.1</f>
        <v>-32.544801242319998</v>
      </c>
      <c r="L39" s="148"/>
      <c r="M39" s="154">
        <f>K39-G39</f>
        <v>-8.373001679999998</v>
      </c>
      <c r="N39" s="155">
        <f>M39/G39</f>
        <v>0.34639546213398936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217.54619606087999</v>
      </c>
      <c r="H40" s="160"/>
      <c r="I40" s="160"/>
      <c r="J40" s="160"/>
      <c r="K40" s="161">
        <f>SUM(K38:K39)</f>
        <v>292.90321118088002</v>
      </c>
      <c r="L40" s="162"/>
      <c r="M40" s="88">
        <f>K40-G40</f>
        <v>75.357015120000028</v>
      </c>
      <c r="N40" s="89">
        <f>M40/G40</f>
        <v>0.34639546213398958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6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92D050"/>
    <pageSetUpPr fitToPage="1"/>
  </sheetPr>
  <dimension ref="A1:N41"/>
  <sheetViews>
    <sheetView topLeftCell="A19" workbookViewId="0">
      <selection activeCell="A7" sqref="A7:IV7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56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>K14-G14</f>
        <v>3.25</v>
      </c>
      <c r="N14" s="62">
        <f>M14/G14</f>
        <v>1.4488231098430813E-2</v>
      </c>
    </row>
    <row r="15" spans="1:14" ht="14.25" x14ac:dyDescent="0.2">
      <c r="A15" s="52" t="s">
        <v>30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ref="M15:M34" si="0">K15-G15</f>
        <v>91.711200000000645</v>
      </c>
      <c r="N15" s="62">
        <f t="shared" ref="N15:N34" si="1">M15/G15</f>
        <v>1.4502956913545582E-2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72126.40260000003</v>
      </c>
      <c r="G19" s="57">
        <f>E19*F19</f>
        <v>2116.6646865411608</v>
      </c>
      <c r="H19" s="85"/>
      <c r="I19" s="63">
        <f>I32*0.64+I33*0.18+I34*0.18</f>
        <v>2.93466E-2</v>
      </c>
      <c r="J19" s="174">
        <f>F19</f>
        <v>72126.40260000003</v>
      </c>
      <c r="K19" s="57">
        <f>I19*J19</f>
        <v>2116.6646865411608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-14.7463</v>
      </c>
      <c r="F20" s="174">
        <f>E8</f>
        <v>2968</v>
      </c>
      <c r="G20" s="57">
        <f>E20*F20</f>
        <v>-43767.018400000001</v>
      </c>
      <c r="H20" s="85"/>
      <c r="I20" s="63">
        <v>-3.6486999999999998</v>
      </c>
      <c r="J20" s="174">
        <f>F20</f>
        <v>2968</v>
      </c>
      <c r="K20" s="57">
        <f>I20*J20</f>
        <v>-10829.3416</v>
      </c>
      <c r="L20" s="95"/>
      <c r="M20" s="61">
        <f t="shared" si="0"/>
        <v>32937.676800000001</v>
      </c>
      <c r="N20" s="62">
        <f t="shared" si="1"/>
        <v>-0.75256844089703856</v>
      </c>
    </row>
    <row r="21" spans="1:14" ht="14.25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>
        <v>4.8929</v>
      </c>
      <c r="J21" s="174">
        <v>1480</v>
      </c>
      <c r="K21" s="57">
        <f>I21*J21</f>
        <v>7241.4920000000002</v>
      </c>
      <c r="L21" s="95"/>
      <c r="M21" s="61">
        <f>K21-G21</f>
        <v>7241.4920000000002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0.35060000000000002</v>
      </c>
      <c r="F22" s="174">
        <f>E8</f>
        <v>2968</v>
      </c>
      <c r="G22" s="57">
        <f>E22*F22</f>
        <v>1040.5808000000002</v>
      </c>
      <c r="H22" s="85"/>
      <c r="I22" s="63">
        <v>0.35060000000000002</v>
      </c>
      <c r="J22" s="174">
        <f>F22</f>
        <v>2968</v>
      </c>
      <c r="K22" s="57">
        <f>I22*J22</f>
        <v>1040.5808000000002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-34129.79931345884</v>
      </c>
      <c r="H24" s="85"/>
      <c r="I24" s="101"/>
      <c r="J24" s="103"/>
      <c r="K24" s="102">
        <f>SUM(K18:K23)</f>
        <v>6114.353886541161</v>
      </c>
      <c r="L24" s="87"/>
      <c r="M24" s="104">
        <f t="shared" si="0"/>
        <v>40244.153200000001</v>
      </c>
      <c r="N24" s="105">
        <f t="shared" si="1"/>
        <v>-1.1791500099483447</v>
      </c>
    </row>
    <row r="25" spans="1:14" ht="14.25" x14ac:dyDescent="0.2">
      <c r="A25" s="106" t="s">
        <v>40</v>
      </c>
      <c r="B25" s="106"/>
      <c r="C25" s="107"/>
      <c r="D25" s="108"/>
      <c r="E25" s="63">
        <v>3.4214000000000002</v>
      </c>
      <c r="F25" s="175">
        <f>E8*E3</f>
        <v>3146.6736000000001</v>
      </c>
      <c r="G25" s="57">
        <f>E25*F25</f>
        <v>10766.02905504</v>
      </c>
      <c r="H25" s="85"/>
      <c r="I25" s="63">
        <v>2.9565000000000001</v>
      </c>
      <c r="J25" s="176">
        <f>F25</f>
        <v>3146.6736000000001</v>
      </c>
      <c r="K25" s="57">
        <f>I25*J25</f>
        <v>9303.1404984000001</v>
      </c>
      <c r="L25" s="95"/>
      <c r="M25" s="61">
        <f t="shared" si="0"/>
        <v>-1462.8885566400004</v>
      </c>
      <c r="N25" s="62">
        <f t="shared" si="1"/>
        <v>-0.13588004910270651</v>
      </c>
    </row>
    <row r="26" spans="1:14" ht="23.25" customHeight="1" x14ac:dyDescent="0.2">
      <c r="A26" s="206" t="s">
        <v>41</v>
      </c>
      <c r="B26" s="206"/>
      <c r="C26" s="206"/>
      <c r="D26" s="108"/>
      <c r="E26" s="63">
        <v>1.5398000000000001</v>
      </c>
      <c r="F26" s="175">
        <f>E8*E3</f>
        <v>3146.6736000000001</v>
      </c>
      <c r="G26" s="57">
        <f>E26*F26</f>
        <v>4845.2480092800006</v>
      </c>
      <c r="H26" s="85"/>
      <c r="I26" s="63">
        <v>1.2101999999999999</v>
      </c>
      <c r="J26" s="176">
        <f>F26</f>
        <v>3146.6736000000001</v>
      </c>
      <c r="K26" s="57">
        <f>I26*J26</f>
        <v>3808.1043907200001</v>
      </c>
      <c r="L26" s="95"/>
      <c r="M26" s="61">
        <f t="shared" si="0"/>
        <v>-1037.1436185600005</v>
      </c>
      <c r="N26" s="62">
        <f t="shared" si="1"/>
        <v>-0.21405377321730101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-18518.522249138838</v>
      </c>
      <c r="H27" s="113"/>
      <c r="I27" s="114"/>
      <c r="J27" s="115"/>
      <c r="K27" s="102">
        <f>SUM(K24:K26)</f>
        <v>19225.598775661161</v>
      </c>
      <c r="L27" s="116"/>
      <c r="M27" s="104">
        <f t="shared" si="0"/>
        <v>37744.121024799999</v>
      </c>
      <c r="N27" s="105">
        <f t="shared" si="1"/>
        <v>-2.0381821247402829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1270239.4026000001</v>
      </c>
      <c r="G28" s="119">
        <f t="shared" ref="G28:G34" si="2">E28*F28</f>
        <v>5589.0533714400008</v>
      </c>
      <c r="H28" s="95"/>
      <c r="I28" s="118">
        <v>4.4000000000000003E-3</v>
      </c>
      <c r="J28" s="176">
        <f>E5*E3</f>
        <v>1270239.4026000001</v>
      </c>
      <c r="K28" s="119">
        <f t="shared" ref="K28:K33" si="3">I28*J28</f>
        <v>5589.0533714400008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1270239.4026000001</v>
      </c>
      <c r="G29" s="119">
        <f t="shared" si="2"/>
        <v>1651.3112233800002</v>
      </c>
      <c r="H29" s="95"/>
      <c r="I29" s="118">
        <v>1.2999999999999999E-3</v>
      </c>
      <c r="J29" s="176">
        <f>E5*E3</f>
        <v>1270239.4026000001</v>
      </c>
      <c r="K29" s="119">
        <f t="shared" si="3"/>
        <v>1651.3112233800002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1198113</v>
      </c>
      <c r="G31" s="119">
        <f t="shared" si="2"/>
        <v>8386.7910000000011</v>
      </c>
      <c r="H31" s="95"/>
      <c r="I31" s="118">
        <v>7.0000000000000001E-3</v>
      </c>
      <c r="J31" s="176">
        <f>E5</f>
        <v>1198113</v>
      </c>
      <c r="K31" s="119">
        <f t="shared" si="3"/>
        <v>8386.7910000000011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f>E5</f>
        <v>1198113</v>
      </c>
      <c r="G32" s="119">
        <f t="shared" si="2"/>
        <v>35943.39</v>
      </c>
      <c r="H32" s="95"/>
      <c r="I32" s="118">
        <f>E32</f>
        <v>0.03</v>
      </c>
      <c r="J32" s="175">
        <f>F32</f>
        <v>1198113</v>
      </c>
      <c r="K32" s="119">
        <f t="shared" si="3"/>
        <v>35943.39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f>E5</f>
        <v>1198113</v>
      </c>
      <c r="G33" s="119">
        <f t="shared" si="2"/>
        <v>67537.629809999999</v>
      </c>
      <c r="H33" s="95"/>
      <c r="I33" s="118">
        <f>E33</f>
        <v>5.6370000000000003E-2</v>
      </c>
      <c r="J33" s="175">
        <f>F33</f>
        <v>1198113</v>
      </c>
      <c r="K33" s="119">
        <f t="shared" si="3"/>
        <v>67537.629809999999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/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100589.90315568115</v>
      </c>
      <c r="H36" s="137"/>
      <c r="I36" s="138"/>
      <c r="J36" s="138"/>
      <c r="K36" s="139">
        <f>SUM(K27:K35)</f>
        <v>138334.02418048115</v>
      </c>
      <c r="L36" s="140"/>
      <c r="M36" s="141">
        <f>K36-G36</f>
        <v>37744.121024799999</v>
      </c>
      <c r="N36" s="142">
        <f>M36/G36</f>
        <v>0.37522773002757653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13076.68741023855</v>
      </c>
      <c r="H37" s="146"/>
      <c r="I37" s="134">
        <v>0.13</v>
      </c>
      <c r="J37" s="146"/>
      <c r="K37" s="147">
        <f>K36*I37</f>
        <v>17983.423143462551</v>
      </c>
      <c r="L37" s="148"/>
      <c r="M37" s="149">
        <f>K37-G37</f>
        <v>4906.7357332240008</v>
      </c>
      <c r="N37" s="150">
        <f>M37/G37</f>
        <v>0.37522773002757664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113666.5905659197</v>
      </c>
      <c r="H38" s="146"/>
      <c r="I38" s="146"/>
      <c r="J38" s="146"/>
      <c r="K38" s="147">
        <f>SUM(K36:K37)</f>
        <v>156317.44732394369</v>
      </c>
      <c r="L38" s="148"/>
      <c r="M38" s="149">
        <f>K38-G38</f>
        <v>42650.856758023991</v>
      </c>
      <c r="N38" s="150">
        <f>M38/G38</f>
        <v>0.37522773002757648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/>
      <c r="H39" s="146"/>
      <c r="I39" s="146"/>
      <c r="J39" s="146"/>
      <c r="K39" s="153"/>
      <c r="L39" s="148"/>
      <c r="M39" s="154">
        <f>K39-G39</f>
        <v>0</v>
      </c>
      <c r="N39" s="155" t="e">
        <f>M39/G39</f>
        <v>#DIV/0!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113666.5905659197</v>
      </c>
      <c r="H40" s="160"/>
      <c r="I40" s="160"/>
      <c r="J40" s="160"/>
      <c r="K40" s="161">
        <f>SUM(K38:K39)</f>
        <v>156317.44732394369</v>
      </c>
      <c r="L40" s="162"/>
      <c r="M40" s="88">
        <f>K40-G40</f>
        <v>42650.856758023991</v>
      </c>
      <c r="N40" s="89">
        <f>M40/G40</f>
        <v>0.37522773002757648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1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1"/>
  <sheetViews>
    <sheetView topLeftCell="A10" workbookViewId="0">
      <selection activeCell="F27" sqref="F27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0</v>
      </c>
      <c r="B1" s="24"/>
      <c r="C1" s="207" t="s">
        <v>57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16</v>
      </c>
      <c r="B5" s="24"/>
      <c r="C5" s="32" t="s">
        <v>17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19</v>
      </c>
      <c r="B8" s="38"/>
      <c r="C8" s="39" t="s">
        <v>2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>K14-G14</f>
        <v>21.369999999999891</v>
      </c>
      <c r="N14" s="62">
        <f>M14/G14</f>
        <v>1.4500916061613552E-2</v>
      </c>
    </row>
    <row r="15" spans="1:14" ht="12.75" customHeight="1" x14ac:dyDescent="0.2">
      <c r="A15" s="52" t="s">
        <v>30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ref="M15:M34" si="0">K15-G15</f>
        <v>48.312000000000353</v>
      </c>
      <c r="N15" s="62">
        <f t="shared" ref="N15:N34" si="1">M15/G15</f>
        <v>1.4488511634713994E-2</v>
      </c>
    </row>
    <row r="16" spans="1:14" ht="12.75" customHeight="1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32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77204.332800000033</v>
      </c>
      <c r="G19" s="57">
        <f>E19*F19</f>
        <v>2265.684672948481</v>
      </c>
      <c r="H19" s="85"/>
      <c r="I19" s="63">
        <f>I32*0.64+I33*0.18+I34*0.18</f>
        <v>2.93466E-2</v>
      </c>
      <c r="J19" s="174">
        <f>F19</f>
        <v>77204.332800000033</v>
      </c>
      <c r="K19" s="57">
        <f>I19*J19</f>
        <v>2265.684672948481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35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>
        <v>0</v>
      </c>
      <c r="J20" s="174">
        <f>F20</f>
        <v>2440</v>
      </c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/>
      <c r="J21" s="174"/>
      <c r="K21" s="57"/>
      <c r="L21" s="95"/>
      <c r="M21" s="61"/>
      <c r="N21" s="62"/>
    </row>
    <row r="22" spans="1:14" ht="12.75" customHeight="1" x14ac:dyDescent="0.2">
      <c r="A22" s="97" t="s">
        <v>37</v>
      </c>
      <c r="B22" s="91"/>
      <c r="C22" s="92"/>
      <c r="D22" s="93"/>
      <c r="E22" s="63">
        <v>0.40939999999999999</v>
      </c>
      <c r="F22" s="174">
        <v>2440</v>
      </c>
      <c r="G22" s="57">
        <f>E22*F22</f>
        <v>998.93599999999992</v>
      </c>
      <c r="H22" s="85"/>
      <c r="I22" s="63">
        <v>0.40939999999999999</v>
      </c>
      <c r="J22" s="174">
        <f>F22</f>
        <v>2440</v>
      </c>
      <c r="K22" s="57">
        <f>I22*J22</f>
        <v>998.93599999999992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8072.8246729484799</v>
      </c>
      <c r="H24" s="85"/>
      <c r="I24" s="101"/>
      <c r="J24" s="103"/>
      <c r="K24" s="102">
        <f>SUM(K18:K23)</f>
        <v>8142.5066729484806</v>
      </c>
      <c r="L24" s="87"/>
      <c r="M24" s="104">
        <f t="shared" si="0"/>
        <v>69.682000000000698</v>
      </c>
      <c r="N24" s="105">
        <f t="shared" si="1"/>
        <v>8.631675135160638E-3</v>
      </c>
    </row>
    <row r="25" spans="1:14" ht="14.25" x14ac:dyDescent="0.2">
      <c r="A25" s="106" t="s">
        <v>40</v>
      </c>
      <c r="B25" s="106"/>
      <c r="C25" s="107"/>
      <c r="D25" s="108"/>
      <c r="E25" s="63">
        <v>3.4214000000000002</v>
      </c>
      <c r="F25" s="175">
        <v>2586.8879999999999</v>
      </c>
      <c r="G25" s="57">
        <f>E25*F25</f>
        <v>8850.7786032000004</v>
      </c>
      <c r="H25" s="85"/>
      <c r="I25" s="63">
        <v>3.3706999999999998</v>
      </c>
      <c r="J25" s="176">
        <f>F25</f>
        <v>2586.8879999999999</v>
      </c>
      <c r="K25" s="57">
        <f>I25*J25</f>
        <v>8719.6233815999985</v>
      </c>
      <c r="L25" s="95"/>
      <c r="M25" s="61">
        <f t="shared" si="0"/>
        <v>-131.15522160000182</v>
      </c>
      <c r="N25" s="62">
        <f t="shared" si="1"/>
        <v>-1.481849535277977E-2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1.5398000000000001</v>
      </c>
      <c r="F26" s="175">
        <v>2586.8879999999999</v>
      </c>
      <c r="G26" s="57">
        <f>E26*F26</f>
        <v>3983.2901424000001</v>
      </c>
      <c r="H26" s="85"/>
      <c r="I26" s="63">
        <v>1.5943000000000001</v>
      </c>
      <c r="J26" s="176">
        <f>F26</f>
        <v>2586.8879999999999</v>
      </c>
      <c r="K26" s="57">
        <f>I26*J26</f>
        <v>4124.2755384000002</v>
      </c>
      <c r="L26" s="95"/>
      <c r="M26" s="61">
        <f t="shared" si="0"/>
        <v>140.98539600000004</v>
      </c>
      <c r="N26" s="62">
        <f t="shared" si="1"/>
        <v>3.5394207039875315E-2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20906.893418548483</v>
      </c>
      <c r="H27" s="113"/>
      <c r="I27" s="114"/>
      <c r="J27" s="115"/>
      <c r="K27" s="102">
        <f>SUM(K24:K26)</f>
        <v>20986.405592948478</v>
      </c>
      <c r="L27" s="116"/>
      <c r="M27" s="104">
        <f t="shared" si="0"/>
        <v>79.512174399995274</v>
      </c>
      <c r="N27" s="105">
        <f t="shared" si="1"/>
        <v>3.8031558686501218E-3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1359668.3328</v>
      </c>
      <c r="G28" s="119">
        <f t="shared" ref="G28:G34" si="2">E28*F28</f>
        <v>5982.5406643200004</v>
      </c>
      <c r="H28" s="95"/>
      <c r="I28" s="118">
        <v>4.4000000000000003E-3</v>
      </c>
      <c r="J28" s="176">
        <f>E5*E3</f>
        <v>1359668.3328</v>
      </c>
      <c r="K28" s="119">
        <f t="shared" ref="K28:K33" si="3">I28*J28</f>
        <v>5982.5406643200004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1359668.3328</v>
      </c>
      <c r="G29" s="119">
        <f t="shared" si="2"/>
        <v>1767.56883264</v>
      </c>
      <c r="H29" s="95"/>
      <c r="I29" s="118">
        <v>3.0000000000000001E-3</v>
      </c>
      <c r="J29" s="176">
        <f>E5*E3</f>
        <v>1359668.3328</v>
      </c>
      <c r="K29" s="119">
        <f t="shared" si="3"/>
        <v>4079.0049984000002</v>
      </c>
      <c r="L29" s="95"/>
      <c r="M29" s="61">
        <f t="shared" si="0"/>
        <v>2311.4361657600002</v>
      </c>
      <c r="N29" s="120">
        <f t="shared" si="1"/>
        <v>1.3076923076923079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1282464</v>
      </c>
      <c r="G31" s="119">
        <f t="shared" si="2"/>
        <v>8977.2479999999996</v>
      </c>
      <c r="H31" s="95"/>
      <c r="I31" s="118">
        <v>7.0000000000000001E-3</v>
      </c>
      <c r="J31" s="176">
        <f>E5</f>
        <v>1282464</v>
      </c>
      <c r="K31" s="119">
        <f t="shared" si="3"/>
        <v>8977.2479999999996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f>E5</f>
        <v>1282464</v>
      </c>
      <c r="G32" s="119">
        <f t="shared" si="2"/>
        <v>38473.919999999998</v>
      </c>
      <c r="H32" s="95"/>
      <c r="I32" s="118">
        <f>E32</f>
        <v>0.03</v>
      </c>
      <c r="J32" s="175">
        <f>F32</f>
        <v>1282464</v>
      </c>
      <c r="K32" s="119">
        <f t="shared" si="3"/>
        <v>38473.919999999998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f>E5</f>
        <v>1282464</v>
      </c>
      <c r="G33" s="119">
        <f t="shared" si="2"/>
        <v>72292.495680000007</v>
      </c>
      <c r="H33" s="95"/>
      <c r="I33" s="118">
        <f>E33</f>
        <v>5.6370000000000003E-2</v>
      </c>
      <c r="J33" s="175">
        <f>F33</f>
        <v>1282464</v>
      </c>
      <c r="K33" s="119">
        <f t="shared" si="3"/>
        <v>72292.495680000007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>
        <f>F34</f>
        <v>0</v>
      </c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148400.91659550849</v>
      </c>
      <c r="H36" s="137"/>
      <c r="I36" s="138"/>
      <c r="J36" s="138"/>
      <c r="K36" s="139">
        <f>SUM(K27:K35)</f>
        <v>150791.86493566848</v>
      </c>
      <c r="L36" s="140"/>
      <c r="M36" s="141">
        <f>K36-G36</f>
        <v>2390.9483401599864</v>
      </c>
      <c r="N36" s="142">
        <f>M36/G36</f>
        <v>1.6111412213692156E-2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19292.119157416106</v>
      </c>
      <c r="H37" s="146"/>
      <c r="I37" s="134">
        <v>0.13</v>
      </c>
      <c r="J37" s="146"/>
      <c r="K37" s="147">
        <f>K36*I37</f>
        <v>19602.942441636904</v>
      </c>
      <c r="L37" s="148"/>
      <c r="M37" s="149">
        <f>K37-G37</f>
        <v>310.82328422079809</v>
      </c>
      <c r="N37" s="150">
        <f>M37/G37</f>
        <v>1.6111412213692146E-2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167693.0357529246</v>
      </c>
      <c r="H38" s="146"/>
      <c r="I38" s="146"/>
      <c r="J38" s="146"/>
      <c r="K38" s="147">
        <f>SUM(K36:K37)</f>
        <v>170394.80737730538</v>
      </c>
      <c r="L38" s="148"/>
      <c r="M38" s="149">
        <f>K38-G38</f>
        <v>2701.7716243807808</v>
      </c>
      <c r="N38" s="150">
        <f>M38/G38</f>
        <v>1.6111412213692132E-2</v>
      </c>
    </row>
    <row r="39" spans="1:14" ht="28.5" customHeight="1" x14ac:dyDescent="0.2">
      <c r="A39" s="219" t="s">
        <v>52</v>
      </c>
      <c r="B39" s="219"/>
      <c r="C39" s="219"/>
      <c r="D39" s="133"/>
      <c r="E39" s="146"/>
      <c r="F39" s="144"/>
      <c r="G39" s="152"/>
      <c r="H39" s="146"/>
      <c r="I39" s="146"/>
      <c r="J39" s="146"/>
      <c r="K39" s="153"/>
      <c r="L39" s="148"/>
      <c r="M39" s="154">
        <f>K39-G39</f>
        <v>0</v>
      </c>
      <c r="N39" s="155" t="e">
        <f>M39/G39</f>
        <v>#DIV/0!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167693.0357529246</v>
      </c>
      <c r="H40" s="160"/>
      <c r="I40" s="160"/>
      <c r="J40" s="160"/>
      <c r="K40" s="161">
        <f>SUM(K38:K39)</f>
        <v>170394.80737730538</v>
      </c>
      <c r="L40" s="162"/>
      <c r="M40" s="88">
        <f>K40-G40</f>
        <v>2701.7716243807808</v>
      </c>
      <c r="N40" s="89">
        <f>M40/G40</f>
        <v>1.6111412213692132E-2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5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N41"/>
  <sheetViews>
    <sheetView topLeftCell="A10" workbookViewId="0">
      <selection activeCell="H24" sqref="H24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58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>K14-G14</f>
        <v>0.13000000000000078</v>
      </c>
      <c r="N14" s="62">
        <f>M14/G14</f>
        <v>1.4145810663765048E-2</v>
      </c>
    </row>
    <row r="15" spans="1:14" ht="14.25" x14ac:dyDescent="0.2">
      <c r="A15" s="52" t="s">
        <v>30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ref="M15:M34" si="0">K15-G15</f>
        <v>0.79999999999999716</v>
      </c>
      <c r="N15" s="62">
        <f t="shared" ref="N15:N34" si="1">M15/G15</f>
        <v>1.3986013986013936E-2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120.40000000000006</v>
      </c>
      <c r="G19" s="57">
        <f>E19*F19</f>
        <v>3.5333306400000017</v>
      </c>
      <c r="H19" s="85"/>
      <c r="I19" s="63">
        <f>I32*0.64+I33*0.18+I34*0.18</f>
        <v>2.93466E-2</v>
      </c>
      <c r="J19" s="174">
        <f>F19</f>
        <v>120.40000000000006</v>
      </c>
      <c r="K19" s="57">
        <f>I19*J19</f>
        <v>3.5333306400000017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-3.5099999999999999E-2</v>
      </c>
      <c r="F20" s="174">
        <v>2000</v>
      </c>
      <c r="G20" s="57">
        <f>E20*F20</f>
        <v>-70.2</v>
      </c>
      <c r="H20" s="85"/>
      <c r="I20" s="63">
        <v>-9.5999999999999992E-3</v>
      </c>
      <c r="J20" s="174">
        <f>F20</f>
        <v>2000</v>
      </c>
      <c r="K20" s="57">
        <f>I20*J20</f>
        <v>-19.2</v>
      </c>
      <c r="L20" s="95"/>
      <c r="M20" s="61">
        <f t="shared" si="0"/>
        <v>51</v>
      </c>
      <c r="N20" s="62">
        <f t="shared" si="1"/>
        <v>-0.72649572649572647</v>
      </c>
    </row>
    <row r="21" spans="1:14" ht="14.25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>
        <v>1.2800000000000001E-2</v>
      </c>
      <c r="J21" s="174">
        <v>2000</v>
      </c>
      <c r="K21" s="57">
        <f>I21*J21</f>
        <v>25.6</v>
      </c>
      <c r="L21" s="95"/>
      <c r="M21" s="61">
        <f>K21-G21</f>
        <v>25.6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174">
        <v>2000</v>
      </c>
      <c r="G22" s="57">
        <f>E22*F22</f>
        <v>2</v>
      </c>
      <c r="H22" s="85"/>
      <c r="I22" s="63">
        <v>1E-3</v>
      </c>
      <c r="J22" s="174">
        <f>F22</f>
        <v>2000</v>
      </c>
      <c r="K22" s="57">
        <f>I22*J22</f>
        <v>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1.123330640000006</v>
      </c>
      <c r="H24" s="85"/>
      <c r="I24" s="101"/>
      <c r="J24" s="103"/>
      <c r="K24" s="102">
        <f>SUM(K18:K23)</f>
        <v>78.653330640000007</v>
      </c>
      <c r="L24" s="87"/>
      <c r="M24" s="104">
        <f t="shared" si="0"/>
        <v>77.53</v>
      </c>
      <c r="N24" s="105">
        <f t="shared" si="1"/>
        <v>69.01796963358855</v>
      </c>
    </row>
    <row r="25" spans="1:14" ht="14.25" x14ac:dyDescent="0.2">
      <c r="A25" s="106" t="s">
        <v>40</v>
      </c>
      <c r="B25" s="106"/>
      <c r="C25" s="107"/>
      <c r="D25" s="108"/>
      <c r="E25" s="63">
        <v>6.7999999999999996E-3</v>
      </c>
      <c r="F25" s="175">
        <v>2120.4</v>
      </c>
      <c r="G25" s="57">
        <f>E25*F25</f>
        <v>14.41872</v>
      </c>
      <c r="H25" s="85"/>
      <c r="I25" s="63">
        <v>5.8999999999999999E-3</v>
      </c>
      <c r="J25" s="176">
        <f>F25</f>
        <v>2120.4</v>
      </c>
      <c r="K25" s="57">
        <f>I25*J25</f>
        <v>12.51036</v>
      </c>
      <c r="L25" s="95"/>
      <c r="M25" s="61">
        <f t="shared" si="0"/>
        <v>-1.9083600000000001</v>
      </c>
      <c r="N25" s="62">
        <f t="shared" si="1"/>
        <v>-0.13235294117647059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3.5000000000000001E-3</v>
      </c>
      <c r="F26" s="175">
        <v>2120.4</v>
      </c>
      <c r="G26" s="57">
        <f>E26*F26</f>
        <v>7.4214000000000002</v>
      </c>
      <c r="H26" s="85"/>
      <c r="I26" s="63">
        <v>2.8E-3</v>
      </c>
      <c r="J26" s="176">
        <f>F26</f>
        <v>2120.4</v>
      </c>
      <c r="K26" s="57">
        <f>I26*J26</f>
        <v>5.9371200000000002</v>
      </c>
      <c r="L26" s="95"/>
      <c r="M26" s="61">
        <f t="shared" si="0"/>
        <v>-1.48428</v>
      </c>
      <c r="N26" s="62">
        <f t="shared" si="1"/>
        <v>-0.2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22.963450640000005</v>
      </c>
      <c r="H27" s="113"/>
      <c r="I27" s="114"/>
      <c r="J27" s="115"/>
      <c r="K27" s="102">
        <f>SUM(K24:K26)</f>
        <v>97.10081064000002</v>
      </c>
      <c r="L27" s="116"/>
      <c r="M27" s="104">
        <f t="shared" si="0"/>
        <v>74.137360000000015</v>
      </c>
      <c r="N27" s="105">
        <f t="shared" si="1"/>
        <v>3.228493886317775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2120.4</v>
      </c>
      <c r="G28" s="119">
        <f t="shared" ref="G28:G34" si="2">E28*F28</f>
        <v>9.3297600000000003</v>
      </c>
      <c r="H28" s="95"/>
      <c r="I28" s="118">
        <v>4.4000000000000003E-3</v>
      </c>
      <c r="J28" s="176">
        <f>E5*E3</f>
        <v>2120.4</v>
      </c>
      <c r="K28" s="119">
        <f t="shared" ref="K28:K33" si="3">I28*J28</f>
        <v>9.3297600000000003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2120.4</v>
      </c>
      <c r="G29" s="119">
        <f t="shared" si="2"/>
        <v>2.7565200000000001</v>
      </c>
      <c r="H29" s="95"/>
      <c r="I29" s="118">
        <v>1.2999999999999999E-3</v>
      </c>
      <c r="J29" s="176">
        <f>E5*E3</f>
        <v>2120.4</v>
      </c>
      <c r="K29" s="119">
        <f t="shared" si="3"/>
        <v>2.7565200000000001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2000</v>
      </c>
      <c r="G31" s="119">
        <f t="shared" si="2"/>
        <v>14</v>
      </c>
      <c r="H31" s="95"/>
      <c r="I31" s="118">
        <v>7.0000000000000001E-3</v>
      </c>
      <c r="J31" s="176">
        <f>E5</f>
        <v>2000</v>
      </c>
      <c r="K31" s="119">
        <f t="shared" si="3"/>
        <v>14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f>E5</f>
        <v>2000</v>
      </c>
      <c r="G32" s="119">
        <f t="shared" si="2"/>
        <v>60</v>
      </c>
      <c r="H32" s="95"/>
      <c r="I32" s="118">
        <f>E32</f>
        <v>0.03</v>
      </c>
      <c r="J32" s="175">
        <f>F32</f>
        <v>2000</v>
      </c>
      <c r="K32" s="119">
        <f t="shared" si="3"/>
        <v>60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f>E5</f>
        <v>2000</v>
      </c>
      <c r="G33" s="119">
        <f t="shared" si="2"/>
        <v>112.74000000000001</v>
      </c>
      <c r="H33" s="95"/>
      <c r="I33" s="118">
        <f>E33</f>
        <v>5.6370000000000003E-2</v>
      </c>
      <c r="J33" s="175">
        <f>F33</f>
        <v>2000</v>
      </c>
      <c r="K33" s="119">
        <f t="shared" si="3"/>
        <v>112.74000000000001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/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222.03973064000002</v>
      </c>
      <c r="H36" s="137"/>
      <c r="I36" s="138"/>
      <c r="J36" s="138"/>
      <c r="K36" s="139">
        <f>SUM(K27:K35)</f>
        <v>296.17709064000002</v>
      </c>
      <c r="L36" s="140"/>
      <c r="M36" s="141">
        <f>K36-G36</f>
        <v>74.137360000000001</v>
      </c>
      <c r="N36" s="142">
        <f>M36/G36</f>
        <v>0.3338923164170165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28.865164983200003</v>
      </c>
      <c r="H37" s="146"/>
      <c r="I37" s="134">
        <v>0.13</v>
      </c>
      <c r="J37" s="146"/>
      <c r="K37" s="147">
        <f>K36*I37</f>
        <v>38.503021783200005</v>
      </c>
      <c r="L37" s="148"/>
      <c r="M37" s="149">
        <f>K37-G37</f>
        <v>9.6378568000000016</v>
      </c>
      <c r="N37" s="150">
        <f>M37/G37</f>
        <v>0.33389231641701655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250.90489562320002</v>
      </c>
      <c r="H38" s="146"/>
      <c r="I38" s="146"/>
      <c r="J38" s="146"/>
      <c r="K38" s="147">
        <f>SUM(K36:K37)</f>
        <v>334.6801124232</v>
      </c>
      <c r="L38" s="148"/>
      <c r="M38" s="149">
        <f>K38-G38</f>
        <v>83.775216799999981</v>
      </c>
      <c r="N38" s="150">
        <f>M38/G38</f>
        <v>0.33389231641701644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/>
      <c r="H39" s="146"/>
      <c r="I39" s="146"/>
      <c r="J39" s="146"/>
      <c r="K39" s="153"/>
      <c r="L39" s="148"/>
      <c r="M39" s="154">
        <f>K39-G39</f>
        <v>0</v>
      </c>
      <c r="N39" s="155" t="e">
        <f>M39/G39</f>
        <v>#DIV/0!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250.90489562320002</v>
      </c>
      <c r="H40" s="160"/>
      <c r="I40" s="160"/>
      <c r="J40" s="160"/>
      <c r="K40" s="161">
        <f>SUM(K38:K39)</f>
        <v>334.6801124232</v>
      </c>
      <c r="L40" s="162"/>
      <c r="M40" s="88">
        <f>K40-G40</f>
        <v>83.775216799999981</v>
      </c>
      <c r="N40" s="89">
        <f>M40/G40</f>
        <v>0.33389231641701644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8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N42"/>
  <sheetViews>
    <sheetView topLeftCell="A10" workbookViewId="0">
      <selection activeCell="H28" sqref="H28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7.570312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59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>K14-G14</f>
        <v>4.9999999999999822E-2</v>
      </c>
      <c r="N14" s="62">
        <f>M14/G14</f>
        <v>1.5197568389057697E-2</v>
      </c>
    </row>
    <row r="15" spans="1:14" ht="14.25" x14ac:dyDescent="0.2">
      <c r="A15" s="52" t="s">
        <v>30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ref="M15:M34" si="0">K15-G15</f>
        <v>1.3689999999999869E-2</v>
      </c>
      <c r="N15" s="62">
        <f t="shared" ref="N15:N34" si="1">M15/G15</f>
        <v>1.4502579531129028E-2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-0.10489999999999999</v>
      </c>
      <c r="F17" s="73">
        <v>0.1</v>
      </c>
      <c r="G17" s="74">
        <f>E17*F17</f>
        <v>-1.0489999999999999E-2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3.7799999999999986E-3</v>
      </c>
      <c r="N17" s="78">
        <f t="shared" si="1"/>
        <v>-0.3603431839847473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4.2234800000000003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6.7469999999999253E-2</v>
      </c>
      <c r="N18" s="89">
        <f t="shared" si="1"/>
        <v>1.5974977980243603E-2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2.1672000000000011</v>
      </c>
      <c r="G19" s="57">
        <f>E19*F19</f>
        <v>6.3599951520000031E-2</v>
      </c>
      <c r="H19" s="85"/>
      <c r="I19" s="63">
        <f>I32*0.64+I33*0.18+I34*0.18</f>
        <v>2.93466E-2</v>
      </c>
      <c r="J19" s="174">
        <f>F19</f>
        <v>2.1672000000000011</v>
      </c>
      <c r="K19" s="57">
        <f>I19*J19</f>
        <v>6.3599951520000031E-2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-12.743</v>
      </c>
      <c r="F20" s="174">
        <v>0.1</v>
      </c>
      <c r="G20" s="57">
        <f>E20*F20</f>
        <v>-1.2743000000000002</v>
      </c>
      <c r="H20" s="85"/>
      <c r="I20" s="63">
        <v>-3.4222000000000001</v>
      </c>
      <c r="J20" s="174">
        <f>F20</f>
        <v>0.1</v>
      </c>
      <c r="K20" s="57">
        <f>I20*J20</f>
        <v>-0.34222000000000002</v>
      </c>
      <c r="L20" s="95"/>
      <c r="M20" s="61">
        <f t="shared" si="0"/>
        <v>0.93208000000000024</v>
      </c>
      <c r="N20" s="62">
        <f t="shared" si="1"/>
        <v>-0.73144471474535044</v>
      </c>
    </row>
    <row r="21" spans="1:14" ht="14.25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>
        <v>4.5891999999999999</v>
      </c>
      <c r="J21" s="174">
        <f>E8</f>
        <v>0.1</v>
      </c>
      <c r="K21" s="57">
        <f>I21*J21</f>
        <v>0.45891999999999999</v>
      </c>
      <c r="L21" s="95"/>
      <c r="M21" s="61">
        <f>K21-G21</f>
        <v>0.45891999999999999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0.28160000000000002</v>
      </c>
      <c r="F22" s="174">
        <v>0.1</v>
      </c>
      <c r="G22" s="57">
        <f>E22*F22</f>
        <v>2.8160000000000004E-2</v>
      </c>
      <c r="H22" s="85"/>
      <c r="I22" s="63">
        <v>0.28160000000000002</v>
      </c>
      <c r="J22" s="174">
        <f>F22</f>
        <v>0.1</v>
      </c>
      <c r="K22" s="57">
        <f>I22*J22</f>
        <v>2.8160000000000004E-2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3.04093995152</v>
      </c>
      <c r="H24" s="85"/>
      <c r="I24" s="101"/>
      <c r="J24" s="103"/>
      <c r="K24" s="102">
        <f>SUM(K18:K23)</f>
        <v>4.4994099515199988</v>
      </c>
      <c r="L24" s="87"/>
      <c r="M24" s="104">
        <f t="shared" si="0"/>
        <v>1.4584699999999988</v>
      </c>
      <c r="N24" s="105">
        <f t="shared" si="1"/>
        <v>0.47961157512202413</v>
      </c>
    </row>
    <row r="25" spans="1:14" ht="14.25" x14ac:dyDescent="0.2">
      <c r="A25" s="106" t="s">
        <v>40</v>
      </c>
      <c r="B25" s="106"/>
      <c r="C25" s="107"/>
      <c r="D25" s="108"/>
      <c r="E25" s="63">
        <v>2.1383000000000001</v>
      </c>
      <c r="F25" s="175">
        <v>0.10602</v>
      </c>
      <c r="G25" s="57">
        <f>E25*F25</f>
        <v>0.22670256600000002</v>
      </c>
      <c r="H25" s="85"/>
      <c r="I25" s="63">
        <v>1.8478000000000001</v>
      </c>
      <c r="J25" s="176">
        <f>F25</f>
        <v>0.10602</v>
      </c>
      <c r="K25" s="57">
        <f>I25*J25</f>
        <v>0.19590375600000001</v>
      </c>
      <c r="L25" s="95"/>
      <c r="M25" s="61">
        <f t="shared" si="0"/>
        <v>-3.079881000000001E-2</v>
      </c>
      <c r="N25" s="62">
        <f t="shared" si="1"/>
        <v>-0.13585558621334709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1.0586</v>
      </c>
      <c r="F26" s="175">
        <v>0.10602</v>
      </c>
      <c r="G26" s="57">
        <f>E26*F26</f>
        <v>0.11223277200000001</v>
      </c>
      <c r="H26" s="85"/>
      <c r="I26" s="63">
        <v>0.83199999999999996</v>
      </c>
      <c r="J26" s="176">
        <f>F26</f>
        <v>0.10602</v>
      </c>
      <c r="K26" s="57">
        <f>I26*J26</f>
        <v>8.8208640000000005E-2</v>
      </c>
      <c r="L26" s="95"/>
      <c r="M26" s="61">
        <f t="shared" si="0"/>
        <v>-2.4024132000000004E-2</v>
      </c>
      <c r="N26" s="62">
        <f t="shared" si="1"/>
        <v>-0.21405630077460799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3.3798752895200002</v>
      </c>
      <c r="H27" s="113"/>
      <c r="I27" s="114"/>
      <c r="J27" s="115"/>
      <c r="K27" s="102">
        <f>SUM(K24:K26)</f>
        <v>4.7835223475199991</v>
      </c>
      <c r="L27" s="116"/>
      <c r="M27" s="104">
        <f t="shared" si="0"/>
        <v>1.4036470579999989</v>
      </c>
      <c r="N27" s="105">
        <f t="shared" si="1"/>
        <v>0.41529551766371259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38.167200000000001</v>
      </c>
      <c r="G28" s="119">
        <f t="shared" ref="G28:G34" si="2">E28*F28</f>
        <v>0.16793568</v>
      </c>
      <c r="H28" s="95"/>
      <c r="I28" s="118">
        <v>4.4000000000000003E-3</v>
      </c>
      <c r="J28" s="176">
        <f>E5*E3</f>
        <v>38.167200000000001</v>
      </c>
      <c r="K28" s="119">
        <f t="shared" ref="K28:K33" si="3">I28*J28</f>
        <v>0.16793568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38.167200000000001</v>
      </c>
      <c r="G29" s="119">
        <f t="shared" si="2"/>
        <v>4.9617359999999999E-2</v>
      </c>
      <c r="H29" s="95"/>
      <c r="I29" s="118">
        <v>1.2999999999999999E-3</v>
      </c>
      <c r="J29" s="176">
        <f>E5*E3</f>
        <v>38.167200000000001</v>
      </c>
      <c r="K29" s="119">
        <f t="shared" si="3"/>
        <v>4.9617359999999999E-2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36</v>
      </c>
      <c r="G31" s="119">
        <f t="shared" si="2"/>
        <v>0.252</v>
      </c>
      <c r="H31" s="95"/>
      <c r="I31" s="118">
        <v>7.0000000000000001E-3</v>
      </c>
      <c r="J31" s="176">
        <f>E5</f>
        <v>36</v>
      </c>
      <c r="K31" s="119">
        <f t="shared" si="3"/>
        <v>0.252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f>E5</f>
        <v>36</v>
      </c>
      <c r="G32" s="119">
        <f t="shared" si="2"/>
        <v>1.08</v>
      </c>
      <c r="H32" s="95"/>
      <c r="I32" s="118">
        <f>E32</f>
        <v>0.03</v>
      </c>
      <c r="J32" s="175">
        <f>F32</f>
        <v>36</v>
      </c>
      <c r="K32" s="119">
        <f t="shared" si="3"/>
        <v>1.08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f>E5</f>
        <v>36</v>
      </c>
      <c r="G33" s="119">
        <f t="shared" si="2"/>
        <v>2.0293200000000002</v>
      </c>
      <c r="H33" s="95"/>
      <c r="I33" s="118">
        <f>E33</f>
        <v>5.6370000000000003E-2</v>
      </c>
      <c r="J33" s="175">
        <f>F33</f>
        <v>36</v>
      </c>
      <c r="K33" s="119">
        <f t="shared" si="3"/>
        <v>2.0293200000000002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>
        <f>F34</f>
        <v>0</v>
      </c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7.2087483295200006</v>
      </c>
      <c r="H36" s="137"/>
      <c r="I36" s="138"/>
      <c r="J36" s="138"/>
      <c r="K36" s="139">
        <f>SUM(K27:K35)</f>
        <v>8.6123953875199994</v>
      </c>
      <c r="L36" s="140"/>
      <c r="M36" s="141">
        <f>K36-G36</f>
        <v>1.4036470579999989</v>
      </c>
      <c r="N36" s="142">
        <f>M36/G36</f>
        <v>0.19471439337839413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0.93713728283760012</v>
      </c>
      <c r="H37" s="146"/>
      <c r="I37" s="134">
        <v>0.13</v>
      </c>
      <c r="J37" s="146"/>
      <c r="K37" s="147">
        <f>K36*I37</f>
        <v>1.1196114003775999</v>
      </c>
      <c r="L37" s="148"/>
      <c r="M37" s="149">
        <f>K37-G37</f>
        <v>0.18247411753999976</v>
      </c>
      <c r="N37" s="150">
        <f>M37/G37</f>
        <v>0.194714393378394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8.1458856123576009</v>
      </c>
      <c r="H38" s="146"/>
      <c r="I38" s="146"/>
      <c r="J38" s="146"/>
      <c r="K38" s="147">
        <f>SUM(K36:K37)</f>
        <v>9.7320067878975998</v>
      </c>
      <c r="L38" s="148"/>
      <c r="M38" s="149">
        <f>K38-G38</f>
        <v>1.5861211755399989</v>
      </c>
      <c r="N38" s="150">
        <f>M38/G38</f>
        <v>0.19471439337839413</v>
      </c>
    </row>
    <row r="39" spans="1:14" ht="14.25" x14ac:dyDescent="0.2">
      <c r="A39" s="219" t="s">
        <v>52</v>
      </c>
      <c r="B39" s="219"/>
      <c r="C39" s="219"/>
      <c r="D39" s="133"/>
      <c r="E39" s="146"/>
      <c r="F39" s="144"/>
      <c r="G39" s="152"/>
      <c r="H39" s="146"/>
      <c r="I39" s="146"/>
      <c r="J39" s="146"/>
      <c r="K39" s="153"/>
      <c r="L39" s="148"/>
      <c r="M39" s="154">
        <f>K39-G39</f>
        <v>0</v>
      </c>
      <c r="N39" s="155" t="e">
        <f>M39/G39</f>
        <v>#DIV/0!</v>
      </c>
    </row>
    <row r="40" spans="1:14" ht="15.75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8.1458856123576009</v>
      </c>
      <c r="H40" s="160"/>
      <c r="I40" s="160"/>
      <c r="J40" s="160"/>
      <c r="K40" s="161">
        <f>SUM(K38:K39)</f>
        <v>9.7320067878975998</v>
      </c>
      <c r="L40" s="162"/>
      <c r="M40" s="88">
        <f>K40-G40</f>
        <v>1.5861211755399989</v>
      </c>
      <c r="N40" s="89">
        <f>M40/G40</f>
        <v>0.19471439337839413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7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N41"/>
  <sheetViews>
    <sheetView tabSelected="1" topLeftCell="A10" workbookViewId="0">
      <selection activeCell="A7" sqref="A7:IV7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 t="s">
        <v>60</v>
      </c>
      <c r="B1" s="24"/>
      <c r="C1" s="207" t="s">
        <v>61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>K14-G14</f>
        <v>4.9999999999999822E-2</v>
      </c>
      <c r="N14" s="62">
        <f>M14/G14</f>
        <v>1.5723270440251517E-2</v>
      </c>
    </row>
    <row r="15" spans="1:14" ht="14.25" x14ac:dyDescent="0.2">
      <c r="A15" s="52" t="s">
        <v>30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ref="M15:M34" si="0">K15-G15</f>
        <v>1.2499999999999956E-2</v>
      </c>
      <c r="N15" s="62">
        <f t="shared" ref="N15:N34" si="1">M15/G15</f>
        <v>1.4503179096857978E-2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/>
    </row>
    <row r="17" spans="1:14" ht="14.25" x14ac:dyDescent="0.2">
      <c r="A17" s="68" t="s">
        <v>32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2.93466E-2</v>
      </c>
      <c r="F19" s="174">
        <f>E5*(E3-1)</f>
        <v>2.1672000000000011</v>
      </c>
      <c r="G19" s="57">
        <f>E19*F19</f>
        <v>6.3599951520000031E-2</v>
      </c>
      <c r="H19" s="85"/>
      <c r="I19" s="63">
        <f>I32*0.64+I33*0.18+I34*0.18</f>
        <v>2.93466E-2</v>
      </c>
      <c r="J19" s="174">
        <f>F19</f>
        <v>2.1672000000000011</v>
      </c>
      <c r="K19" s="57">
        <f>I19*J19</f>
        <v>6.3599951520000031E-2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-11.539</v>
      </c>
      <c r="F20" s="174">
        <v>0.1</v>
      </c>
      <c r="G20" s="57">
        <f>E20*F20</f>
        <v>-1.1538999999999999</v>
      </c>
      <c r="H20" s="85"/>
      <c r="I20" s="63">
        <v>-3.149</v>
      </c>
      <c r="J20" s="174">
        <f>F20</f>
        <v>0.1</v>
      </c>
      <c r="K20" s="57">
        <f>I20*J20</f>
        <v>-0.31490000000000001</v>
      </c>
      <c r="L20" s="95"/>
      <c r="M20" s="61">
        <f t="shared" si="0"/>
        <v>0.83899999999999997</v>
      </c>
      <c r="N20" s="62">
        <f t="shared" si="1"/>
        <v>-0.72709940202790535</v>
      </c>
    </row>
    <row r="21" spans="1:14" ht="14.25" x14ac:dyDescent="0.2">
      <c r="A21" s="90" t="s">
        <v>55</v>
      </c>
      <c r="B21" s="91"/>
      <c r="C21" s="92"/>
      <c r="D21" s="93"/>
      <c r="E21" s="63"/>
      <c r="F21" s="174"/>
      <c r="G21" s="57"/>
      <c r="H21" s="85"/>
      <c r="I21" s="63">
        <v>4.2229000000000001</v>
      </c>
      <c r="J21" s="174">
        <f>E8</f>
        <v>0.1</v>
      </c>
      <c r="K21" s="57">
        <f>I21*J21</f>
        <v>0.42229000000000005</v>
      </c>
      <c r="L21" s="95"/>
      <c r="M21" s="61">
        <f>K21-G21</f>
        <v>0.42229000000000005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0.27979999999999999</v>
      </c>
      <c r="F22" s="174">
        <v>0.1</v>
      </c>
      <c r="G22" s="57">
        <f>E22*F22</f>
        <v>2.7980000000000001E-2</v>
      </c>
      <c r="H22" s="85"/>
      <c r="I22" s="63">
        <v>0.27979999999999999</v>
      </c>
      <c r="J22" s="174">
        <f>F22</f>
        <v>0.1</v>
      </c>
      <c r="K22" s="57">
        <f>I22*J22</f>
        <v>2.7980000000000001E-2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2.9700099515199994</v>
      </c>
      <c r="H24" s="85"/>
      <c r="I24" s="101"/>
      <c r="J24" s="103"/>
      <c r="K24" s="102">
        <f>SUM(K18:K23)</f>
        <v>4.2979099515199994</v>
      </c>
      <c r="L24" s="87"/>
      <c r="M24" s="104">
        <f t="shared" si="0"/>
        <v>1.3279000000000001</v>
      </c>
      <c r="N24" s="105">
        <f t="shared" si="1"/>
        <v>0.44710287900564238</v>
      </c>
    </row>
    <row r="25" spans="1:14" ht="14.25" x14ac:dyDescent="0.2">
      <c r="A25" s="106" t="s">
        <v>40</v>
      </c>
      <c r="B25" s="106"/>
      <c r="C25" s="107"/>
      <c r="D25" s="108"/>
      <c r="E25" s="63">
        <v>2.1084000000000001</v>
      </c>
      <c r="F25" s="175">
        <v>0.10602</v>
      </c>
      <c r="G25" s="57">
        <f>E25*F25</f>
        <v>0.22353256800000001</v>
      </c>
      <c r="H25" s="85"/>
      <c r="I25" s="63">
        <v>1.8219000000000001</v>
      </c>
      <c r="J25" s="176">
        <f>F25</f>
        <v>0.10602</v>
      </c>
      <c r="K25" s="57">
        <f>I25*J25</f>
        <v>0.19315783800000003</v>
      </c>
      <c r="L25" s="95"/>
      <c r="M25" s="61">
        <f t="shared" si="0"/>
        <v>-3.0374729999999989E-2</v>
      </c>
      <c r="N25" s="62">
        <f t="shared" si="1"/>
        <v>-0.13588503130335794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1.0518000000000001</v>
      </c>
      <c r="F26" s="175">
        <v>0.10602</v>
      </c>
      <c r="G26" s="57">
        <f>E26*F26</f>
        <v>0.11151183600000002</v>
      </c>
      <c r="H26" s="85"/>
      <c r="I26" s="63">
        <v>0.8266</v>
      </c>
      <c r="J26" s="176">
        <f>F26</f>
        <v>0.10602</v>
      </c>
      <c r="K26" s="57">
        <f>I26*J26</f>
        <v>8.7636132000000005E-2</v>
      </c>
      <c r="L26" s="95"/>
      <c r="M26" s="61">
        <f t="shared" si="0"/>
        <v>-2.3875704000000011E-2</v>
      </c>
      <c r="N26" s="62">
        <f t="shared" si="1"/>
        <v>-0.21410914622551824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3.3050543555199994</v>
      </c>
      <c r="H27" s="113"/>
      <c r="I27" s="114"/>
      <c r="J27" s="115"/>
      <c r="K27" s="102">
        <f>SUM(K24:K26)</f>
        <v>4.5787039215199998</v>
      </c>
      <c r="L27" s="116"/>
      <c r="M27" s="104">
        <f t="shared" si="0"/>
        <v>1.2736495660000005</v>
      </c>
      <c r="N27" s="105">
        <f t="shared" si="1"/>
        <v>0.38536418134025252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38.167200000000001</v>
      </c>
      <c r="G28" s="119">
        <f t="shared" ref="G28:G34" si="2">E28*F28</f>
        <v>0.16793568</v>
      </c>
      <c r="H28" s="95"/>
      <c r="I28" s="118">
        <v>4.4000000000000003E-3</v>
      </c>
      <c r="J28" s="176">
        <f>E5*E3</f>
        <v>38.167200000000001</v>
      </c>
      <c r="K28" s="119">
        <f t="shared" ref="K28:K33" si="3">I28*J28</f>
        <v>0.16793568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38.167200000000001</v>
      </c>
      <c r="G29" s="119">
        <f t="shared" si="2"/>
        <v>4.9617359999999999E-2</v>
      </c>
      <c r="H29" s="95"/>
      <c r="I29" s="118">
        <v>1.2999999999999999E-3</v>
      </c>
      <c r="J29" s="176">
        <f>E5*E3</f>
        <v>38.167200000000001</v>
      </c>
      <c r="K29" s="119">
        <f t="shared" si="3"/>
        <v>4.9617359999999999E-2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36</v>
      </c>
      <c r="G31" s="119">
        <f t="shared" si="2"/>
        <v>0.252</v>
      </c>
      <c r="H31" s="95"/>
      <c r="I31" s="118">
        <v>7.0000000000000001E-3</v>
      </c>
      <c r="J31" s="176">
        <f>E5</f>
        <v>36</v>
      </c>
      <c r="K31" s="119">
        <f t="shared" si="3"/>
        <v>0.252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75">
        <f>E5</f>
        <v>36</v>
      </c>
      <c r="G32" s="119">
        <f t="shared" si="2"/>
        <v>1.08</v>
      </c>
      <c r="H32" s="95"/>
      <c r="I32" s="118">
        <f>E32</f>
        <v>0.03</v>
      </c>
      <c r="J32" s="175">
        <f>F32</f>
        <v>36</v>
      </c>
      <c r="K32" s="119">
        <f t="shared" si="3"/>
        <v>1.08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75">
        <f>E5</f>
        <v>36</v>
      </c>
      <c r="G33" s="119">
        <f t="shared" si="2"/>
        <v>2.0293200000000002</v>
      </c>
      <c r="H33" s="95"/>
      <c r="I33" s="118">
        <f>E33</f>
        <v>5.6370000000000003E-2</v>
      </c>
      <c r="J33" s="175">
        <f>F33</f>
        <v>36</v>
      </c>
      <c r="K33" s="119">
        <f t="shared" si="3"/>
        <v>2.0293200000000002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75"/>
      <c r="G34" s="119">
        <f t="shared" si="2"/>
        <v>0</v>
      </c>
      <c r="H34" s="95"/>
      <c r="I34" s="118"/>
      <c r="J34" s="175"/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7.1339273955199998</v>
      </c>
      <c r="H36" s="137"/>
      <c r="I36" s="138"/>
      <c r="J36" s="138"/>
      <c r="K36" s="139">
        <f>SUM(K27:K35)</f>
        <v>8.4075769615200002</v>
      </c>
      <c r="L36" s="140"/>
      <c r="M36" s="141">
        <f>K36-G36</f>
        <v>1.2736495660000005</v>
      </c>
      <c r="N36" s="142">
        <f>M36/G36</f>
        <v>0.17853413630195247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0.92741056141760003</v>
      </c>
      <c r="H37" s="146"/>
      <c r="I37" s="134">
        <v>0.13</v>
      </c>
      <c r="J37" s="146"/>
      <c r="K37" s="147">
        <f>K36*I37</f>
        <v>1.0929850049976</v>
      </c>
      <c r="L37" s="148"/>
      <c r="M37" s="149">
        <f>K37-G37</f>
        <v>0.16557444357999995</v>
      </c>
      <c r="N37" s="150">
        <f>M37/G37</f>
        <v>0.17853413630195233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8.0613379569375994</v>
      </c>
      <c r="H38" s="146"/>
      <c r="I38" s="146"/>
      <c r="J38" s="146"/>
      <c r="K38" s="147">
        <f>SUM(K36:K37)</f>
        <v>9.5005619665175995</v>
      </c>
      <c r="L38" s="148"/>
      <c r="M38" s="149">
        <f>K38-G38</f>
        <v>1.4392240095800002</v>
      </c>
      <c r="N38" s="150">
        <f>M38/G38</f>
        <v>0.17853413630195245</v>
      </c>
    </row>
    <row r="39" spans="1:14" ht="14.25" x14ac:dyDescent="0.2">
      <c r="A39" s="219" t="s">
        <v>52</v>
      </c>
      <c r="B39" s="219"/>
      <c r="C39" s="219"/>
      <c r="D39" s="133"/>
      <c r="E39" s="146"/>
      <c r="F39" s="144"/>
      <c r="G39" s="152"/>
      <c r="H39" s="146"/>
      <c r="I39" s="146"/>
      <c r="J39" s="146"/>
      <c r="K39" s="153"/>
      <c r="L39" s="148"/>
      <c r="M39" s="154">
        <f>K39-G39</f>
        <v>0</v>
      </c>
      <c r="N39" s="155" t="e">
        <f>M39/G39</f>
        <v>#DIV/0!</v>
      </c>
    </row>
    <row r="40" spans="1:14" ht="15.75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8.0613379569375994</v>
      </c>
      <c r="H40" s="160"/>
      <c r="I40" s="160"/>
      <c r="J40" s="160"/>
      <c r="K40" s="161">
        <f>SUM(K38:K39)</f>
        <v>9.5005619665175995</v>
      </c>
      <c r="L40" s="162"/>
      <c r="M40" s="88">
        <f>K40-G40</f>
        <v>1.4392240095800002</v>
      </c>
      <c r="N40" s="89">
        <f>M40/G40</f>
        <v>0.17853413630195245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92D050"/>
    <pageSetUpPr fitToPage="1"/>
  </sheetPr>
  <dimension ref="A1:N44"/>
  <sheetViews>
    <sheetView topLeftCell="A13" workbookViewId="0">
      <selection activeCell="I24" sqref="I24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7" t="s">
        <v>14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55">
        <v>12.94</v>
      </c>
      <c r="F14" s="56">
        <v>1</v>
      </c>
      <c r="G14" s="57">
        <f>E14*F14</f>
        <v>12.94</v>
      </c>
      <c r="H14" s="58"/>
      <c r="I14" s="55">
        <v>13.13</v>
      </c>
      <c r="J14" s="59">
        <v>1</v>
      </c>
      <c r="K14" s="60">
        <f>I14*J14</f>
        <v>13.13</v>
      </c>
      <c r="L14" s="58"/>
      <c r="M14" s="61">
        <f>K14-G14</f>
        <v>0.19000000000000128</v>
      </c>
      <c r="N14" s="62">
        <f>M14/G14</f>
        <v>1.4683153013910455E-2</v>
      </c>
    </row>
    <row r="15" spans="1:14" ht="14.25" x14ac:dyDescent="0.2">
      <c r="A15" s="52" t="s">
        <v>30</v>
      </c>
      <c r="B15" s="52"/>
      <c r="C15" s="53"/>
      <c r="D15" s="54"/>
      <c r="E15" s="63">
        <v>1.52E-2</v>
      </c>
      <c r="F15" s="64">
        <v>800</v>
      </c>
      <c r="G15" s="57">
        <f>E15*F15</f>
        <v>12.16</v>
      </c>
      <c r="H15" s="58"/>
      <c r="I15" s="63">
        <v>1.54E-2</v>
      </c>
      <c r="J15" s="65">
        <v>800</v>
      </c>
      <c r="K15" s="57">
        <f>I15*J15</f>
        <v>12.32</v>
      </c>
      <c r="L15" s="58"/>
      <c r="M15" s="61">
        <f t="shared" ref="M15:M34" si="0">K15-G15</f>
        <v>0.16000000000000014</v>
      </c>
      <c r="N15" s="62">
        <f t="shared" ref="N15:N34" si="1">M15/G15</f>
        <v>1.3157894736842117E-2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5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72">
        <v>-1E-4</v>
      </c>
      <c r="F17" s="73">
        <v>800</v>
      </c>
      <c r="G17" s="74">
        <f>E17*F17</f>
        <v>-0.08</v>
      </c>
      <c r="H17" s="75"/>
      <c r="I17" s="72">
        <v>-2.0000000000000001E-4</v>
      </c>
      <c r="J17" s="76">
        <v>800</v>
      </c>
      <c r="K17" s="74">
        <f>I17*J17</f>
        <v>-0.16</v>
      </c>
      <c r="L17" s="75"/>
      <c r="M17" s="77">
        <f t="shared" si="0"/>
        <v>-0.08</v>
      </c>
      <c r="N17" s="78">
        <f t="shared" si="1"/>
        <v>1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84">
        <f>SUM(G14:G17)</f>
        <v>25.020000000000003</v>
      </c>
      <c r="H18" s="85"/>
      <c r="I18" s="82"/>
      <c r="J18" s="86"/>
      <c r="K18" s="84">
        <f>SUM(K14:K17)</f>
        <v>25.290000000000003</v>
      </c>
      <c r="L18" s="87"/>
      <c r="M18" s="88">
        <f t="shared" si="0"/>
        <v>0.26999999999999957</v>
      </c>
      <c r="N18" s="89">
        <f t="shared" si="1"/>
        <v>1.0791366906474802E-2</v>
      </c>
    </row>
    <row r="19" spans="1:14" ht="14.25" x14ac:dyDescent="0.2">
      <c r="A19" s="90" t="s">
        <v>34</v>
      </c>
      <c r="B19" s="91"/>
      <c r="C19" s="92"/>
      <c r="D19" s="93"/>
      <c r="E19" s="63">
        <v>8.3919999999999995E-2</v>
      </c>
      <c r="F19" s="94">
        <v>48.160000000000025</v>
      </c>
      <c r="G19" s="57">
        <f>E19*F19</f>
        <v>4.0415872000000022</v>
      </c>
      <c r="H19" s="85"/>
      <c r="I19" s="63">
        <v>8.3919999999999995E-2</v>
      </c>
      <c r="J19" s="94">
        <v>48.160000000000025</v>
      </c>
      <c r="K19" s="57">
        <f>I19*J19</f>
        <v>4.0415872000000022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96">
        <v>9.9000000000000008E-3</v>
      </c>
      <c r="F20" s="94">
        <v>800</v>
      </c>
      <c r="G20" s="57">
        <f>E20*F20</f>
        <v>7.9200000000000008</v>
      </c>
      <c r="H20" s="85"/>
      <c r="I20" s="96">
        <v>5.8999999999999999E-3</v>
      </c>
      <c r="J20" s="94">
        <v>800</v>
      </c>
      <c r="K20" s="57">
        <f>I20*J20</f>
        <v>4.72</v>
      </c>
      <c r="L20" s="95"/>
      <c r="M20" s="61">
        <f t="shared" si="0"/>
        <v>-3.2000000000000011</v>
      </c>
      <c r="N20" s="62">
        <f t="shared" si="1"/>
        <v>-0.40404040404040414</v>
      </c>
    </row>
    <row r="21" spans="1:14" ht="14.25" x14ac:dyDescent="0.2">
      <c r="A21" s="90" t="s">
        <v>63</v>
      </c>
      <c r="B21" s="91"/>
      <c r="C21" s="92"/>
      <c r="D21" s="93"/>
      <c r="E21" s="96"/>
      <c r="F21" s="94"/>
      <c r="G21" s="57"/>
      <c r="H21" s="85"/>
      <c r="I21" s="96">
        <v>-5.7999999999999996E-3</v>
      </c>
      <c r="J21" s="94">
        <v>800</v>
      </c>
      <c r="K21" s="57">
        <f>I21*J21</f>
        <v>-4.6399999999999997</v>
      </c>
      <c r="L21" s="95"/>
      <c r="M21" s="61">
        <f>K21-G21</f>
        <v>-4.6399999999999997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94">
        <v>800</v>
      </c>
      <c r="G22" s="57">
        <f>E22*F22</f>
        <v>0.8</v>
      </c>
      <c r="H22" s="85"/>
      <c r="I22" s="63">
        <v>1E-3</v>
      </c>
      <c r="J22" s="94">
        <v>800</v>
      </c>
      <c r="K22" s="57">
        <f>I22*J22</f>
        <v>0.8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94">
        <v>1</v>
      </c>
      <c r="G23" s="57">
        <f>E23*F23</f>
        <v>0.79</v>
      </c>
      <c r="H23" s="85"/>
      <c r="I23" s="63">
        <v>0.79</v>
      </c>
      <c r="J23" s="94"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38.571587200000003</v>
      </c>
      <c r="H24" s="85"/>
      <c r="I24" s="101"/>
      <c r="J24" s="103"/>
      <c r="K24" s="102">
        <f>SUM(K18:K23)</f>
        <v>31.001587200000007</v>
      </c>
      <c r="L24" s="87"/>
      <c r="M24" s="104">
        <f t="shared" si="0"/>
        <v>-7.5699999999999967</v>
      </c>
      <c r="N24" s="105">
        <f t="shared" si="1"/>
        <v>-0.1962584521282027</v>
      </c>
    </row>
    <row r="25" spans="1:14" ht="14.25" x14ac:dyDescent="0.2">
      <c r="A25" s="106" t="s">
        <v>40</v>
      </c>
      <c r="B25" s="106"/>
      <c r="C25" s="107"/>
      <c r="D25" s="108"/>
      <c r="E25" s="63">
        <v>7.7999999999999996E-3</v>
      </c>
      <c r="F25" s="109">
        <v>848.16000000000008</v>
      </c>
      <c r="G25" s="57">
        <f>E25*F25</f>
        <v>6.6156480000000002</v>
      </c>
      <c r="H25" s="85"/>
      <c r="I25" s="63">
        <v>6.7000000000000002E-3</v>
      </c>
      <c r="J25" s="110">
        <v>848.16000000000008</v>
      </c>
      <c r="K25" s="57">
        <f>I25*J25</f>
        <v>5.6826720000000011</v>
      </c>
      <c r="L25" s="95"/>
      <c r="M25" s="61">
        <f t="shared" si="0"/>
        <v>-0.93297599999999914</v>
      </c>
      <c r="N25" s="62">
        <f t="shared" si="1"/>
        <v>-0.14102564102564089</v>
      </c>
    </row>
    <row r="26" spans="1:14" ht="25.5" customHeight="1" x14ac:dyDescent="0.2">
      <c r="A26" s="206" t="s">
        <v>41</v>
      </c>
      <c r="B26" s="206"/>
      <c r="C26" s="206"/>
      <c r="D26" s="108"/>
      <c r="E26" s="63">
        <v>3.7000000000000002E-3</v>
      </c>
      <c r="F26" s="109">
        <v>848.16000000000008</v>
      </c>
      <c r="G26" s="57">
        <f>E26*F26</f>
        <v>3.1381920000000005</v>
      </c>
      <c r="H26" s="85"/>
      <c r="I26" s="63">
        <v>2.8999999999999998E-3</v>
      </c>
      <c r="J26" s="110">
        <v>848.16000000000008</v>
      </c>
      <c r="K26" s="57">
        <f>I26*J26</f>
        <v>2.4596640000000001</v>
      </c>
      <c r="L26" s="95"/>
      <c r="M26" s="61">
        <f t="shared" si="0"/>
        <v>-0.67852800000000046</v>
      </c>
      <c r="N26" s="62">
        <f t="shared" si="1"/>
        <v>-0.21621621621621634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48.325427200000007</v>
      </c>
      <c r="H27" s="113"/>
      <c r="I27" s="114"/>
      <c r="J27" s="115"/>
      <c r="K27" s="102">
        <f>SUM(K24:K26)</f>
        <v>39.143923200000003</v>
      </c>
      <c r="L27" s="116"/>
      <c r="M27" s="104">
        <f t="shared" si="0"/>
        <v>-9.1815040000000039</v>
      </c>
      <c r="N27" s="105">
        <f t="shared" si="1"/>
        <v>-0.18999322989947626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09">
        <v>848.16000000000008</v>
      </c>
      <c r="G28" s="119">
        <f t="shared" ref="G28:G34" si="2">E28*F28</f>
        <v>3.7319040000000006</v>
      </c>
      <c r="H28" s="95"/>
      <c r="I28" s="118">
        <v>4.4000000000000003E-3</v>
      </c>
      <c r="J28" s="110">
        <v>848.16000000000008</v>
      </c>
      <c r="K28" s="119">
        <f t="shared" ref="K28:K33" si="3">I28*J28</f>
        <v>3.7319040000000006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117" t="s">
        <v>44</v>
      </c>
      <c r="B29" s="91"/>
      <c r="C29" s="92"/>
      <c r="D29" s="93"/>
      <c r="E29" s="118">
        <v>1.2999999999999999E-3</v>
      </c>
      <c r="F29" s="109">
        <v>848.16000000000008</v>
      </c>
      <c r="G29" s="119">
        <f t="shared" si="2"/>
        <v>1.102608</v>
      </c>
      <c r="H29" s="95"/>
      <c r="I29" s="118">
        <v>1.2999999999999999E-3</v>
      </c>
      <c r="J29" s="110">
        <v>848.16000000000008</v>
      </c>
      <c r="K29" s="119">
        <f t="shared" si="3"/>
        <v>1.102608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09">
        <v>1</v>
      </c>
      <c r="G30" s="119">
        <f t="shared" si="2"/>
        <v>0.25</v>
      </c>
      <c r="H30" s="95"/>
      <c r="I30" s="118">
        <v>0.25</v>
      </c>
      <c r="J30" s="110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09">
        <v>800</v>
      </c>
      <c r="G31" s="119">
        <f t="shared" si="2"/>
        <v>5.6000000000000005</v>
      </c>
      <c r="H31" s="95"/>
      <c r="I31" s="118">
        <v>7.0000000000000001E-3</v>
      </c>
      <c r="J31" s="110">
        <v>800</v>
      </c>
      <c r="K31" s="119">
        <f t="shared" si="3"/>
        <v>5.6000000000000005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09">
        <v>512</v>
      </c>
      <c r="G32" s="119">
        <f t="shared" si="2"/>
        <v>34.304000000000002</v>
      </c>
      <c r="H32" s="95"/>
      <c r="I32" s="118">
        <v>6.7000000000000004E-2</v>
      </c>
      <c r="J32" s="109">
        <v>512</v>
      </c>
      <c r="K32" s="119">
        <f t="shared" si="3"/>
        <v>34.304000000000002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09">
        <v>144</v>
      </c>
      <c r="G33" s="119">
        <f t="shared" si="2"/>
        <v>14.975999999999999</v>
      </c>
      <c r="H33" s="95"/>
      <c r="I33" s="118">
        <v>0.104</v>
      </c>
      <c r="J33" s="109">
        <v>144</v>
      </c>
      <c r="K33" s="119">
        <f t="shared" si="3"/>
        <v>14.975999999999999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09">
        <v>144</v>
      </c>
      <c r="G34" s="119">
        <f t="shared" si="2"/>
        <v>17.856000000000002</v>
      </c>
      <c r="H34" s="95"/>
      <c r="I34" s="118">
        <v>0.124</v>
      </c>
      <c r="J34" s="109">
        <v>144</v>
      </c>
      <c r="K34" s="119">
        <f>I34*J34</f>
        <v>17.856000000000002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126.14593920000002</v>
      </c>
      <c r="H36" s="137"/>
      <c r="I36" s="138"/>
      <c r="J36" s="138"/>
      <c r="K36" s="139">
        <f>SUM(K27:K35)</f>
        <v>116.9644352</v>
      </c>
      <c r="L36" s="140"/>
      <c r="M36" s="141">
        <f>K36-G36</f>
        <v>-9.1815040000000181</v>
      </c>
      <c r="N36" s="142">
        <f>M36/G36</f>
        <v>-7.2784776570913326E-2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16.398972096000001</v>
      </c>
      <c r="H37" s="146"/>
      <c r="I37" s="134">
        <v>0.13</v>
      </c>
      <c r="J37" s="146"/>
      <c r="K37" s="147">
        <f>K36*I37</f>
        <v>15.205376576000001</v>
      </c>
      <c r="L37" s="148"/>
      <c r="M37" s="149">
        <f>K37-G37</f>
        <v>-1.1935955200000006</v>
      </c>
      <c r="N37" s="150">
        <f>M37/G37</f>
        <v>-7.2784776570913215E-2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142.54491129600001</v>
      </c>
      <c r="H38" s="146"/>
      <c r="I38" s="146"/>
      <c r="J38" s="146"/>
      <c r="K38" s="147">
        <f>SUM(K36:K37)</f>
        <v>132.16981177599999</v>
      </c>
      <c r="L38" s="148"/>
      <c r="M38" s="149">
        <f>K38-G38</f>
        <v>-10.37509952000002</v>
      </c>
      <c r="N38" s="150">
        <f>M38/G38</f>
        <v>-7.2784776570913326E-2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-14.254491129600002</v>
      </c>
      <c r="H39" s="146"/>
      <c r="I39" s="146"/>
      <c r="J39" s="146"/>
      <c r="K39" s="153">
        <f>K38*-0.1</f>
        <v>-13.216981177599999</v>
      </c>
      <c r="L39" s="148"/>
      <c r="M39" s="154">
        <f>K39-G39</f>
        <v>1.0375099520000024</v>
      </c>
      <c r="N39" s="155">
        <f>M39/G39</f>
        <v>-7.2784776570913354E-2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128.2904201664</v>
      </c>
      <c r="H40" s="160"/>
      <c r="I40" s="160"/>
      <c r="J40" s="160"/>
      <c r="K40" s="161">
        <f>SUM(K38:K39)</f>
        <v>118.95283059839998</v>
      </c>
      <c r="L40" s="162"/>
      <c r="M40" s="88">
        <f>K40-G40</f>
        <v>-9.3375895680000127</v>
      </c>
      <c r="N40" s="89">
        <f>M40/G40</f>
        <v>-7.2784776570913298E-2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rgb="FF92D050"/>
    <pageSetUpPr fitToPage="1"/>
  </sheetPr>
  <dimension ref="A1:N45"/>
  <sheetViews>
    <sheetView topLeftCell="A10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5.57031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8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33.869999999999997</v>
      </c>
      <c r="F14" s="146">
        <v>1</v>
      </c>
      <c r="G14" s="57">
        <f>E14*F14</f>
        <v>33.869999999999997</v>
      </c>
      <c r="H14" s="58"/>
      <c r="I14" s="171">
        <v>34.36</v>
      </c>
      <c r="J14" s="59">
        <v>1</v>
      </c>
      <c r="K14" s="60">
        <f>I14*J14</f>
        <v>34.36</v>
      </c>
      <c r="L14" s="58"/>
      <c r="M14" s="61">
        <f>K14-G14</f>
        <v>0.49000000000000199</v>
      </c>
      <c r="N14" s="62">
        <f>M14/G14</f>
        <v>1.4467080011809921E-2</v>
      </c>
    </row>
    <row r="15" spans="1:14" ht="14.25" x14ac:dyDescent="0.2">
      <c r="A15" s="52" t="s">
        <v>30</v>
      </c>
      <c r="B15" s="52"/>
      <c r="C15" s="53"/>
      <c r="D15" s="54"/>
      <c r="E15" s="63">
        <v>1.1599999999999999E-2</v>
      </c>
      <c r="F15" s="64">
        <v>2000</v>
      </c>
      <c r="G15" s="57">
        <f>E15*F15</f>
        <v>23.2</v>
      </c>
      <c r="H15" s="58"/>
      <c r="I15" s="63">
        <v>1.18E-2</v>
      </c>
      <c r="J15" s="65">
        <f>F15</f>
        <v>2000</v>
      </c>
      <c r="K15" s="57">
        <f>I15*J15</f>
        <v>23.599999999999998</v>
      </c>
      <c r="L15" s="58"/>
      <c r="M15" s="61">
        <f t="shared" ref="M15:M34" si="0">K15-G15</f>
        <v>0.39999999999999858</v>
      </c>
      <c r="N15" s="62">
        <f t="shared" ref="N15:N34" si="1">M15/G15</f>
        <v>1.7241379310344768E-2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-1E-4</v>
      </c>
      <c r="F17" s="73">
        <v>2000</v>
      </c>
      <c r="G17" s="74">
        <f>E17*F17</f>
        <v>-0.2</v>
      </c>
      <c r="H17" s="75"/>
      <c r="I17" s="172">
        <v>-1E-4</v>
      </c>
      <c r="J17" s="76">
        <f>F17</f>
        <v>2000</v>
      </c>
      <c r="K17" s="74">
        <f>I17*J17</f>
        <v>-0.2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56.86999999999999</v>
      </c>
      <c r="H18" s="85"/>
      <c r="I18" s="82"/>
      <c r="J18" s="86"/>
      <c r="K18" s="173">
        <f>SUM(K14:K17)</f>
        <v>57.759999999999991</v>
      </c>
      <c r="L18" s="87"/>
      <c r="M18" s="88">
        <f t="shared" si="0"/>
        <v>0.89000000000000057</v>
      </c>
      <c r="N18" s="89">
        <f t="shared" si="1"/>
        <v>1.5649727448566918E-2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120.40000000000006</v>
      </c>
      <c r="G19" s="57">
        <f>E19*F19</f>
        <v>10.103968000000005</v>
      </c>
      <c r="H19" s="85"/>
      <c r="I19" s="63">
        <f>I32*0.64+I33*0.18+I34*0.18</f>
        <v>8.3919999999999995E-2</v>
      </c>
      <c r="J19" s="174">
        <f>F19</f>
        <v>120.40000000000006</v>
      </c>
      <c r="K19" s="57">
        <f>I19*J19</f>
        <v>10.103968000000005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9.9000000000000008E-3</v>
      </c>
      <c r="F20" s="174">
        <v>2000</v>
      </c>
      <c r="G20" s="57">
        <f>E20*F20</f>
        <v>19.8</v>
      </c>
      <c r="H20" s="85"/>
      <c r="I20" s="63">
        <v>5.7999999999999996E-3</v>
      </c>
      <c r="J20" s="174">
        <f>F20</f>
        <v>2000</v>
      </c>
      <c r="K20" s="57">
        <f>I20*J20</f>
        <v>11.6</v>
      </c>
      <c r="L20" s="95"/>
      <c r="M20" s="61">
        <f t="shared" si="0"/>
        <v>-8.2000000000000011</v>
      </c>
      <c r="N20" s="62">
        <f t="shared" si="1"/>
        <v>-0.4141414141414142</v>
      </c>
    </row>
    <row r="21" spans="1:14" ht="14.25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>
        <v>-5.7999999999999996E-3</v>
      </c>
      <c r="J21" s="174">
        <v>2000</v>
      </c>
      <c r="K21" s="57">
        <f>I21*J21</f>
        <v>-11.6</v>
      </c>
      <c r="L21" s="95"/>
      <c r="M21" s="61">
        <f>K21-G21</f>
        <v>-11.6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174">
        <v>2000</v>
      </c>
      <c r="G22" s="57">
        <f>E22*F22</f>
        <v>2</v>
      </c>
      <c r="H22" s="85"/>
      <c r="I22" s="63">
        <v>1E-3</v>
      </c>
      <c r="J22" s="174">
        <f>F22</f>
        <v>2000</v>
      </c>
      <c r="K22" s="57">
        <f>I22*J22</f>
        <v>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174">
        <v>1</v>
      </c>
      <c r="G23" s="57">
        <f>E23*F23</f>
        <v>0.79</v>
      </c>
      <c r="H23" s="85"/>
      <c r="I23" s="63">
        <v>0.79</v>
      </c>
      <c r="J23" s="174">
        <f>F23</f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89.563968000000003</v>
      </c>
      <c r="H24" s="85"/>
      <c r="I24" s="101"/>
      <c r="J24" s="103"/>
      <c r="K24" s="102">
        <f>SUM(K18:K23)</f>
        <v>70.653968000000006</v>
      </c>
      <c r="L24" s="87"/>
      <c r="M24" s="104">
        <f t="shared" si="0"/>
        <v>-18.909999999999997</v>
      </c>
      <c r="N24" s="105">
        <f t="shared" si="1"/>
        <v>-0.21113401317815661</v>
      </c>
    </row>
    <row r="25" spans="1:14" ht="14.25" x14ac:dyDescent="0.2">
      <c r="A25" s="106" t="s">
        <v>40</v>
      </c>
      <c r="B25" s="106"/>
      <c r="C25" s="107"/>
      <c r="D25" s="108"/>
      <c r="E25" s="63">
        <v>6.7999999999999996E-3</v>
      </c>
      <c r="F25" s="175">
        <v>2120.4</v>
      </c>
      <c r="G25" s="57">
        <f>E25*F25</f>
        <v>14.41872</v>
      </c>
      <c r="H25" s="85"/>
      <c r="I25" s="63">
        <v>5.8999999999999999E-3</v>
      </c>
      <c r="J25" s="176">
        <f>F25</f>
        <v>2120.4</v>
      </c>
      <c r="K25" s="57">
        <f>I25*J25</f>
        <v>12.51036</v>
      </c>
      <c r="L25" s="95"/>
      <c r="M25" s="61">
        <f t="shared" si="0"/>
        <v>-1.9083600000000001</v>
      </c>
      <c r="N25" s="62">
        <f t="shared" si="1"/>
        <v>-0.13235294117647059</v>
      </c>
    </row>
    <row r="26" spans="1:14" ht="25.5" customHeight="1" x14ac:dyDescent="0.2">
      <c r="A26" s="206" t="s">
        <v>41</v>
      </c>
      <c r="B26" s="206"/>
      <c r="C26" s="206"/>
      <c r="D26" s="108"/>
      <c r="E26" s="63">
        <v>3.5000000000000001E-3</v>
      </c>
      <c r="F26" s="175">
        <v>2120.4</v>
      </c>
      <c r="G26" s="57">
        <f>E26*F26</f>
        <v>7.4214000000000002</v>
      </c>
      <c r="H26" s="85"/>
      <c r="I26" s="63">
        <v>2.8E-3</v>
      </c>
      <c r="J26" s="176">
        <f>F26</f>
        <v>2120.4</v>
      </c>
      <c r="K26" s="57">
        <f>I26*J26</f>
        <v>5.9371200000000002</v>
      </c>
      <c r="L26" s="95"/>
      <c r="M26" s="61">
        <f t="shared" si="0"/>
        <v>-1.48428</v>
      </c>
      <c r="N26" s="62">
        <f t="shared" si="1"/>
        <v>-0.2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111.404088</v>
      </c>
      <c r="H27" s="113"/>
      <c r="I27" s="114"/>
      <c r="J27" s="115"/>
      <c r="K27" s="102">
        <f>SUM(K24:K26)</f>
        <v>89.101448000000005</v>
      </c>
      <c r="L27" s="116"/>
      <c r="M27" s="104">
        <f t="shared" si="0"/>
        <v>-22.302639999999997</v>
      </c>
      <c r="N27" s="105">
        <f t="shared" si="1"/>
        <v>-0.20019588509175709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2120.4</v>
      </c>
      <c r="G28" s="119">
        <f t="shared" ref="G28:G34" si="2">E28*F28</f>
        <v>9.3297600000000003</v>
      </c>
      <c r="H28" s="95"/>
      <c r="I28" s="118">
        <v>4.4000000000000003E-3</v>
      </c>
      <c r="J28" s="176">
        <f>E5*E3</f>
        <v>2120.4</v>
      </c>
      <c r="K28" s="119">
        <f t="shared" ref="K28:K33" si="3">I28*J28</f>
        <v>9.3297600000000003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2120.4</v>
      </c>
      <c r="G29" s="119">
        <f t="shared" si="2"/>
        <v>2.7565200000000001</v>
      </c>
      <c r="H29" s="95"/>
      <c r="I29" s="118">
        <v>1.2999999999999999E-3</v>
      </c>
      <c r="J29" s="176">
        <f>E5*E3</f>
        <v>2120.4</v>
      </c>
      <c r="K29" s="119">
        <f t="shared" si="3"/>
        <v>2.7565200000000001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2000</v>
      </c>
      <c r="G31" s="119">
        <f t="shared" si="2"/>
        <v>14</v>
      </c>
      <c r="H31" s="95"/>
      <c r="I31" s="118">
        <v>7.0000000000000001E-3</v>
      </c>
      <c r="J31" s="176">
        <f>E5</f>
        <v>2000</v>
      </c>
      <c r="K31" s="119">
        <f t="shared" si="3"/>
        <v>14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v>1280</v>
      </c>
      <c r="G32" s="119">
        <f t="shared" si="2"/>
        <v>85.76</v>
      </c>
      <c r="H32" s="95"/>
      <c r="I32" s="118">
        <v>6.7000000000000004E-2</v>
      </c>
      <c r="J32" s="175">
        <f>F32</f>
        <v>1280</v>
      </c>
      <c r="K32" s="119">
        <f t="shared" si="3"/>
        <v>85.76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v>360</v>
      </c>
      <c r="G33" s="119">
        <f t="shared" si="2"/>
        <v>37.44</v>
      </c>
      <c r="H33" s="95"/>
      <c r="I33" s="118">
        <v>0.104</v>
      </c>
      <c r="J33" s="175">
        <f>F33</f>
        <v>360</v>
      </c>
      <c r="K33" s="119">
        <f t="shared" si="3"/>
        <v>37.44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v>360</v>
      </c>
      <c r="G34" s="119">
        <f t="shared" si="2"/>
        <v>44.64</v>
      </c>
      <c r="H34" s="95"/>
      <c r="I34" s="118">
        <v>0.124</v>
      </c>
      <c r="J34" s="175">
        <f>F34</f>
        <v>360</v>
      </c>
      <c r="K34" s="119">
        <f>I34*J34</f>
        <v>44.64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305.58036799999996</v>
      </c>
      <c r="H36" s="137"/>
      <c r="I36" s="138"/>
      <c r="J36" s="138"/>
      <c r="K36" s="139">
        <f>SUM(K27:K35)</f>
        <v>283.27772799999997</v>
      </c>
      <c r="L36" s="140"/>
      <c r="M36" s="141">
        <f>K36-G36</f>
        <v>-22.302639999999997</v>
      </c>
      <c r="N36" s="142">
        <f>M36/G36</f>
        <v>-7.2984531519380849E-2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39.725447839999994</v>
      </c>
      <c r="H37" s="146"/>
      <c r="I37" s="134">
        <v>0.13</v>
      </c>
      <c r="J37" s="146"/>
      <c r="K37" s="147">
        <f>K36*I37</f>
        <v>36.826104639999997</v>
      </c>
      <c r="L37" s="148"/>
      <c r="M37" s="149">
        <f>K37-G37</f>
        <v>-2.899343199999997</v>
      </c>
      <c r="N37" s="150">
        <f>M37/G37</f>
        <v>-7.2984531519380794E-2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345.30581583999998</v>
      </c>
      <c r="H38" s="146"/>
      <c r="I38" s="146"/>
      <c r="J38" s="146"/>
      <c r="K38" s="147">
        <f>SUM(K36:K37)</f>
        <v>320.10383263999995</v>
      </c>
      <c r="L38" s="148"/>
      <c r="M38" s="149">
        <f>K38-G38</f>
        <v>-25.201983200000029</v>
      </c>
      <c r="N38" s="150">
        <f>M38/G38</f>
        <v>-7.2984531519380946E-2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-34.530581583999997</v>
      </c>
      <c r="H39" s="146"/>
      <c r="I39" s="146"/>
      <c r="J39" s="146"/>
      <c r="K39" s="153">
        <f>K38*-0.1</f>
        <v>-32.010383263999998</v>
      </c>
      <c r="L39" s="148"/>
      <c r="M39" s="154">
        <f>K39-G39</f>
        <v>2.5201983199999987</v>
      </c>
      <c r="N39" s="155">
        <f>M39/G39</f>
        <v>-7.2984531519380821E-2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310.77523425599998</v>
      </c>
      <c r="H40" s="160"/>
      <c r="I40" s="160"/>
      <c r="J40" s="160"/>
      <c r="K40" s="161">
        <f>SUM(K38:K39)</f>
        <v>288.09344937599997</v>
      </c>
      <c r="L40" s="162"/>
      <c r="M40" s="88">
        <f>K40-G40</f>
        <v>-22.681784880000009</v>
      </c>
      <c r="N40" s="89">
        <f>M40/G40</f>
        <v>-7.2984531519380891E-2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  <row r="45" spans="1:14" x14ac:dyDescent="0.2">
      <c r="A45" s="177"/>
      <c r="B45" s="177"/>
      <c r="C45" s="177"/>
      <c r="D45" s="177"/>
      <c r="E45" s="177"/>
      <c r="F45" s="177"/>
      <c r="G45" s="177"/>
      <c r="H45" s="177"/>
      <c r="I45" s="177"/>
      <c r="J45" s="177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rgb="FF92D050"/>
    <pageSetUpPr fitToPage="1"/>
  </sheetPr>
  <dimension ref="A1:N41"/>
  <sheetViews>
    <sheetView topLeftCell="A16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2.140625" customWidth="1"/>
    <col min="3" max="3" width="5.5703125" bestFit="1" customWidth="1"/>
    <col min="4" max="4" width="3" customWidth="1"/>
    <col min="5" max="5" width="11" bestFit="1" customWidth="1"/>
    <col min="6" max="6" width="11.5703125" bestFit="1" customWidth="1"/>
    <col min="7" max="7" width="14" bestFit="1" customWidth="1"/>
    <col min="8" max="8" width="4.7109375" customWidth="1"/>
    <col min="9" max="9" width="11" bestFit="1" customWidth="1"/>
    <col min="10" max="10" width="11.5703125" bestFit="1" customWidth="1"/>
    <col min="11" max="11" width="14" bestFit="1" customWidth="1"/>
    <col min="12" max="12" width="4.7109375" customWidth="1"/>
    <col min="13" max="13" width="12.710937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56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1198113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2968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224.32</v>
      </c>
      <c r="F14" s="146">
        <v>1</v>
      </c>
      <c r="G14" s="57">
        <f>E14*F14</f>
        <v>224.32</v>
      </c>
      <c r="H14" s="58"/>
      <c r="I14" s="171">
        <v>227.57</v>
      </c>
      <c r="J14" s="59">
        <v>1</v>
      </c>
      <c r="K14" s="60">
        <f>I14*J14</f>
        <v>227.57</v>
      </c>
      <c r="L14" s="58"/>
      <c r="M14" s="61">
        <f>K14-G14</f>
        <v>3.25</v>
      </c>
      <c r="N14" s="62">
        <f>M14/G14</f>
        <v>1.4488231098430813E-2</v>
      </c>
    </row>
    <row r="15" spans="1:14" ht="14.25" x14ac:dyDescent="0.2">
      <c r="A15" s="52" t="s">
        <v>30</v>
      </c>
      <c r="B15" s="52"/>
      <c r="C15" s="53"/>
      <c r="D15" s="54"/>
      <c r="E15" s="63">
        <v>2.1305999999999998</v>
      </c>
      <c r="F15" s="64">
        <f>E8</f>
        <v>2968</v>
      </c>
      <c r="G15" s="57">
        <f>E15*F15</f>
        <v>6323.6207999999997</v>
      </c>
      <c r="H15" s="58"/>
      <c r="I15" s="63">
        <v>2.1615000000000002</v>
      </c>
      <c r="J15" s="65">
        <f>F15</f>
        <v>2968</v>
      </c>
      <c r="K15" s="57">
        <f>I15*J15</f>
        <v>6415.3320000000003</v>
      </c>
      <c r="L15" s="58"/>
      <c r="M15" s="61">
        <f t="shared" ref="M15:M34" si="0">K15-G15</f>
        <v>91.711200000000645</v>
      </c>
      <c r="N15" s="62">
        <f t="shared" ref="N15:N34" si="1">M15/G15</f>
        <v>1.4502956913545582E-2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-2.29E-2</v>
      </c>
      <c r="F17" s="73">
        <f>E8</f>
        <v>2968</v>
      </c>
      <c r="G17" s="74">
        <f>E17*F17</f>
        <v>-67.967200000000005</v>
      </c>
      <c r="H17" s="75"/>
      <c r="I17" s="172">
        <v>-3.3000000000000002E-2</v>
      </c>
      <c r="J17" s="76">
        <f>F17</f>
        <v>2968</v>
      </c>
      <c r="K17" s="74">
        <f>I17*J17</f>
        <v>-97.944000000000003</v>
      </c>
      <c r="L17" s="75"/>
      <c r="M17" s="77">
        <f t="shared" si="0"/>
        <v>-29.976799999999997</v>
      </c>
      <c r="N17" s="78">
        <f t="shared" si="1"/>
        <v>0.44104803493449773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6479.9735999999994</v>
      </c>
      <c r="H18" s="85"/>
      <c r="I18" s="82"/>
      <c r="J18" s="86"/>
      <c r="K18" s="173">
        <f>SUM(K14:K17)</f>
        <v>6544.9579999999996</v>
      </c>
      <c r="L18" s="87"/>
      <c r="M18" s="88">
        <f t="shared" si="0"/>
        <v>64.984400000000278</v>
      </c>
      <c r="N18" s="89">
        <f t="shared" si="1"/>
        <v>1.0028497646965766E-2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72126.40260000003</v>
      </c>
      <c r="G19" s="57">
        <f>E19*F19</f>
        <v>6052.8477061920021</v>
      </c>
      <c r="H19" s="85"/>
      <c r="I19" s="63">
        <f>I32*0.64+I33*0.18+I34*0.18</f>
        <v>8.3919999999999995E-2</v>
      </c>
      <c r="J19" s="174">
        <f>F19</f>
        <v>72126.40260000003</v>
      </c>
      <c r="K19" s="57">
        <f>I19*J19</f>
        <v>6052.8477061920021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4.1665999999999999</v>
      </c>
      <c r="F20" s="174">
        <f>E8</f>
        <v>2968</v>
      </c>
      <c r="G20" s="57">
        <f>E20*F20</f>
        <v>12366.468799999999</v>
      </c>
      <c r="H20" s="85"/>
      <c r="I20" s="63">
        <v>2.1897000000000002</v>
      </c>
      <c r="J20" s="174">
        <f>F20</f>
        <v>2968</v>
      </c>
      <c r="K20" s="57">
        <f>I20*J20</f>
        <v>6499.0296000000008</v>
      </c>
      <c r="L20" s="95"/>
      <c r="M20" s="61">
        <f t="shared" si="0"/>
        <v>-5867.439199999998</v>
      </c>
      <c r="N20" s="62">
        <f t="shared" si="1"/>
        <v>-0.47446359141746258</v>
      </c>
    </row>
    <row r="21" spans="1:14" ht="14.25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>
        <v>-2.2332999999999998</v>
      </c>
      <c r="J21" s="174">
        <v>800</v>
      </c>
      <c r="K21" s="57">
        <f>I21*J21</f>
        <v>-1786.6399999999999</v>
      </c>
      <c r="L21" s="95"/>
      <c r="M21" s="61">
        <f>K21-G21</f>
        <v>-1786.6399999999999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0.35060000000000002</v>
      </c>
      <c r="F22" s="174">
        <f>E8</f>
        <v>2968</v>
      </c>
      <c r="G22" s="57">
        <f>E22*F22</f>
        <v>1040.5808000000002</v>
      </c>
      <c r="H22" s="85"/>
      <c r="I22" s="63">
        <v>0.35060000000000002</v>
      </c>
      <c r="J22" s="174">
        <f>F22</f>
        <v>2968</v>
      </c>
      <c r="K22" s="57">
        <f>I22*J22</f>
        <v>1040.5808000000002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25939.870906191998</v>
      </c>
      <c r="H24" s="85"/>
      <c r="I24" s="101"/>
      <c r="J24" s="103"/>
      <c r="K24" s="102">
        <f>SUM(K18:K23)</f>
        <v>18350.776106192003</v>
      </c>
      <c r="L24" s="87"/>
      <c r="M24" s="104">
        <f t="shared" si="0"/>
        <v>-7589.0947999999953</v>
      </c>
      <c r="N24" s="105">
        <f t="shared" si="1"/>
        <v>-0.29256486385167146</v>
      </c>
    </row>
    <row r="25" spans="1:14" ht="14.25" x14ac:dyDescent="0.2">
      <c r="A25" s="106" t="s">
        <v>40</v>
      </c>
      <c r="B25" s="106"/>
      <c r="C25" s="107"/>
      <c r="D25" s="108"/>
      <c r="E25" s="63">
        <v>3.4214000000000002</v>
      </c>
      <c r="F25" s="175">
        <f>E8*E3</f>
        <v>3146.6736000000001</v>
      </c>
      <c r="G25" s="57">
        <f>E25*F25</f>
        <v>10766.02905504</v>
      </c>
      <c r="H25" s="85"/>
      <c r="I25" s="63">
        <v>2.9565000000000001</v>
      </c>
      <c r="J25" s="176">
        <f>F25</f>
        <v>3146.6736000000001</v>
      </c>
      <c r="K25" s="57">
        <f>I25*J25</f>
        <v>9303.1404984000001</v>
      </c>
      <c r="L25" s="95"/>
      <c r="M25" s="61">
        <f t="shared" si="0"/>
        <v>-1462.8885566400004</v>
      </c>
      <c r="N25" s="62">
        <f t="shared" si="1"/>
        <v>-0.13588004910270651</v>
      </c>
    </row>
    <row r="26" spans="1:14" ht="23.25" customHeight="1" x14ac:dyDescent="0.2">
      <c r="A26" s="206" t="s">
        <v>41</v>
      </c>
      <c r="B26" s="206"/>
      <c r="C26" s="206"/>
      <c r="D26" s="108"/>
      <c r="E26" s="63">
        <v>1.5398000000000001</v>
      </c>
      <c r="F26" s="175">
        <f>E8*E3</f>
        <v>3146.6736000000001</v>
      </c>
      <c r="G26" s="57">
        <f>E26*F26</f>
        <v>4845.2480092800006</v>
      </c>
      <c r="H26" s="85"/>
      <c r="I26" s="63">
        <v>1.2101999999999999</v>
      </c>
      <c r="J26" s="176">
        <f>F26</f>
        <v>3146.6736000000001</v>
      </c>
      <c r="K26" s="57">
        <f>I26*J26</f>
        <v>3808.1043907200001</v>
      </c>
      <c r="L26" s="95"/>
      <c r="M26" s="61">
        <f t="shared" si="0"/>
        <v>-1037.1436185600005</v>
      </c>
      <c r="N26" s="62">
        <f t="shared" si="1"/>
        <v>-0.21405377321730101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41551.147970512</v>
      </c>
      <c r="H27" s="113"/>
      <c r="I27" s="114"/>
      <c r="J27" s="115"/>
      <c r="K27" s="102">
        <f>SUM(K24:K26)</f>
        <v>31462.020995312003</v>
      </c>
      <c r="L27" s="116"/>
      <c r="M27" s="104">
        <f t="shared" si="0"/>
        <v>-10089.126975199997</v>
      </c>
      <c r="N27" s="105">
        <f t="shared" si="1"/>
        <v>-0.24281223186324585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1270239.4026000001</v>
      </c>
      <c r="G28" s="119">
        <f t="shared" ref="G28:G34" si="2">E28*F28</f>
        <v>5589.0533714400008</v>
      </c>
      <c r="H28" s="95"/>
      <c r="I28" s="118">
        <v>4.4000000000000003E-3</v>
      </c>
      <c r="J28" s="176">
        <f>E5*E3</f>
        <v>1270239.4026000001</v>
      </c>
      <c r="K28" s="119">
        <f t="shared" ref="K28:K33" si="3">I28*J28</f>
        <v>5589.0533714400008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1.1999999999999999E-3</v>
      </c>
      <c r="F29" s="175">
        <f>E5*E3</f>
        <v>1270239.4026000001</v>
      </c>
      <c r="G29" s="119">
        <f t="shared" si="2"/>
        <v>1524.28728312</v>
      </c>
      <c r="H29" s="95"/>
      <c r="I29" s="118">
        <v>1.2999999999999999E-3</v>
      </c>
      <c r="J29" s="176">
        <f>E5*E3</f>
        <v>1270239.4026000001</v>
      </c>
      <c r="K29" s="119">
        <f t="shared" si="3"/>
        <v>1651.3112233800002</v>
      </c>
      <c r="L29" s="95"/>
      <c r="M29" s="61">
        <f t="shared" si="0"/>
        <v>127.02394026000024</v>
      </c>
      <c r="N29" s="120">
        <f t="shared" si="1"/>
        <v>8.3333333333333495E-2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1198113</v>
      </c>
      <c r="G31" s="119">
        <f t="shared" si="2"/>
        <v>8386.7910000000011</v>
      </c>
      <c r="H31" s="95"/>
      <c r="I31" s="118">
        <v>7.0000000000000001E-3</v>
      </c>
      <c r="J31" s="176">
        <f>E5</f>
        <v>1198113</v>
      </c>
      <c r="K31" s="119">
        <f t="shared" si="3"/>
        <v>8386.7910000000011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f>$E$5*0.64</f>
        <v>766792.32000000007</v>
      </c>
      <c r="G32" s="119">
        <f t="shared" si="2"/>
        <v>51375.08544000001</v>
      </c>
      <c r="H32" s="95"/>
      <c r="I32" s="118">
        <v>6.7000000000000004E-2</v>
      </c>
      <c r="J32" s="175">
        <f>F32</f>
        <v>766792.32000000007</v>
      </c>
      <c r="K32" s="119">
        <f t="shared" si="3"/>
        <v>51375.08544000001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f>$E$5*0.18</f>
        <v>215660.34</v>
      </c>
      <c r="G33" s="119">
        <f t="shared" si="2"/>
        <v>22428.675359999997</v>
      </c>
      <c r="H33" s="95"/>
      <c r="I33" s="118">
        <v>0.104</v>
      </c>
      <c r="J33" s="175">
        <f>F33</f>
        <v>215660.34</v>
      </c>
      <c r="K33" s="119">
        <f t="shared" si="3"/>
        <v>22428.675359999997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f>$E$5*0.18</f>
        <v>215660.34</v>
      </c>
      <c r="G34" s="119">
        <f t="shared" si="2"/>
        <v>26741.882160000001</v>
      </c>
      <c r="H34" s="95"/>
      <c r="I34" s="118">
        <v>0.124</v>
      </c>
      <c r="J34" s="175">
        <f>F34</f>
        <v>215660.34</v>
      </c>
      <c r="K34" s="119">
        <f>I34*J34</f>
        <v>26741.882160000001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157597.172585072</v>
      </c>
      <c r="H36" s="137"/>
      <c r="I36" s="138"/>
      <c r="J36" s="138"/>
      <c r="K36" s="139">
        <f>SUM(K27:K35)</f>
        <v>147635.069550132</v>
      </c>
      <c r="L36" s="140"/>
      <c r="M36" s="141">
        <f>K36-G36</f>
        <v>-9962.1030349399953</v>
      </c>
      <c r="N36" s="142">
        <f>M36/G36</f>
        <v>-6.3212447733238267E-2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20487.632436059361</v>
      </c>
      <c r="H37" s="146"/>
      <c r="I37" s="134">
        <v>0.13</v>
      </c>
      <c r="J37" s="146"/>
      <c r="K37" s="147">
        <f>K36*I37</f>
        <v>19192.559041517161</v>
      </c>
      <c r="L37" s="148"/>
      <c r="M37" s="149">
        <f>K37-G37</f>
        <v>-1295.0733945421998</v>
      </c>
      <c r="N37" s="150">
        <f>M37/G37</f>
        <v>-6.3212447733238294E-2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178084.80502113135</v>
      </c>
      <c r="H38" s="146"/>
      <c r="I38" s="146"/>
      <c r="J38" s="146"/>
      <c r="K38" s="147">
        <f>SUM(K36:K37)</f>
        <v>166827.62859164918</v>
      </c>
      <c r="L38" s="148"/>
      <c r="M38" s="149">
        <f>K38-G38</f>
        <v>-11257.176429482177</v>
      </c>
      <c r="N38" s="150">
        <f>M38/G38</f>
        <v>-6.321244773323817E-2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-17808.480502113136</v>
      </c>
      <c r="H39" s="146"/>
      <c r="I39" s="146"/>
      <c r="J39" s="146"/>
      <c r="K39" s="153">
        <f>K38*-0.1</f>
        <v>-16682.762859164919</v>
      </c>
      <c r="L39" s="148"/>
      <c r="M39" s="154">
        <f>K39-G39</f>
        <v>1125.717642948217</v>
      </c>
      <c r="N39" s="155">
        <f>M39/G39</f>
        <v>-6.3212447733238128E-2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160276.32451901821</v>
      </c>
      <c r="H40" s="160"/>
      <c r="I40" s="160"/>
      <c r="J40" s="160"/>
      <c r="K40" s="161">
        <f>SUM(K38:K39)</f>
        <v>150144.86573248426</v>
      </c>
      <c r="L40" s="162"/>
      <c r="M40" s="88">
        <f>K40-G40</f>
        <v>-10131.458786533942</v>
      </c>
      <c r="N40" s="89">
        <f>M40/G40</f>
        <v>-6.3212447733238072E-2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5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N41"/>
  <sheetViews>
    <sheetView topLeftCell="A13" workbookViewId="0">
      <selection activeCell="I24" sqref="I24"/>
    </sheetView>
  </sheetViews>
  <sheetFormatPr defaultColWidth="9.140625" defaultRowHeight="12.75" x14ac:dyDescent="0.2"/>
  <cols>
    <col min="1" max="1" width="35.28515625" bestFit="1" customWidth="1"/>
    <col min="2" max="2" width="2.7109375" customWidth="1"/>
    <col min="3" max="3" width="5.5703125" bestFit="1" customWidth="1"/>
    <col min="4" max="4" width="3.28515625" customWidth="1"/>
    <col min="5" max="6" width="11.5703125" bestFit="1" customWidth="1"/>
    <col min="7" max="7" width="14" bestFit="1" customWidth="1"/>
    <col min="8" max="8" width="4.7109375" customWidth="1"/>
    <col min="9" max="9" width="12.42578125" bestFit="1" customWidth="1"/>
    <col min="10" max="10" width="12.28515625" bestFit="1" customWidth="1"/>
    <col min="11" max="11" width="14" bestFit="1" customWidth="1"/>
    <col min="12" max="12" width="4.7109375" customWidth="1"/>
    <col min="13" max="13" width="14" bestFit="1" customWidth="1"/>
    <col min="14" max="14" width="11" bestFit="1" customWidth="1"/>
  </cols>
  <sheetData>
    <row r="1" spans="1:14" ht="15" customHeight="1" x14ac:dyDescent="0.2">
      <c r="A1" s="23" t="s">
        <v>0</v>
      </c>
      <c r="B1" s="24"/>
      <c r="C1" s="207" t="s">
        <v>57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" customHeight="1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" customHeight="1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" customHeight="1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" customHeight="1" x14ac:dyDescent="0.2">
      <c r="A5" s="23" t="s">
        <v>16</v>
      </c>
      <c r="B5" s="24"/>
      <c r="C5" s="32" t="s">
        <v>17</v>
      </c>
      <c r="D5" s="33"/>
      <c r="E5" s="178">
        <v>1282464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ht="9" customHeight="1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ht="15" customHeight="1" x14ac:dyDescent="0.2">
      <c r="A8" s="37" t="s">
        <v>19</v>
      </c>
      <c r="B8" s="38"/>
      <c r="C8" s="39" t="s">
        <v>2</v>
      </c>
      <c r="D8" s="40"/>
      <c r="E8" s="180">
        <v>2440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ht="18.75" customHeight="1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ht="18.75" customHeight="1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1473.7</v>
      </c>
      <c r="F14" s="146">
        <v>1</v>
      </c>
      <c r="G14" s="57">
        <f>E14*F14</f>
        <v>1473.7</v>
      </c>
      <c r="H14" s="58"/>
      <c r="I14" s="171">
        <v>1495.07</v>
      </c>
      <c r="J14" s="59">
        <v>1</v>
      </c>
      <c r="K14" s="60">
        <f>I14*J14</f>
        <v>1495.07</v>
      </c>
      <c r="L14" s="58"/>
      <c r="M14" s="61">
        <f>K14-G14</f>
        <v>21.369999999999891</v>
      </c>
      <c r="N14" s="62">
        <f>M14/G14</f>
        <v>1.4500916061613552E-2</v>
      </c>
    </row>
    <row r="15" spans="1:14" ht="12.75" customHeight="1" x14ac:dyDescent="0.2">
      <c r="A15" s="52" t="s">
        <v>30</v>
      </c>
      <c r="B15" s="52"/>
      <c r="C15" s="53"/>
      <c r="D15" s="54"/>
      <c r="E15" s="63">
        <v>1.3666</v>
      </c>
      <c r="F15" s="64">
        <v>2440</v>
      </c>
      <c r="G15" s="57">
        <f>E15*F15</f>
        <v>3334.5039999999999</v>
      </c>
      <c r="H15" s="58"/>
      <c r="I15" s="63">
        <v>1.3864000000000001</v>
      </c>
      <c r="J15" s="65">
        <f>F15</f>
        <v>2440</v>
      </c>
      <c r="K15" s="57">
        <f>I15*J15</f>
        <v>3382.8160000000003</v>
      </c>
      <c r="L15" s="58"/>
      <c r="M15" s="61">
        <f t="shared" ref="M15:M34" si="0">K15-G15</f>
        <v>48.312000000000353</v>
      </c>
      <c r="N15" s="62">
        <f t="shared" ref="N15:N34" si="1">M15/G15</f>
        <v>1.4488511634713994E-2</v>
      </c>
    </row>
    <row r="16" spans="1:14" ht="12.75" customHeight="1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2.75" customHeight="1" x14ac:dyDescent="0.2">
      <c r="A17" s="68" t="s">
        <v>32</v>
      </c>
      <c r="B17" s="69"/>
      <c r="C17" s="70"/>
      <c r="D17" s="71"/>
      <c r="E17" s="172">
        <v>0</v>
      </c>
      <c r="F17" s="73">
        <v>2440</v>
      </c>
      <c r="G17" s="74">
        <f>E17*F17</f>
        <v>0</v>
      </c>
      <c r="H17" s="75"/>
      <c r="I17" s="172">
        <v>0</v>
      </c>
      <c r="J17" s="76">
        <f>F17</f>
        <v>2440</v>
      </c>
      <c r="K17" s="74">
        <f>I17*J17</f>
        <v>0</v>
      </c>
      <c r="L17" s="75"/>
      <c r="M17" s="77">
        <f t="shared" si="0"/>
        <v>0</v>
      </c>
      <c r="N17" s="78" t="e">
        <f t="shared" si="1"/>
        <v>#DIV/0!</v>
      </c>
    </row>
    <row r="18" spans="1:14" ht="12.75" customHeight="1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4808.2039999999997</v>
      </c>
      <c r="H18" s="85"/>
      <c r="I18" s="82"/>
      <c r="J18" s="86"/>
      <c r="K18" s="173">
        <f>SUM(K14:K17)</f>
        <v>4877.8860000000004</v>
      </c>
      <c r="L18" s="87"/>
      <c r="M18" s="88">
        <f t="shared" si="0"/>
        <v>69.682000000000698</v>
      </c>
      <c r="N18" s="89">
        <f t="shared" si="1"/>
        <v>1.4492313554083957E-2</v>
      </c>
    </row>
    <row r="19" spans="1:14" ht="12.75" customHeight="1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77204.332800000033</v>
      </c>
      <c r="G19" s="57">
        <f>E19*F19</f>
        <v>6478.9876085760025</v>
      </c>
      <c r="H19" s="85"/>
      <c r="I19" s="63">
        <f>I32*0.64+I33*0.18+I34*0.18</f>
        <v>8.3919999999999995E-2</v>
      </c>
      <c r="J19" s="174">
        <f>F19</f>
        <v>77204.332800000033</v>
      </c>
      <c r="K19" s="57">
        <f>I19*J19</f>
        <v>6478.9876085760025</v>
      </c>
      <c r="L19" s="95"/>
      <c r="M19" s="61">
        <f t="shared" si="0"/>
        <v>0</v>
      </c>
      <c r="N19" s="62">
        <f t="shared" si="1"/>
        <v>0</v>
      </c>
    </row>
    <row r="20" spans="1:14" ht="12.75" customHeight="1" x14ac:dyDescent="0.2">
      <c r="A20" s="90" t="s">
        <v>35</v>
      </c>
      <c r="B20" s="91"/>
      <c r="C20" s="92"/>
      <c r="D20" s="93"/>
      <c r="E20" s="63">
        <v>0</v>
      </c>
      <c r="F20" s="174">
        <v>2440</v>
      </c>
      <c r="G20" s="57">
        <f>E20*F20</f>
        <v>0</v>
      </c>
      <c r="H20" s="85"/>
      <c r="I20" s="63"/>
      <c r="J20" s="174"/>
      <c r="K20" s="57">
        <f>I20*J20</f>
        <v>0</v>
      </c>
      <c r="L20" s="95"/>
      <c r="M20" s="61">
        <f t="shared" si="0"/>
        <v>0</v>
      </c>
      <c r="N20" s="62" t="e">
        <f t="shared" si="1"/>
        <v>#DIV/0!</v>
      </c>
    </row>
    <row r="21" spans="1:14" ht="12.75" customHeight="1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/>
      <c r="J21" s="174"/>
      <c r="K21" s="57">
        <f>I21*J21</f>
        <v>0</v>
      </c>
      <c r="L21" s="95"/>
      <c r="M21" s="61">
        <f>K21-G21</f>
        <v>0</v>
      </c>
      <c r="N21" s="62" t="e">
        <f>M21/G21</f>
        <v>#DIV/0!</v>
      </c>
    </row>
    <row r="22" spans="1:14" ht="12.75" customHeight="1" x14ac:dyDescent="0.2">
      <c r="A22" s="97" t="s">
        <v>37</v>
      </c>
      <c r="B22" s="91"/>
      <c r="C22" s="92"/>
      <c r="D22" s="93"/>
      <c r="E22" s="63">
        <v>0.40939999999999999</v>
      </c>
      <c r="F22" s="174">
        <v>2440</v>
      </c>
      <c r="G22" s="57">
        <f>E22*F22</f>
        <v>998.93599999999992</v>
      </c>
      <c r="H22" s="85"/>
      <c r="I22" s="63">
        <v>0.40939999999999999</v>
      </c>
      <c r="J22" s="174">
        <f>F22</f>
        <v>2440</v>
      </c>
      <c r="K22" s="57">
        <f>I22*J22</f>
        <v>998.93599999999992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12286.127608576002</v>
      </c>
      <c r="H24" s="85"/>
      <c r="I24" s="101"/>
      <c r="J24" s="103"/>
      <c r="K24" s="102">
        <f>SUM(K18:K23)</f>
        <v>12355.809608576003</v>
      </c>
      <c r="L24" s="87"/>
      <c r="M24" s="104">
        <f t="shared" si="0"/>
        <v>69.682000000000698</v>
      </c>
      <c r="N24" s="105">
        <f t="shared" si="1"/>
        <v>5.6715998905433026E-3</v>
      </c>
    </row>
    <row r="25" spans="1:14" ht="14.25" x14ac:dyDescent="0.2">
      <c r="A25" s="106" t="s">
        <v>40</v>
      </c>
      <c r="B25" s="106"/>
      <c r="C25" s="107"/>
      <c r="D25" s="108"/>
      <c r="E25" s="63">
        <v>3.4214000000000002</v>
      </c>
      <c r="F25" s="175">
        <v>2586.8879999999999</v>
      </c>
      <c r="G25" s="57">
        <f>E25*F25</f>
        <v>8850.7786032000004</v>
      </c>
      <c r="H25" s="85"/>
      <c r="I25" s="63">
        <v>3.3706999999999998</v>
      </c>
      <c r="J25" s="176">
        <f>F25</f>
        <v>2586.8879999999999</v>
      </c>
      <c r="K25" s="57">
        <f>I25*J25</f>
        <v>8719.6233815999985</v>
      </c>
      <c r="L25" s="95"/>
      <c r="M25" s="61">
        <f t="shared" si="0"/>
        <v>-131.15522160000182</v>
      </c>
      <c r="N25" s="62">
        <f t="shared" si="1"/>
        <v>-1.481849535277977E-2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1.5398000000000001</v>
      </c>
      <c r="F26" s="175">
        <v>2586.8879999999999</v>
      </c>
      <c r="G26" s="57">
        <f>E26*F26</f>
        <v>3983.2901424000001</v>
      </c>
      <c r="H26" s="85"/>
      <c r="I26" s="63">
        <v>1.5943000000000001</v>
      </c>
      <c r="J26" s="176">
        <f>F26</f>
        <v>2586.8879999999999</v>
      </c>
      <c r="K26" s="57">
        <f>I26*J26</f>
        <v>4124.2755384000002</v>
      </c>
      <c r="L26" s="95"/>
      <c r="M26" s="61">
        <f t="shared" si="0"/>
        <v>140.98539600000004</v>
      </c>
      <c r="N26" s="62">
        <f t="shared" si="1"/>
        <v>3.5394207039875315E-2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25120.196354176005</v>
      </c>
      <c r="H27" s="113"/>
      <c r="I27" s="114"/>
      <c r="J27" s="115"/>
      <c r="K27" s="102">
        <f>SUM(K24:K26)</f>
        <v>25199.708528576</v>
      </c>
      <c r="L27" s="116"/>
      <c r="M27" s="104">
        <f t="shared" si="0"/>
        <v>79.512174399995274</v>
      </c>
      <c r="N27" s="105">
        <f t="shared" si="1"/>
        <v>3.165268825089303E-3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</f>
        <v>1282464</v>
      </c>
      <c r="G28" s="119">
        <f t="shared" ref="G28:G34" si="2">E28*F28</f>
        <v>5642.8416000000007</v>
      </c>
      <c r="H28" s="95"/>
      <c r="I28" s="118">
        <v>4.4000000000000003E-3</v>
      </c>
      <c r="J28" s="176">
        <f>E5*E3</f>
        <v>1359668.3328</v>
      </c>
      <c r="K28" s="119">
        <f t="shared" ref="K28:K33" si="3">I28*J28</f>
        <v>5982.5406643200004</v>
      </c>
      <c r="L28" s="95"/>
      <c r="M28" s="61">
        <f t="shared" si="0"/>
        <v>339.69906431999971</v>
      </c>
      <c r="N28" s="120">
        <f t="shared" si="1"/>
        <v>6.0199999999999941E-2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</f>
        <v>1282464</v>
      </c>
      <c r="G29" s="119">
        <f t="shared" si="2"/>
        <v>1667.2031999999999</v>
      </c>
      <c r="H29" s="95"/>
      <c r="I29" s="118">
        <v>3.0000000000000001E-3</v>
      </c>
      <c r="J29" s="176">
        <f>E5*E3</f>
        <v>1359668.3328</v>
      </c>
      <c r="K29" s="119">
        <f t="shared" si="3"/>
        <v>4079.0049984000002</v>
      </c>
      <c r="L29" s="95"/>
      <c r="M29" s="61">
        <f t="shared" si="0"/>
        <v>2411.8017984000003</v>
      </c>
      <c r="N29" s="120">
        <f t="shared" si="1"/>
        <v>1.4466153846153849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1282464</v>
      </c>
      <c r="G31" s="119">
        <f t="shared" si="2"/>
        <v>8977.2479999999996</v>
      </c>
      <c r="H31" s="95"/>
      <c r="I31" s="118">
        <v>7.0000000000000001E-3</v>
      </c>
      <c r="J31" s="176">
        <f>E5</f>
        <v>1282464</v>
      </c>
      <c r="K31" s="119">
        <f t="shared" si="3"/>
        <v>8977.2479999999996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f>$E$5*0.64</f>
        <v>820776.95999999996</v>
      </c>
      <c r="G32" s="119">
        <f t="shared" si="2"/>
        <v>54992.056320000003</v>
      </c>
      <c r="H32" s="95"/>
      <c r="I32" s="118">
        <v>6.7000000000000004E-2</v>
      </c>
      <c r="J32" s="175">
        <f>F32</f>
        <v>820776.95999999996</v>
      </c>
      <c r="K32" s="119">
        <f t="shared" si="3"/>
        <v>54992.056320000003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f>$E$5*0.18</f>
        <v>230843.51999999999</v>
      </c>
      <c r="G33" s="119">
        <f t="shared" si="2"/>
        <v>24007.726079999997</v>
      </c>
      <c r="H33" s="95"/>
      <c r="I33" s="118">
        <v>0.104</v>
      </c>
      <c r="J33" s="175">
        <f>F33</f>
        <v>230843.51999999999</v>
      </c>
      <c r="K33" s="119">
        <f t="shared" si="3"/>
        <v>24007.726079999997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f>$E$5*0.18</f>
        <v>230843.51999999999</v>
      </c>
      <c r="G34" s="119">
        <f t="shared" si="2"/>
        <v>28624.59648</v>
      </c>
      <c r="H34" s="95"/>
      <c r="I34" s="118">
        <v>0.124</v>
      </c>
      <c r="J34" s="175">
        <f>F34</f>
        <v>230843.51999999999</v>
      </c>
      <c r="K34" s="119">
        <f>I34*J34</f>
        <v>28624.59648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149032.118034176</v>
      </c>
      <c r="H36" s="137"/>
      <c r="I36" s="138"/>
      <c r="J36" s="138"/>
      <c r="K36" s="139">
        <f>SUM(K27:K35)</f>
        <v>151863.131071296</v>
      </c>
      <c r="L36" s="140"/>
      <c r="M36" s="141">
        <f>K36-G36</f>
        <v>2831.0130371199921</v>
      </c>
      <c r="N36" s="142">
        <f>M36/G36</f>
        <v>1.8995992772985922E-2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19374.17534444288</v>
      </c>
      <c r="H37" s="146"/>
      <c r="I37" s="134">
        <v>0.13</v>
      </c>
      <c r="J37" s="146"/>
      <c r="K37" s="147">
        <f>K36*I37</f>
        <v>19742.20703926848</v>
      </c>
      <c r="L37" s="148"/>
      <c r="M37" s="149">
        <f>K37-G37</f>
        <v>368.03169482560043</v>
      </c>
      <c r="N37" s="150">
        <f>M37/G37</f>
        <v>1.8995992772985998E-2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168406.2933786189</v>
      </c>
      <c r="H38" s="146"/>
      <c r="I38" s="146"/>
      <c r="J38" s="146"/>
      <c r="K38" s="147">
        <f>SUM(K36:K37)</f>
        <v>171605.33811056448</v>
      </c>
      <c r="L38" s="148"/>
      <c r="M38" s="149">
        <f>K38-G38</f>
        <v>3199.0447319455852</v>
      </c>
      <c r="N38" s="150">
        <f>M38/G38</f>
        <v>1.8995992772985883E-2</v>
      </c>
    </row>
    <row r="39" spans="1:14" ht="28.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-16840.62933786189</v>
      </c>
      <c r="H39" s="146"/>
      <c r="I39" s="146"/>
      <c r="J39" s="146"/>
      <c r="K39" s="153">
        <f>K38*-0.1</f>
        <v>-17160.533811056448</v>
      </c>
      <c r="L39" s="148"/>
      <c r="M39" s="154">
        <f>K39-G39</f>
        <v>-319.9044731945578</v>
      </c>
      <c r="N39" s="155">
        <f>M39/G39</f>
        <v>1.8995992772985842E-2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151565.66404075699</v>
      </c>
      <c r="H40" s="160"/>
      <c r="I40" s="160"/>
      <c r="J40" s="160"/>
      <c r="K40" s="161">
        <f>SUM(K38:K39)</f>
        <v>154444.80429950805</v>
      </c>
      <c r="L40" s="162"/>
      <c r="M40" s="88">
        <f>K40-G40</f>
        <v>2879.1402587510529</v>
      </c>
      <c r="N40" s="89">
        <f>M40/G40</f>
        <v>1.899599277298606E-2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5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41"/>
  <sheetViews>
    <sheetView topLeftCell="A10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2.42578125" customWidth="1"/>
    <col min="3" max="3" width="5.5703125" bestFit="1" customWidth="1"/>
    <col min="4" max="4" width="2.28515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9.85546875" bestFit="1" customWidth="1"/>
    <col min="10" max="10" width="10.42578125" bestFit="1" customWidth="1"/>
    <col min="11" max="11" width="9.855468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58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2000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9.19</v>
      </c>
      <c r="F14" s="146">
        <v>1</v>
      </c>
      <c r="G14" s="57">
        <f>E14*F14</f>
        <v>9.19</v>
      </c>
      <c r="H14" s="58"/>
      <c r="I14" s="171">
        <v>9.32</v>
      </c>
      <c r="J14" s="59">
        <v>1</v>
      </c>
      <c r="K14" s="60">
        <f>I14*J14</f>
        <v>9.32</v>
      </c>
      <c r="L14" s="58"/>
      <c r="M14" s="61">
        <f>K14-G14</f>
        <v>0.13000000000000078</v>
      </c>
      <c r="N14" s="62">
        <f>M14/G14</f>
        <v>1.4145810663765048E-2</v>
      </c>
    </row>
    <row r="15" spans="1:14" ht="14.25" x14ac:dyDescent="0.2">
      <c r="A15" s="52" t="s">
        <v>30</v>
      </c>
      <c r="B15" s="52"/>
      <c r="C15" s="53"/>
      <c r="D15" s="54"/>
      <c r="E15" s="63">
        <v>2.86E-2</v>
      </c>
      <c r="F15" s="64">
        <v>2000</v>
      </c>
      <c r="G15" s="57">
        <f>E15*F15</f>
        <v>57.2</v>
      </c>
      <c r="H15" s="58"/>
      <c r="I15" s="63">
        <v>2.9000000000000001E-2</v>
      </c>
      <c r="J15" s="65">
        <f>F15</f>
        <v>2000</v>
      </c>
      <c r="K15" s="57">
        <f>I15*J15</f>
        <v>58</v>
      </c>
      <c r="L15" s="58"/>
      <c r="M15" s="61">
        <f t="shared" ref="M15:M34" si="0">K15-G15</f>
        <v>0.79999999999999716</v>
      </c>
      <c r="N15" s="62">
        <f t="shared" ref="N15:N34" si="1">M15/G15</f>
        <v>1.3986013986013936E-2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-2.9999999999999997E-4</v>
      </c>
      <c r="F17" s="73">
        <v>2000</v>
      </c>
      <c r="G17" s="74">
        <f>E17*F17</f>
        <v>-0.6</v>
      </c>
      <c r="H17" s="75"/>
      <c r="I17" s="172">
        <v>-2.9999999999999997E-4</v>
      </c>
      <c r="J17" s="76">
        <f>F17</f>
        <v>2000</v>
      </c>
      <c r="K17" s="74">
        <f>I17*J17</f>
        <v>-0.6</v>
      </c>
      <c r="L17" s="75"/>
      <c r="M17" s="77">
        <f t="shared" si="0"/>
        <v>0</v>
      </c>
      <c r="N17" s="78">
        <f t="shared" si="1"/>
        <v>0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65.790000000000006</v>
      </c>
      <c r="H18" s="85"/>
      <c r="I18" s="82"/>
      <c r="J18" s="86"/>
      <c r="K18" s="173">
        <f>SUM(K14:K17)</f>
        <v>66.72</v>
      </c>
      <c r="L18" s="87"/>
      <c r="M18" s="88">
        <f t="shared" si="0"/>
        <v>0.92999999999999261</v>
      </c>
      <c r="N18" s="89">
        <f t="shared" si="1"/>
        <v>1.4135886912904584E-2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120.40000000000006</v>
      </c>
      <c r="G19" s="57">
        <f>E19*F19</f>
        <v>10.103968000000005</v>
      </c>
      <c r="H19" s="85"/>
      <c r="I19" s="63">
        <f>I32*0.64+I33*0.18+I34*0.18</f>
        <v>8.3919999999999995E-2</v>
      </c>
      <c r="J19" s="174">
        <f>F19</f>
        <v>120.40000000000006</v>
      </c>
      <c r="K19" s="57">
        <f>I19*J19</f>
        <v>10.103968000000005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9.9000000000000008E-3</v>
      </c>
      <c r="F20" s="174">
        <v>2000</v>
      </c>
      <c r="G20" s="57">
        <f>E20*F20</f>
        <v>19.8</v>
      </c>
      <c r="H20" s="85"/>
      <c r="I20" s="63">
        <v>5.7000000000000002E-3</v>
      </c>
      <c r="J20" s="174">
        <f>F20</f>
        <v>2000</v>
      </c>
      <c r="K20" s="57">
        <f>I20*J20</f>
        <v>11.4</v>
      </c>
      <c r="L20" s="95"/>
      <c r="M20" s="61">
        <f t="shared" si="0"/>
        <v>-8.4</v>
      </c>
      <c r="N20" s="62">
        <f t="shared" si="1"/>
        <v>-0.42424242424242425</v>
      </c>
    </row>
    <row r="21" spans="1:14" ht="14.25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>
        <v>-5.7999999999999996E-3</v>
      </c>
      <c r="J21" s="174">
        <v>2000</v>
      </c>
      <c r="K21" s="57">
        <f>I21*J21</f>
        <v>-11.6</v>
      </c>
      <c r="L21" s="95"/>
      <c r="M21" s="61">
        <f>K21-G21</f>
        <v>-11.6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174">
        <v>2000</v>
      </c>
      <c r="G22" s="57">
        <f>E22*F22</f>
        <v>2</v>
      </c>
      <c r="H22" s="85"/>
      <c r="I22" s="63">
        <v>1E-3</v>
      </c>
      <c r="J22" s="174">
        <f>F22</f>
        <v>2000</v>
      </c>
      <c r="K22" s="57">
        <f>I22*J22</f>
        <v>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97.693968000000012</v>
      </c>
      <c r="H24" s="85"/>
      <c r="I24" s="101"/>
      <c r="J24" s="103"/>
      <c r="K24" s="102">
        <f>SUM(K18:K23)</f>
        <v>78.623968000000019</v>
      </c>
      <c r="L24" s="87"/>
      <c r="M24" s="104">
        <f t="shared" si="0"/>
        <v>-19.069999999999993</v>
      </c>
      <c r="N24" s="105">
        <f t="shared" si="1"/>
        <v>-0.19520140690774265</v>
      </c>
    </row>
    <row r="25" spans="1:14" ht="14.25" x14ac:dyDescent="0.2">
      <c r="A25" s="106" t="s">
        <v>40</v>
      </c>
      <c r="B25" s="106"/>
      <c r="C25" s="107"/>
      <c r="D25" s="108"/>
      <c r="E25" s="63">
        <v>6.7999999999999996E-3</v>
      </c>
      <c r="F25" s="175">
        <v>2120.4</v>
      </c>
      <c r="G25" s="57">
        <f>E25*F25</f>
        <v>14.41872</v>
      </c>
      <c r="H25" s="85"/>
      <c r="I25" s="63">
        <v>5.8999999999999999E-3</v>
      </c>
      <c r="J25" s="176">
        <f>F25</f>
        <v>2120.4</v>
      </c>
      <c r="K25" s="57">
        <f>I25*J25</f>
        <v>12.51036</v>
      </c>
      <c r="L25" s="95"/>
      <c r="M25" s="61">
        <f t="shared" si="0"/>
        <v>-1.9083600000000001</v>
      </c>
      <c r="N25" s="62">
        <f t="shared" si="1"/>
        <v>-0.13235294117647059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3.5000000000000001E-3</v>
      </c>
      <c r="F26" s="175">
        <v>2120.4</v>
      </c>
      <c r="G26" s="57">
        <f>E26*F26</f>
        <v>7.4214000000000002</v>
      </c>
      <c r="H26" s="85"/>
      <c r="I26" s="63">
        <v>2.8E-3</v>
      </c>
      <c r="J26" s="176">
        <f>F26</f>
        <v>2120.4</v>
      </c>
      <c r="K26" s="57">
        <f>I26*J26</f>
        <v>5.9371200000000002</v>
      </c>
      <c r="L26" s="95"/>
      <c r="M26" s="61">
        <f t="shared" si="0"/>
        <v>-1.48428</v>
      </c>
      <c r="N26" s="62">
        <f t="shared" si="1"/>
        <v>-0.2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119.53408800000003</v>
      </c>
      <c r="H27" s="113"/>
      <c r="I27" s="114"/>
      <c r="J27" s="115"/>
      <c r="K27" s="102">
        <f>SUM(K24:K26)</f>
        <v>97.071448000000032</v>
      </c>
      <c r="L27" s="116"/>
      <c r="M27" s="104">
        <f t="shared" si="0"/>
        <v>-22.462639999999993</v>
      </c>
      <c r="N27" s="105">
        <f t="shared" si="1"/>
        <v>-0.18791827817350301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2120.4</v>
      </c>
      <c r="G28" s="119">
        <f t="shared" ref="G28:G34" si="2">E28*F28</f>
        <v>9.3297600000000003</v>
      </c>
      <c r="H28" s="95"/>
      <c r="I28" s="118">
        <v>4.4000000000000003E-3</v>
      </c>
      <c r="J28" s="176">
        <f>E5*E3</f>
        <v>2120.4</v>
      </c>
      <c r="K28" s="119">
        <f t="shared" ref="K28:K33" si="3">I28*J28</f>
        <v>9.3297600000000003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2120.4</v>
      </c>
      <c r="G29" s="119">
        <f t="shared" si="2"/>
        <v>2.7565200000000001</v>
      </c>
      <c r="H29" s="95"/>
      <c r="I29" s="118">
        <v>1.2999999999999999E-3</v>
      </c>
      <c r="J29" s="176">
        <f>E5*E3</f>
        <v>2120.4</v>
      </c>
      <c r="K29" s="119">
        <f t="shared" si="3"/>
        <v>2.7565200000000001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2000</v>
      </c>
      <c r="G31" s="119">
        <f t="shared" si="2"/>
        <v>14</v>
      </c>
      <c r="H31" s="95"/>
      <c r="I31" s="118">
        <v>7.0000000000000001E-3</v>
      </c>
      <c r="J31" s="176">
        <f>E5</f>
        <v>2000</v>
      </c>
      <c r="K31" s="119">
        <f t="shared" si="3"/>
        <v>14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v>1280</v>
      </c>
      <c r="G32" s="119">
        <f t="shared" si="2"/>
        <v>85.76</v>
      </c>
      <c r="H32" s="95"/>
      <c r="I32" s="118">
        <v>6.7000000000000004E-2</v>
      </c>
      <c r="J32" s="175">
        <f>F32</f>
        <v>1280</v>
      </c>
      <c r="K32" s="119">
        <f t="shared" si="3"/>
        <v>85.76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v>360</v>
      </c>
      <c r="G33" s="119">
        <f t="shared" si="2"/>
        <v>37.44</v>
      </c>
      <c r="H33" s="95"/>
      <c r="I33" s="118">
        <v>0.104</v>
      </c>
      <c r="J33" s="175">
        <f>F33</f>
        <v>360</v>
      </c>
      <c r="K33" s="119">
        <f t="shared" si="3"/>
        <v>37.44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v>360</v>
      </c>
      <c r="G34" s="119">
        <f t="shared" si="2"/>
        <v>44.64</v>
      </c>
      <c r="H34" s="95"/>
      <c r="I34" s="118">
        <v>0.124</v>
      </c>
      <c r="J34" s="175">
        <f>F34</f>
        <v>360</v>
      </c>
      <c r="K34" s="119">
        <f>I34*J34</f>
        <v>44.64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313.71036800000002</v>
      </c>
      <c r="H36" s="137"/>
      <c r="I36" s="138"/>
      <c r="J36" s="138"/>
      <c r="K36" s="139">
        <f>SUM(K27:K35)</f>
        <v>291.247728</v>
      </c>
      <c r="L36" s="140"/>
      <c r="M36" s="141">
        <f>K36-G36</f>
        <v>-22.462640000000022</v>
      </c>
      <c r="N36" s="142">
        <f>M36/G36</f>
        <v>-7.160311641341742E-2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40.782347840000007</v>
      </c>
      <c r="H37" s="146"/>
      <c r="I37" s="134">
        <v>0.13</v>
      </c>
      <c r="J37" s="146"/>
      <c r="K37" s="147">
        <f>K36*I37</f>
        <v>37.862204640000002</v>
      </c>
      <c r="L37" s="148"/>
      <c r="M37" s="149">
        <f>K37-G37</f>
        <v>-2.9201432000000054</v>
      </c>
      <c r="N37" s="150">
        <f>M37/G37</f>
        <v>-7.1603116413417475E-2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354.49271584000002</v>
      </c>
      <c r="H38" s="146"/>
      <c r="I38" s="146"/>
      <c r="J38" s="146"/>
      <c r="K38" s="147">
        <f>SUM(K36:K37)</f>
        <v>329.10993264000001</v>
      </c>
      <c r="L38" s="148"/>
      <c r="M38" s="149">
        <f>K38-G38</f>
        <v>-25.382783200000006</v>
      </c>
      <c r="N38" s="150">
        <f>M38/G38</f>
        <v>-7.1603116413417378E-2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-35.449271584000002</v>
      </c>
      <c r="H39" s="146"/>
      <c r="I39" s="146"/>
      <c r="J39" s="146"/>
      <c r="K39" s="153">
        <f>K38*-0.1</f>
        <v>-32.910993264000005</v>
      </c>
      <c r="L39" s="148"/>
      <c r="M39" s="154">
        <f>K39-G39</f>
        <v>2.5382783199999963</v>
      </c>
      <c r="N39" s="155">
        <f>M39/G39</f>
        <v>-7.1603116413417253E-2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319.04344425600004</v>
      </c>
      <c r="H40" s="160"/>
      <c r="I40" s="160"/>
      <c r="J40" s="160"/>
      <c r="K40" s="161">
        <f>SUM(K38:K39)</f>
        <v>296.198939376</v>
      </c>
      <c r="L40" s="162"/>
      <c r="M40" s="88">
        <f>K40-G40</f>
        <v>-22.844504880000045</v>
      </c>
      <c r="N40" s="89">
        <f>M40/G40</f>
        <v>-7.1603116413417489E-2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N42"/>
  <sheetViews>
    <sheetView topLeftCell="A16" workbookViewId="0">
      <selection activeCell="I24" sqref="I24"/>
    </sheetView>
  </sheetViews>
  <sheetFormatPr defaultColWidth="26.42578125" defaultRowHeight="12.75" x14ac:dyDescent="0.2"/>
  <cols>
    <col min="1" max="1" width="35.28515625" bestFit="1" customWidth="1"/>
    <col min="2" max="2" width="1.7109375" customWidth="1"/>
    <col min="3" max="3" width="5.5703125" bestFit="1" customWidth="1"/>
    <col min="4" max="4" width="1.7109375" customWidth="1"/>
    <col min="5" max="5" width="11" bestFit="1" customWidth="1"/>
    <col min="6" max="6" width="8" bestFit="1" customWidth="1"/>
    <col min="7" max="7" width="8.7109375" bestFit="1" customWidth="1"/>
    <col min="8" max="8" width="4.7109375" customWidth="1"/>
    <col min="9" max="9" width="9.85546875" bestFit="1" customWidth="1"/>
    <col min="10" max="10" width="8" bestFit="1" customWidth="1"/>
    <col min="11" max="11" width="8.7109375" bestFit="1" customWidth="1"/>
    <col min="12" max="12" width="4.7109375" customWidth="1"/>
    <col min="13" max="13" width="9.5703125" bestFit="1" customWidth="1"/>
    <col min="14" max="14" width="11" bestFit="1" customWidth="1"/>
  </cols>
  <sheetData>
    <row r="1" spans="1:14" ht="15.75" x14ac:dyDescent="0.2">
      <c r="A1" s="23"/>
      <c r="B1" s="24"/>
      <c r="C1" s="207" t="s">
        <v>59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3.29</v>
      </c>
      <c r="F14" s="146">
        <v>1</v>
      </c>
      <c r="G14" s="57">
        <f>E14*F14</f>
        <v>3.29</v>
      </c>
      <c r="H14" s="58"/>
      <c r="I14" s="171">
        <v>3.34</v>
      </c>
      <c r="J14" s="59">
        <v>1</v>
      </c>
      <c r="K14" s="60">
        <f>I14*J14</f>
        <v>3.34</v>
      </c>
      <c r="L14" s="58"/>
      <c r="M14" s="61">
        <f>K14-G14</f>
        <v>4.9999999999999822E-2</v>
      </c>
      <c r="N14" s="62">
        <f>M14/G14</f>
        <v>1.5197568389057697E-2</v>
      </c>
    </row>
    <row r="15" spans="1:14" ht="14.25" x14ac:dyDescent="0.2">
      <c r="A15" s="52" t="s">
        <v>30</v>
      </c>
      <c r="B15" s="52"/>
      <c r="C15" s="53"/>
      <c r="D15" s="54"/>
      <c r="E15" s="63">
        <v>9.4397000000000002</v>
      </c>
      <c r="F15" s="64">
        <v>0.1</v>
      </c>
      <c r="G15" s="57">
        <f>E15*F15</f>
        <v>0.94397000000000009</v>
      </c>
      <c r="H15" s="58"/>
      <c r="I15" s="63">
        <v>9.5765999999999991</v>
      </c>
      <c r="J15" s="65">
        <f>F15</f>
        <v>0.1</v>
      </c>
      <c r="K15" s="57">
        <f>I15*J15</f>
        <v>0.95765999999999996</v>
      </c>
      <c r="L15" s="58"/>
      <c r="M15" s="61">
        <f t="shared" ref="M15:M34" si="0">K15-G15</f>
        <v>1.3689999999999869E-2</v>
      </c>
      <c r="N15" s="62">
        <f t="shared" ref="N15:N34" si="1">M15/G15</f>
        <v>1.4502579531129028E-2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0.10489999999999999</v>
      </c>
      <c r="F17" s="73">
        <v>0.1</v>
      </c>
      <c r="G17" s="74">
        <f>E17*F17</f>
        <v>1.0489999999999999E-2</v>
      </c>
      <c r="H17" s="75"/>
      <c r="I17" s="172">
        <v>-6.7100000000000007E-2</v>
      </c>
      <c r="J17" s="76">
        <f>F17</f>
        <v>0.1</v>
      </c>
      <c r="K17" s="74">
        <f>I17*J17</f>
        <v>-6.7100000000000007E-3</v>
      </c>
      <c r="L17" s="75"/>
      <c r="M17" s="77">
        <f t="shared" si="0"/>
        <v>-1.72E-2</v>
      </c>
      <c r="N17" s="78">
        <f t="shared" si="1"/>
        <v>-1.6396568160152527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4.2444600000000001</v>
      </c>
      <c r="H18" s="85"/>
      <c r="I18" s="82"/>
      <c r="J18" s="86"/>
      <c r="K18" s="173">
        <f>SUM(K14:K17)</f>
        <v>4.2909499999999996</v>
      </c>
      <c r="L18" s="87"/>
      <c r="M18" s="88">
        <f t="shared" si="0"/>
        <v>4.6489999999999476E-2</v>
      </c>
      <c r="N18" s="89">
        <f t="shared" si="1"/>
        <v>1.0953101219000644E-2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I32*0.64+I33*0.18+I34*0.18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3.6004999999999998</v>
      </c>
      <c r="F20" s="174">
        <v>0.1</v>
      </c>
      <c r="G20" s="57">
        <f>E20*F20</f>
        <v>0.36004999999999998</v>
      </c>
      <c r="H20" s="85"/>
      <c r="I20" s="63">
        <v>2.0537999999999998</v>
      </c>
      <c r="J20" s="174">
        <f>F20</f>
        <v>0.1</v>
      </c>
      <c r="K20" s="57">
        <f>I20*J20</f>
        <v>0.20538000000000001</v>
      </c>
      <c r="L20" s="95"/>
      <c r="M20" s="61">
        <f t="shared" si="0"/>
        <v>-0.15466999999999997</v>
      </c>
      <c r="N20" s="62">
        <f t="shared" si="1"/>
        <v>-0.42957922510762392</v>
      </c>
    </row>
    <row r="21" spans="1:14" ht="14.25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>
        <v>-2.0947</v>
      </c>
      <c r="J21" s="174">
        <f>E8</f>
        <v>0.1</v>
      </c>
      <c r="K21" s="57">
        <f>I21*J21</f>
        <v>-0.20947000000000002</v>
      </c>
      <c r="L21" s="95"/>
      <c r="M21" s="61">
        <f>K21-G21</f>
        <v>-0.20947000000000002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0.28160000000000002</v>
      </c>
      <c r="F22" s="174">
        <v>0.1</v>
      </c>
      <c r="G22" s="57">
        <f>E22*F22</f>
        <v>2.8160000000000004E-2</v>
      </c>
      <c r="H22" s="85"/>
      <c r="I22" s="63">
        <v>0.28160000000000002</v>
      </c>
      <c r="J22" s="174">
        <f>F22</f>
        <v>0.1</v>
      </c>
      <c r="K22" s="57">
        <f>I22*J22</f>
        <v>2.8160000000000004E-2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4.8145414239999997</v>
      </c>
      <c r="H24" s="85"/>
      <c r="I24" s="101"/>
      <c r="J24" s="103"/>
      <c r="K24" s="102">
        <f>SUM(K18:K23)</f>
        <v>4.4968914239999993</v>
      </c>
      <c r="L24" s="87"/>
      <c r="M24" s="104">
        <f t="shared" si="0"/>
        <v>-0.31765000000000043</v>
      </c>
      <c r="N24" s="105">
        <f t="shared" si="1"/>
        <v>-6.5977207801463184E-2</v>
      </c>
    </row>
    <row r="25" spans="1:14" ht="14.25" x14ac:dyDescent="0.2">
      <c r="A25" s="106" t="s">
        <v>40</v>
      </c>
      <c r="B25" s="106"/>
      <c r="C25" s="107"/>
      <c r="D25" s="108"/>
      <c r="E25" s="63">
        <v>2.1383000000000001</v>
      </c>
      <c r="F25" s="175">
        <v>0.10602</v>
      </c>
      <c r="G25" s="57">
        <f>E25*F25</f>
        <v>0.22670256600000002</v>
      </c>
      <c r="H25" s="85"/>
      <c r="I25" s="63">
        <v>1.8478000000000001</v>
      </c>
      <c r="J25" s="176">
        <f>F25</f>
        <v>0.10602</v>
      </c>
      <c r="K25" s="57">
        <f>I25*J25</f>
        <v>0.19590375600000001</v>
      </c>
      <c r="L25" s="95"/>
      <c r="M25" s="61">
        <f t="shared" si="0"/>
        <v>-3.079881000000001E-2</v>
      </c>
      <c r="N25" s="62">
        <f t="shared" si="1"/>
        <v>-0.13585558621334709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1.0586</v>
      </c>
      <c r="F26" s="175">
        <v>0.10602</v>
      </c>
      <c r="G26" s="57">
        <f>E26*F26</f>
        <v>0.11223277200000001</v>
      </c>
      <c r="H26" s="85"/>
      <c r="I26" s="63">
        <v>0.83199999999999996</v>
      </c>
      <c r="J26" s="176">
        <f>F26</f>
        <v>0.10602</v>
      </c>
      <c r="K26" s="57">
        <f>I26*J26</f>
        <v>8.8208640000000005E-2</v>
      </c>
      <c r="L26" s="95"/>
      <c r="M26" s="61">
        <f t="shared" si="0"/>
        <v>-2.4024132000000004E-2</v>
      </c>
      <c r="N26" s="62">
        <f t="shared" si="1"/>
        <v>-0.21405630077460799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5.1534767619999995</v>
      </c>
      <c r="H27" s="113"/>
      <c r="I27" s="114"/>
      <c r="J27" s="115"/>
      <c r="K27" s="102">
        <f>SUM(K24:K26)</f>
        <v>4.7810038199999996</v>
      </c>
      <c r="L27" s="116"/>
      <c r="M27" s="104">
        <f t="shared" si="0"/>
        <v>-0.37247294199999992</v>
      </c>
      <c r="N27" s="105">
        <f t="shared" si="1"/>
        <v>-7.2276049587821925E-2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38.167200000000001</v>
      </c>
      <c r="G28" s="119">
        <f t="shared" ref="G28:G34" si="2">E28*F28</f>
        <v>0.16793568</v>
      </c>
      <c r="H28" s="95"/>
      <c r="I28" s="118">
        <v>4.4000000000000003E-3</v>
      </c>
      <c r="J28" s="176">
        <f>E5*E3</f>
        <v>38.167200000000001</v>
      </c>
      <c r="K28" s="119">
        <f t="shared" ref="K28:K33" si="3">I28*J28</f>
        <v>0.16793568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38.167200000000001</v>
      </c>
      <c r="G29" s="119">
        <f t="shared" si="2"/>
        <v>4.9617359999999999E-2</v>
      </c>
      <c r="H29" s="95"/>
      <c r="I29" s="118">
        <v>1.2999999999999999E-3</v>
      </c>
      <c r="J29" s="176">
        <f>E5*E3</f>
        <v>38.167200000000001</v>
      </c>
      <c r="K29" s="119">
        <f t="shared" si="3"/>
        <v>4.9617359999999999E-2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36</v>
      </c>
      <c r="G31" s="119">
        <f t="shared" si="2"/>
        <v>0.252</v>
      </c>
      <c r="H31" s="95"/>
      <c r="I31" s="118">
        <v>7.0000000000000001E-3</v>
      </c>
      <c r="J31" s="176">
        <f>E5</f>
        <v>36</v>
      </c>
      <c r="K31" s="119">
        <f t="shared" si="3"/>
        <v>0.252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v>24.419544192</v>
      </c>
      <c r="G32" s="119">
        <f t="shared" si="2"/>
        <v>1.6361094608640001</v>
      </c>
      <c r="H32" s="95"/>
      <c r="I32" s="118">
        <v>6.7000000000000004E-2</v>
      </c>
      <c r="J32" s="175">
        <f>F32</f>
        <v>24.419544192</v>
      </c>
      <c r="K32" s="119">
        <f t="shared" si="3"/>
        <v>1.6361094608640001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v>6.8679968039999988</v>
      </c>
      <c r="G33" s="119">
        <f t="shared" si="2"/>
        <v>0.71427166761599981</v>
      </c>
      <c r="H33" s="95"/>
      <c r="I33" s="118">
        <v>0.104</v>
      </c>
      <c r="J33" s="175">
        <f>F33</f>
        <v>6.8679968039999988</v>
      </c>
      <c r="K33" s="119">
        <f t="shared" si="3"/>
        <v>0.71427166761599981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v>6.8679968039999988</v>
      </c>
      <c r="G34" s="119">
        <f t="shared" si="2"/>
        <v>0.85163160369599988</v>
      </c>
      <c r="H34" s="95"/>
      <c r="I34" s="118">
        <v>0.124</v>
      </c>
      <c r="J34" s="175">
        <f>F34</f>
        <v>6.8679968039999988</v>
      </c>
      <c r="K34" s="119">
        <f>I34*J34</f>
        <v>0.85163160369599988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9.0750425341759993</v>
      </c>
      <c r="H36" s="137"/>
      <c r="I36" s="138"/>
      <c r="J36" s="138"/>
      <c r="K36" s="139">
        <f>SUM(K27:K35)</f>
        <v>8.7025695921759993</v>
      </c>
      <c r="L36" s="140"/>
      <c r="M36" s="141">
        <f>K36-G36</f>
        <v>-0.37247294199999992</v>
      </c>
      <c r="N36" s="142">
        <f>M36/G36</f>
        <v>-4.1043657988080157E-2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1.1797555294428799</v>
      </c>
      <c r="H37" s="146"/>
      <c r="I37" s="134">
        <v>0.13</v>
      </c>
      <c r="J37" s="146"/>
      <c r="K37" s="147">
        <f>K36*I37</f>
        <v>1.1313340469828799</v>
      </c>
      <c r="L37" s="148"/>
      <c r="M37" s="149">
        <f>K37-G37</f>
        <v>-4.8421482459999998E-2</v>
      </c>
      <c r="N37" s="150">
        <f>M37/G37</f>
        <v>-4.1043657988080164E-2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10.254798063618878</v>
      </c>
      <c r="H38" s="146"/>
      <c r="I38" s="146"/>
      <c r="J38" s="146"/>
      <c r="K38" s="147">
        <f>SUM(K36:K37)</f>
        <v>9.8339036391588799</v>
      </c>
      <c r="L38" s="148"/>
      <c r="M38" s="149">
        <f>K38-G38</f>
        <v>-0.42089442445999836</v>
      </c>
      <c r="N38" s="150">
        <f>M38/G38</f>
        <v>-4.1043657988080004E-2</v>
      </c>
    </row>
    <row r="39" spans="1:14" ht="14.25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-1.025479806361888</v>
      </c>
      <c r="H39" s="146"/>
      <c r="I39" s="146"/>
      <c r="J39" s="146"/>
      <c r="K39" s="153">
        <f>K38*-0.1</f>
        <v>-0.98339036391588808</v>
      </c>
      <c r="L39" s="148"/>
      <c r="M39" s="154">
        <f>K39-G39</f>
        <v>4.2089442445999881E-2</v>
      </c>
      <c r="N39" s="155">
        <f>M39/G39</f>
        <v>-4.1043657988080046E-2</v>
      </c>
    </row>
    <row r="40" spans="1:14" ht="15.75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9.2293182572569901</v>
      </c>
      <c r="H40" s="160"/>
      <c r="I40" s="160"/>
      <c r="J40" s="160"/>
      <c r="K40" s="161">
        <f>SUM(K38:K39)</f>
        <v>8.8505132752429923</v>
      </c>
      <c r="L40" s="162"/>
      <c r="M40" s="88">
        <f>K40-G40</f>
        <v>-0.37880498201399782</v>
      </c>
      <c r="N40" s="89">
        <f>M40/G40</f>
        <v>-4.1043657988079935E-2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177"/>
      <c r="B42" s="177"/>
      <c r="C42" s="177"/>
      <c r="D42" s="177"/>
      <c r="E42" s="177"/>
      <c r="F42" s="177"/>
      <c r="G42" s="177"/>
      <c r="H42" s="177"/>
      <c r="I42" s="177"/>
      <c r="J42" s="177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7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A1:N41"/>
  <sheetViews>
    <sheetView topLeftCell="A13" workbookViewId="0">
      <selection activeCell="I24" sqref="I24"/>
    </sheetView>
  </sheetViews>
  <sheetFormatPr defaultRowHeight="12.75" x14ac:dyDescent="0.2"/>
  <cols>
    <col min="1" max="1" width="35.28515625" bestFit="1" customWidth="1"/>
    <col min="2" max="2" width="4.7109375" customWidth="1"/>
    <col min="3" max="3" width="5.5703125" bestFit="1" customWidth="1"/>
    <col min="4" max="4" width="4.7109375" customWidth="1"/>
    <col min="5" max="5" width="11" bestFit="1" customWidth="1"/>
    <col min="6" max="6" width="8" bestFit="1" customWidth="1"/>
    <col min="7" max="7" width="7.5703125" bestFit="1" customWidth="1"/>
    <col min="8" max="8" width="4.7109375" customWidth="1"/>
    <col min="9" max="9" width="9.85546875" bestFit="1" customWidth="1"/>
    <col min="10" max="10" width="8" bestFit="1" customWidth="1"/>
    <col min="11" max="11" width="11.5703125" bestFit="1" customWidth="1"/>
    <col min="12" max="12" width="4.7109375" customWidth="1"/>
    <col min="13" max="13" width="11.5703125" bestFit="1" customWidth="1"/>
    <col min="14" max="14" width="11" bestFit="1" customWidth="1"/>
  </cols>
  <sheetData>
    <row r="1" spans="1:14" ht="15.75" x14ac:dyDescent="0.2">
      <c r="A1" s="23" t="s">
        <v>60</v>
      </c>
      <c r="B1" s="24"/>
      <c r="C1" s="207" t="s">
        <v>61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178">
        <v>36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179">
        <v>0.1</v>
      </c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171">
        <v>3.18</v>
      </c>
      <c r="F14" s="146">
        <v>1</v>
      </c>
      <c r="G14" s="57">
        <f>E14*F14</f>
        <v>3.18</v>
      </c>
      <c r="H14" s="58"/>
      <c r="I14" s="171">
        <v>3.23</v>
      </c>
      <c r="J14" s="59">
        <v>1</v>
      </c>
      <c r="K14" s="60">
        <f>I14*J14</f>
        <v>3.23</v>
      </c>
      <c r="L14" s="58"/>
      <c r="M14" s="61">
        <f>K14-G14</f>
        <v>4.9999999999999822E-2</v>
      </c>
      <c r="N14" s="62">
        <f>M14/G14</f>
        <v>1.5723270440251517E-2</v>
      </c>
    </row>
    <row r="15" spans="1:14" ht="14.25" x14ac:dyDescent="0.2">
      <c r="A15" s="52" t="s">
        <v>30</v>
      </c>
      <c r="B15" s="52"/>
      <c r="C15" s="53"/>
      <c r="D15" s="54"/>
      <c r="E15" s="63">
        <v>8.6188000000000002</v>
      </c>
      <c r="F15" s="64">
        <v>0.1</v>
      </c>
      <c r="G15" s="57">
        <f>E15*F15</f>
        <v>0.86188000000000009</v>
      </c>
      <c r="H15" s="58"/>
      <c r="I15" s="63">
        <v>8.7438000000000002</v>
      </c>
      <c r="J15" s="65">
        <f>F15</f>
        <v>0.1</v>
      </c>
      <c r="K15" s="57">
        <f>I15*J15</f>
        <v>0.87438000000000005</v>
      </c>
      <c r="L15" s="58"/>
      <c r="M15" s="61">
        <f t="shared" ref="M15:M34" si="0">K15-G15</f>
        <v>1.2499999999999956E-2</v>
      </c>
      <c r="N15" s="62">
        <f t="shared" ref="N15:N34" si="1">M15/G15</f>
        <v>1.4503179096857978E-2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14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172">
        <v>-9.5500000000000002E-2</v>
      </c>
      <c r="F17" s="73">
        <v>0.1</v>
      </c>
      <c r="G17" s="74">
        <f>E17*F17</f>
        <v>-9.5500000000000012E-3</v>
      </c>
      <c r="H17" s="75"/>
      <c r="I17" s="172">
        <v>-5.4399999999999997E-2</v>
      </c>
      <c r="J17" s="76">
        <f>F17</f>
        <v>0.1</v>
      </c>
      <c r="K17" s="74">
        <f>I17*J17</f>
        <v>-5.4400000000000004E-3</v>
      </c>
      <c r="L17" s="75"/>
      <c r="M17" s="77">
        <f t="shared" si="0"/>
        <v>4.1100000000000008E-3</v>
      </c>
      <c r="N17" s="78">
        <f t="shared" si="1"/>
        <v>-0.43036649214659689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173">
        <f>SUM(G14:G17)</f>
        <v>4.03233</v>
      </c>
      <c r="H18" s="85"/>
      <c r="I18" s="82"/>
      <c r="J18" s="86"/>
      <c r="K18" s="173">
        <f>SUM(K14:K17)</f>
        <v>4.0989399999999998</v>
      </c>
      <c r="L18" s="87"/>
      <c r="M18" s="88">
        <f t="shared" si="0"/>
        <v>6.6609999999999836E-2</v>
      </c>
      <c r="N18" s="89">
        <f t="shared" si="1"/>
        <v>1.6518985301302185E-2</v>
      </c>
    </row>
    <row r="19" spans="1:14" ht="14.25" x14ac:dyDescent="0.2">
      <c r="A19" s="90" t="s">
        <v>34</v>
      </c>
      <c r="B19" s="91"/>
      <c r="C19" s="92"/>
      <c r="D19" s="93"/>
      <c r="E19" s="63">
        <f>E32*0.64+E33*0.18+E34*0.18</f>
        <v>8.3919999999999995E-2</v>
      </c>
      <c r="F19" s="174">
        <f>E5*(E3-1)</f>
        <v>2.1672000000000011</v>
      </c>
      <c r="G19" s="57">
        <f>E19*F19</f>
        <v>0.18187142400000009</v>
      </c>
      <c r="H19" s="85"/>
      <c r="I19" s="63">
        <f>I32*0.64+I33*0.18+I34*0.18</f>
        <v>8.3919999999999995E-2</v>
      </c>
      <c r="J19" s="174">
        <f>F19</f>
        <v>2.1672000000000011</v>
      </c>
      <c r="K19" s="57">
        <f>I19*J19</f>
        <v>0.18187142400000009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63">
        <v>3.2604000000000002</v>
      </c>
      <c r="F20" s="174">
        <v>0.1</v>
      </c>
      <c r="G20" s="57">
        <f>E20*F20</f>
        <v>0.32604000000000005</v>
      </c>
      <c r="H20" s="85"/>
      <c r="I20" s="63">
        <v>1.8898999999999999</v>
      </c>
      <c r="J20" s="174">
        <f>F20</f>
        <v>0.1</v>
      </c>
      <c r="K20" s="57">
        <f>I20*J20</f>
        <v>0.18898999999999999</v>
      </c>
      <c r="L20" s="95"/>
      <c r="M20" s="61">
        <f t="shared" si="0"/>
        <v>-0.13705000000000006</v>
      </c>
      <c r="N20" s="62">
        <f t="shared" si="1"/>
        <v>-0.42034719666298626</v>
      </c>
    </row>
    <row r="21" spans="1:14" ht="14.25" x14ac:dyDescent="0.2">
      <c r="A21" s="90" t="s">
        <v>63</v>
      </c>
      <c r="B21" s="91"/>
      <c r="C21" s="92"/>
      <c r="D21" s="93"/>
      <c r="E21" s="63"/>
      <c r="F21" s="174"/>
      <c r="G21" s="57"/>
      <c r="H21" s="85"/>
      <c r="I21" s="63">
        <v>-1.9275</v>
      </c>
      <c r="J21" s="174">
        <f>E8</f>
        <v>0.1</v>
      </c>
      <c r="K21" s="57">
        <f>I21*J21</f>
        <v>-0.19275</v>
      </c>
      <c r="L21" s="95"/>
      <c r="M21" s="61">
        <f>K21-G21</f>
        <v>-0.19275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0.27979999999999999</v>
      </c>
      <c r="F22" s="174">
        <v>0.1</v>
      </c>
      <c r="G22" s="57">
        <f>E22*F22</f>
        <v>2.7980000000000001E-2</v>
      </c>
      <c r="H22" s="85"/>
      <c r="I22" s="63">
        <v>0.27979999999999999</v>
      </c>
      <c r="J22" s="174">
        <f>F22</f>
        <v>0.1</v>
      </c>
      <c r="K22" s="57">
        <f>I22*J22</f>
        <v>2.7980000000000001E-2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/>
      <c r="F23" s="174">
        <v>1</v>
      </c>
      <c r="G23" s="57">
        <f>E23*F23</f>
        <v>0</v>
      </c>
      <c r="H23" s="85"/>
      <c r="I23" s="63"/>
      <c r="J23" s="174">
        <f>F23</f>
        <v>1</v>
      </c>
      <c r="K23" s="57">
        <f>I23*J23</f>
        <v>0</v>
      </c>
      <c r="L23" s="95"/>
      <c r="M23" s="61">
        <f t="shared" si="0"/>
        <v>0</v>
      </c>
      <c r="N23" s="62" t="e">
        <f t="shared" si="1"/>
        <v>#DIV/0!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4.5682214239999999</v>
      </c>
      <c r="H24" s="85"/>
      <c r="I24" s="101"/>
      <c r="J24" s="103"/>
      <c r="K24" s="102">
        <f>SUM(K18:K23)</f>
        <v>4.3050314240000001</v>
      </c>
      <c r="L24" s="87"/>
      <c r="M24" s="104">
        <f t="shared" si="0"/>
        <v>-0.26318999999999981</v>
      </c>
      <c r="N24" s="105">
        <f t="shared" si="1"/>
        <v>-5.7613231840576345E-2</v>
      </c>
    </row>
    <row r="25" spans="1:14" ht="14.25" x14ac:dyDescent="0.2">
      <c r="A25" s="106" t="s">
        <v>40</v>
      </c>
      <c r="B25" s="106"/>
      <c r="C25" s="107"/>
      <c r="D25" s="108"/>
      <c r="E25" s="63">
        <v>2.1084000000000001</v>
      </c>
      <c r="F25" s="175">
        <v>0.10602</v>
      </c>
      <c r="G25" s="57">
        <f>E25*F25</f>
        <v>0.22353256800000001</v>
      </c>
      <c r="H25" s="85"/>
      <c r="I25" s="63">
        <v>1.8219000000000001</v>
      </c>
      <c r="J25" s="176">
        <f>F25</f>
        <v>0.10602</v>
      </c>
      <c r="K25" s="57">
        <f>I25*J25</f>
        <v>0.19315783800000003</v>
      </c>
      <c r="L25" s="95"/>
      <c r="M25" s="61">
        <f t="shared" si="0"/>
        <v>-3.0374729999999989E-2</v>
      </c>
      <c r="N25" s="62">
        <f t="shared" si="1"/>
        <v>-0.13588503130335794</v>
      </c>
    </row>
    <row r="26" spans="1:14" ht="14.25" customHeight="1" x14ac:dyDescent="0.2">
      <c r="A26" s="206" t="s">
        <v>41</v>
      </c>
      <c r="B26" s="206"/>
      <c r="C26" s="206"/>
      <c r="D26" s="108"/>
      <c r="E26" s="63">
        <v>1.0518000000000001</v>
      </c>
      <c r="F26" s="175">
        <v>0.10602</v>
      </c>
      <c r="G26" s="57">
        <f>E26*F26</f>
        <v>0.11151183600000002</v>
      </c>
      <c r="H26" s="85"/>
      <c r="I26" s="63">
        <v>0.8266</v>
      </c>
      <c r="J26" s="176">
        <f>F26</f>
        <v>0.10602</v>
      </c>
      <c r="K26" s="57">
        <f>I26*J26</f>
        <v>8.7636132000000005E-2</v>
      </c>
      <c r="L26" s="95"/>
      <c r="M26" s="61">
        <f t="shared" si="0"/>
        <v>-2.3875704000000011E-2</v>
      </c>
      <c r="N26" s="62">
        <f t="shared" si="1"/>
        <v>-0.21410914622551824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4.9032658280000003</v>
      </c>
      <c r="H27" s="113"/>
      <c r="I27" s="114"/>
      <c r="J27" s="115"/>
      <c r="K27" s="102">
        <f>SUM(K24:K26)</f>
        <v>4.5858253940000004</v>
      </c>
      <c r="L27" s="116"/>
      <c r="M27" s="104">
        <f t="shared" si="0"/>
        <v>-0.31744043399999988</v>
      </c>
      <c r="N27" s="105">
        <f t="shared" si="1"/>
        <v>-6.4740612713115139E-2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75">
        <f>E5*E3</f>
        <v>38.167200000000001</v>
      </c>
      <c r="G28" s="119">
        <f t="shared" ref="G28:G34" si="2">E28*F28</f>
        <v>0.16793568</v>
      </c>
      <c r="H28" s="95"/>
      <c r="I28" s="118">
        <v>4.4000000000000003E-3</v>
      </c>
      <c r="J28" s="176">
        <f>E5*E3</f>
        <v>38.167200000000001</v>
      </c>
      <c r="K28" s="119">
        <f t="shared" ref="K28:K33" si="3">I28*J28</f>
        <v>0.16793568</v>
      </c>
      <c r="L28" s="95"/>
      <c r="M28" s="61">
        <f t="shared" si="0"/>
        <v>0</v>
      </c>
      <c r="N28" s="120">
        <f t="shared" si="1"/>
        <v>0</v>
      </c>
    </row>
    <row r="29" spans="1:14" ht="25.5" x14ac:dyDescent="0.2">
      <c r="A29" s="117" t="s">
        <v>44</v>
      </c>
      <c r="B29" s="91"/>
      <c r="C29" s="92"/>
      <c r="D29" s="93"/>
      <c r="E29" s="118">
        <v>1.2999999999999999E-3</v>
      </c>
      <c r="F29" s="175">
        <f>E5*E3</f>
        <v>38.167200000000001</v>
      </c>
      <c r="G29" s="119">
        <f t="shared" si="2"/>
        <v>4.9617359999999999E-2</v>
      </c>
      <c r="H29" s="95"/>
      <c r="I29" s="118">
        <v>1.2999999999999999E-3</v>
      </c>
      <c r="J29" s="176">
        <f>E5*E3</f>
        <v>38.167200000000001</v>
      </c>
      <c r="K29" s="119">
        <f t="shared" si="3"/>
        <v>4.9617359999999999E-2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75">
        <v>1</v>
      </c>
      <c r="G30" s="119">
        <f t="shared" si="2"/>
        <v>0.25</v>
      </c>
      <c r="H30" s="95"/>
      <c r="I30" s="118">
        <v>0.25</v>
      </c>
      <c r="J30" s="176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75">
        <f>E5</f>
        <v>36</v>
      </c>
      <c r="G31" s="119">
        <f t="shared" si="2"/>
        <v>0.252</v>
      </c>
      <c r="H31" s="95"/>
      <c r="I31" s="118">
        <v>7.0000000000000001E-3</v>
      </c>
      <c r="J31" s="176">
        <f>E5</f>
        <v>36</v>
      </c>
      <c r="K31" s="119">
        <f t="shared" si="3"/>
        <v>0.252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64</v>
      </c>
      <c r="B32" s="91"/>
      <c r="C32" s="92"/>
      <c r="D32" s="93"/>
      <c r="E32" s="121">
        <v>6.7000000000000004E-2</v>
      </c>
      <c r="F32" s="175">
        <v>24.419544192</v>
      </c>
      <c r="G32" s="119">
        <f t="shared" si="2"/>
        <v>1.6361094608640001</v>
      </c>
      <c r="H32" s="95"/>
      <c r="I32" s="118">
        <v>6.7000000000000004E-2</v>
      </c>
      <c r="J32" s="175">
        <f>F32</f>
        <v>24.419544192</v>
      </c>
      <c r="K32" s="119">
        <f t="shared" si="3"/>
        <v>1.6361094608640001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65</v>
      </c>
      <c r="B33" s="91"/>
      <c r="C33" s="92"/>
      <c r="D33" s="93"/>
      <c r="E33" s="121">
        <v>0.104</v>
      </c>
      <c r="F33" s="175">
        <v>6.8679968039999988</v>
      </c>
      <c r="G33" s="119">
        <f t="shared" si="2"/>
        <v>0.71427166761599981</v>
      </c>
      <c r="H33" s="95"/>
      <c r="I33" s="118">
        <v>0.104</v>
      </c>
      <c r="J33" s="175">
        <f>F33</f>
        <v>6.8679968039999988</v>
      </c>
      <c r="K33" s="119">
        <f t="shared" si="3"/>
        <v>0.71427166761599981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 t="s">
        <v>66</v>
      </c>
      <c r="B34" s="91"/>
      <c r="C34" s="92"/>
      <c r="D34" s="93"/>
      <c r="E34" s="121">
        <v>0.124</v>
      </c>
      <c r="F34" s="175">
        <v>6.8679968039999988</v>
      </c>
      <c r="G34" s="119">
        <f t="shared" si="2"/>
        <v>0.85163160369599988</v>
      </c>
      <c r="H34" s="95"/>
      <c r="I34" s="118">
        <v>0.124</v>
      </c>
      <c r="J34" s="175">
        <f>F34</f>
        <v>6.8679968039999988</v>
      </c>
      <c r="K34" s="119">
        <f>I34*J34</f>
        <v>0.85163160369599988</v>
      </c>
      <c r="L34" s="95"/>
      <c r="M34" s="61">
        <f t="shared" si="0"/>
        <v>0</v>
      </c>
      <c r="N34" s="120">
        <f t="shared" si="1"/>
        <v>0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8.8248316001759992</v>
      </c>
      <c r="H36" s="137"/>
      <c r="I36" s="138"/>
      <c r="J36" s="138"/>
      <c r="K36" s="139">
        <f>SUM(K27:K35)</f>
        <v>8.5073911661759993</v>
      </c>
      <c r="L36" s="140"/>
      <c r="M36" s="141">
        <f>K36-G36</f>
        <v>-0.31744043399999988</v>
      </c>
      <c r="N36" s="142">
        <f>M36/G36</f>
        <v>-3.5971273830728845E-2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1.1472281080228799</v>
      </c>
      <c r="H37" s="146"/>
      <c r="I37" s="134">
        <v>0.13</v>
      </c>
      <c r="J37" s="146"/>
      <c r="K37" s="147">
        <f>K36*I37</f>
        <v>1.10596085160288</v>
      </c>
      <c r="L37" s="148"/>
      <c r="M37" s="149">
        <f>K37-G37</f>
        <v>-4.1267256419999843E-2</v>
      </c>
      <c r="N37" s="150">
        <f>M37/G37</f>
        <v>-3.597127383072872E-2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9.9720597081988789</v>
      </c>
      <c r="H38" s="146"/>
      <c r="I38" s="146"/>
      <c r="J38" s="146"/>
      <c r="K38" s="147">
        <f>SUM(K36:K37)</f>
        <v>9.6133520177788796</v>
      </c>
      <c r="L38" s="148"/>
      <c r="M38" s="149">
        <f>K38-G38</f>
        <v>-0.35870769041999928</v>
      </c>
      <c r="N38" s="150">
        <f>M38/G38</f>
        <v>-3.5971273830728789E-2</v>
      </c>
    </row>
    <row r="39" spans="1:14" ht="14.25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-0.99720597081988793</v>
      </c>
      <c r="H39" s="146"/>
      <c r="I39" s="146"/>
      <c r="J39" s="146"/>
      <c r="K39" s="153">
        <f>K38*-0.1</f>
        <v>-0.961335201777888</v>
      </c>
      <c r="L39" s="148"/>
      <c r="M39" s="154">
        <f>K39-G39</f>
        <v>3.5870769041999928E-2</v>
      </c>
      <c r="N39" s="155">
        <f>M39/G39</f>
        <v>-3.5971273830728789E-2</v>
      </c>
    </row>
    <row r="40" spans="1:14" ht="15.75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8.9748537373789912</v>
      </c>
      <c r="H40" s="160"/>
      <c r="I40" s="160"/>
      <c r="J40" s="160"/>
      <c r="K40" s="161">
        <f>SUM(K38:K39)</f>
        <v>8.6520168160009909</v>
      </c>
      <c r="L40" s="162"/>
      <c r="M40" s="88">
        <f>K40-G40</f>
        <v>-0.32283692137800024</v>
      </c>
      <c r="N40" s="89">
        <f>M40/G40</f>
        <v>-3.5971273830728887E-2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0:D23 D28:D35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0:C23 C25 C28:C34"/>
  </dataValidations>
  <pageMargins left="0.75" right="0.75" top="1" bottom="1" header="0.5" footer="0.5"/>
  <pageSetup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92D050"/>
    <pageSetUpPr fitToPage="1"/>
  </sheetPr>
  <dimension ref="A1:N44"/>
  <sheetViews>
    <sheetView topLeftCell="A13" workbookViewId="0">
      <selection activeCell="A7" sqref="A7:IV7"/>
    </sheetView>
  </sheetViews>
  <sheetFormatPr defaultRowHeight="12.75" x14ac:dyDescent="0.2"/>
  <cols>
    <col min="1" max="1" width="37.28515625" customWidth="1"/>
    <col min="2" max="2" width="1.28515625" customWidth="1"/>
    <col min="3" max="3" width="5.5703125" bestFit="1" customWidth="1"/>
    <col min="4" max="4" width="3.140625" customWidth="1"/>
    <col min="5" max="5" width="9.85546875" bestFit="1" customWidth="1"/>
    <col min="6" max="6" width="8" bestFit="1" customWidth="1"/>
    <col min="7" max="7" width="9.85546875" bestFit="1" customWidth="1"/>
    <col min="8" max="8" width="4.7109375" customWidth="1"/>
    <col min="9" max="9" width="11.28515625" bestFit="1" customWidth="1"/>
    <col min="10" max="10" width="8" bestFit="1" customWidth="1"/>
    <col min="11" max="11" width="9.85546875" bestFit="1" customWidth="1"/>
    <col min="12" max="12" width="4.7109375" customWidth="1"/>
    <col min="14" max="14" width="11" bestFit="1" customWidth="1"/>
  </cols>
  <sheetData>
    <row r="1" spans="1:14" ht="15.75" x14ac:dyDescent="0.2">
      <c r="A1" s="23"/>
      <c r="B1" s="24"/>
      <c r="C1" s="207" t="s">
        <v>14</v>
      </c>
      <c r="D1" s="207"/>
      <c r="E1" s="207"/>
      <c r="F1" s="207"/>
      <c r="G1" s="207"/>
      <c r="H1" s="207"/>
      <c r="I1" s="207"/>
      <c r="J1" s="207"/>
      <c r="K1" s="207"/>
      <c r="L1" s="25"/>
      <c r="M1" s="25"/>
      <c r="N1" s="25"/>
    </row>
    <row r="2" spans="1:14" ht="15.75" x14ac:dyDescent="0.25">
      <c r="A2" s="26"/>
      <c r="B2" s="27"/>
      <c r="C2" s="28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</row>
    <row r="3" spans="1:14" ht="15.75" x14ac:dyDescent="0.25">
      <c r="A3" s="23" t="s">
        <v>15</v>
      </c>
      <c r="B3" s="24"/>
      <c r="C3" s="30"/>
      <c r="D3" s="30"/>
      <c r="E3" s="31">
        <v>1.0602</v>
      </c>
      <c r="F3" s="30"/>
      <c r="G3" s="30"/>
      <c r="H3" s="30"/>
      <c r="I3" s="30"/>
      <c r="J3" s="30"/>
      <c r="K3" s="30"/>
      <c r="L3" s="30"/>
      <c r="M3" s="30"/>
      <c r="N3" s="30"/>
    </row>
    <row r="4" spans="1:14" ht="15.75" x14ac:dyDescent="0.25">
      <c r="A4" s="26"/>
      <c r="B4" s="27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x14ac:dyDescent="0.2">
      <c r="A5" s="23" t="s">
        <v>16</v>
      </c>
      <c r="B5" s="24"/>
      <c r="C5" s="32" t="s">
        <v>17</v>
      </c>
      <c r="D5" s="33"/>
      <c r="E5" s="34">
        <v>800</v>
      </c>
      <c r="F5" s="24"/>
      <c r="G5" s="24"/>
      <c r="H5" s="24"/>
      <c r="I5" s="24"/>
      <c r="J5" s="24"/>
      <c r="K5" s="24"/>
      <c r="L5" s="24"/>
      <c r="M5" s="24"/>
      <c r="N5" s="24"/>
    </row>
    <row r="6" spans="1:14" x14ac:dyDescent="0.2">
      <c r="A6" s="27"/>
      <c r="B6" s="27"/>
      <c r="C6" s="27"/>
      <c r="D6" s="27"/>
      <c r="E6" s="27"/>
      <c r="F6" s="35"/>
      <c r="G6" s="27"/>
      <c r="H6" s="27"/>
      <c r="I6" s="27"/>
      <c r="J6" s="27"/>
      <c r="K6" s="27"/>
      <c r="L6" s="27"/>
      <c r="M6" s="27"/>
      <c r="N6" s="27"/>
    </row>
    <row r="7" spans="1:14" x14ac:dyDescent="0.2">
      <c r="A7" s="36" t="s">
        <v>18</v>
      </c>
      <c r="B7" s="24"/>
      <c r="C7" s="24"/>
      <c r="D7" s="24"/>
      <c r="E7" s="24"/>
      <c r="F7" s="33"/>
      <c r="G7" s="24"/>
      <c r="H7" s="24"/>
      <c r="I7" s="24"/>
      <c r="J7" s="24"/>
      <c r="K7" s="24"/>
      <c r="L7" s="24"/>
      <c r="M7" s="24"/>
      <c r="N7" s="24"/>
    </row>
    <row r="8" spans="1:14" x14ac:dyDescent="0.2">
      <c r="A8" s="37" t="s">
        <v>19</v>
      </c>
      <c r="B8" s="38"/>
      <c r="C8" s="39" t="s">
        <v>2</v>
      </c>
      <c r="D8" s="40"/>
      <c r="E8" s="41"/>
      <c r="F8" s="33"/>
      <c r="G8" s="24"/>
      <c r="H8" s="24"/>
      <c r="I8" s="24"/>
      <c r="J8" s="24"/>
      <c r="K8" s="24"/>
      <c r="L8" s="24"/>
      <c r="M8" s="24"/>
      <c r="N8" s="24"/>
    </row>
    <row r="9" spans="1:14" x14ac:dyDescent="0.2">
      <c r="A9" s="42"/>
      <c r="B9" s="27"/>
      <c r="C9" s="43"/>
      <c r="D9" s="35"/>
      <c r="E9" s="208" t="str">
        <f>IF(AND(ISNUMBER(E8), ISBLANK(#REF!)), "Please enter a load factor", "")</f>
        <v/>
      </c>
      <c r="F9" s="208"/>
      <c r="G9" s="208"/>
      <c r="H9" s="208"/>
      <c r="I9" s="208"/>
      <c r="J9" s="208"/>
      <c r="K9" s="27"/>
      <c r="L9" s="27"/>
      <c r="M9" s="27"/>
      <c r="N9" s="27"/>
    </row>
    <row r="10" spans="1:14" x14ac:dyDescent="0.2">
      <c r="A10" s="44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</row>
    <row r="11" spans="1:14" x14ac:dyDescent="0.2">
      <c r="A11" s="44"/>
      <c r="B11" s="27"/>
      <c r="C11" s="45"/>
      <c r="D11" s="45"/>
      <c r="E11" s="209" t="s">
        <v>20</v>
      </c>
      <c r="F11" s="210"/>
      <c r="G11" s="211"/>
      <c r="H11" s="27"/>
      <c r="I11" s="209" t="s">
        <v>21</v>
      </c>
      <c r="J11" s="210"/>
      <c r="K11" s="211"/>
      <c r="L11" s="27"/>
      <c r="M11" s="209" t="s">
        <v>22</v>
      </c>
      <c r="N11" s="211"/>
    </row>
    <row r="12" spans="1:14" ht="12.75" customHeight="1" x14ac:dyDescent="0.2">
      <c r="A12" s="44"/>
      <c r="B12" s="27"/>
      <c r="C12" s="213"/>
      <c r="D12" s="46"/>
      <c r="E12" s="47" t="s">
        <v>23</v>
      </c>
      <c r="F12" s="47" t="s">
        <v>24</v>
      </c>
      <c r="G12" s="48" t="s">
        <v>25</v>
      </c>
      <c r="H12" s="27"/>
      <c r="I12" s="47" t="s">
        <v>23</v>
      </c>
      <c r="J12" s="49" t="s">
        <v>24</v>
      </c>
      <c r="K12" s="48" t="s">
        <v>25</v>
      </c>
      <c r="L12" s="27"/>
      <c r="M12" s="215" t="s">
        <v>26</v>
      </c>
      <c r="N12" s="217" t="s">
        <v>27</v>
      </c>
    </row>
    <row r="13" spans="1:14" x14ac:dyDescent="0.2">
      <c r="A13" s="44"/>
      <c r="B13" s="27"/>
      <c r="C13" s="214"/>
      <c r="D13" s="46"/>
      <c r="E13" s="50" t="s">
        <v>28</v>
      </c>
      <c r="F13" s="50"/>
      <c r="G13" s="51" t="s">
        <v>28</v>
      </c>
      <c r="H13" s="27"/>
      <c r="I13" s="50" t="s">
        <v>28</v>
      </c>
      <c r="J13" s="51"/>
      <c r="K13" s="51" t="s">
        <v>28</v>
      </c>
      <c r="L13" s="27"/>
      <c r="M13" s="216"/>
      <c r="N13" s="218"/>
    </row>
    <row r="14" spans="1:14" ht="14.25" x14ac:dyDescent="0.2">
      <c r="A14" s="52" t="s">
        <v>29</v>
      </c>
      <c r="B14" s="52"/>
      <c r="C14" s="53"/>
      <c r="D14" s="54"/>
      <c r="E14" s="55">
        <v>12.94</v>
      </c>
      <c r="F14" s="56">
        <v>1</v>
      </c>
      <c r="G14" s="57">
        <f>E14*F14</f>
        <v>12.94</v>
      </c>
      <c r="H14" s="58"/>
      <c r="I14" s="55">
        <v>13.13</v>
      </c>
      <c r="J14" s="59">
        <v>1</v>
      </c>
      <c r="K14" s="60">
        <f>I14*J14</f>
        <v>13.13</v>
      </c>
      <c r="L14" s="58"/>
      <c r="M14" s="61">
        <f>K14-G14</f>
        <v>0.19000000000000128</v>
      </c>
      <c r="N14" s="62">
        <f>M14/G14</f>
        <v>1.4683153013910455E-2</v>
      </c>
    </row>
    <row r="15" spans="1:14" ht="14.25" x14ac:dyDescent="0.2">
      <c r="A15" s="52" t="s">
        <v>30</v>
      </c>
      <c r="B15" s="52"/>
      <c r="C15" s="53"/>
      <c r="D15" s="54"/>
      <c r="E15" s="63">
        <v>1.52E-2</v>
      </c>
      <c r="F15" s="64">
        <v>800</v>
      </c>
      <c r="G15" s="57">
        <f>E15*F15</f>
        <v>12.16</v>
      </c>
      <c r="H15" s="58"/>
      <c r="I15" s="63">
        <v>1.54E-2</v>
      </c>
      <c r="J15" s="65">
        <v>800</v>
      </c>
      <c r="K15" s="57">
        <f>I15*J15</f>
        <v>12.32</v>
      </c>
      <c r="L15" s="58"/>
      <c r="M15" s="61">
        <f t="shared" ref="M15:M34" si="0">K15-G15</f>
        <v>0.16000000000000014</v>
      </c>
      <c r="N15" s="62">
        <f t="shared" ref="N15:N34" si="1">M15/G15</f>
        <v>1.3157894736842117E-2</v>
      </c>
    </row>
    <row r="16" spans="1:14" ht="14.25" x14ac:dyDescent="0.2">
      <c r="A16" s="66" t="s">
        <v>31</v>
      </c>
      <c r="B16" s="66"/>
      <c r="C16" s="53"/>
      <c r="D16" s="54"/>
      <c r="E16" s="67">
        <v>0</v>
      </c>
      <c r="F16" s="56">
        <v>1</v>
      </c>
      <c r="G16" s="57">
        <f>E16*F16</f>
        <v>0</v>
      </c>
      <c r="H16" s="58"/>
      <c r="I16" s="67">
        <v>0</v>
      </c>
      <c r="J16" s="59">
        <v>1</v>
      </c>
      <c r="K16" s="60">
        <f>I16*J16</f>
        <v>0</v>
      </c>
      <c r="L16" s="58"/>
      <c r="M16" s="61">
        <f t="shared" si="0"/>
        <v>0</v>
      </c>
      <c r="N16" s="62" t="e">
        <f t="shared" si="1"/>
        <v>#DIV/0!</v>
      </c>
    </row>
    <row r="17" spans="1:14" ht="14.25" x14ac:dyDescent="0.2">
      <c r="A17" s="68" t="s">
        <v>32</v>
      </c>
      <c r="B17" s="69"/>
      <c r="C17" s="70"/>
      <c r="D17" s="71"/>
      <c r="E17" s="72">
        <v>-1E-4</v>
      </c>
      <c r="F17" s="73">
        <v>800</v>
      </c>
      <c r="G17" s="74">
        <f>E17*F17</f>
        <v>-0.08</v>
      </c>
      <c r="H17" s="75"/>
      <c r="I17" s="72">
        <v>-2.0000000000000001E-4</v>
      </c>
      <c r="J17" s="76">
        <v>800</v>
      </c>
      <c r="K17" s="74">
        <f>I17*J17</f>
        <v>-0.16</v>
      </c>
      <c r="L17" s="75"/>
      <c r="M17" s="77">
        <f t="shared" si="0"/>
        <v>-0.08</v>
      </c>
      <c r="N17" s="78">
        <f t="shared" si="1"/>
        <v>1</v>
      </c>
    </row>
    <row r="18" spans="1:14" ht="15" x14ac:dyDescent="0.2">
      <c r="A18" s="79" t="s">
        <v>33</v>
      </c>
      <c r="B18" s="80"/>
      <c r="C18" s="80"/>
      <c r="D18" s="81"/>
      <c r="E18" s="82"/>
      <c r="F18" s="83"/>
      <c r="G18" s="84">
        <f>SUM(G14:G17)</f>
        <v>25.020000000000003</v>
      </c>
      <c r="H18" s="85"/>
      <c r="I18" s="82"/>
      <c r="J18" s="86"/>
      <c r="K18" s="84">
        <f>SUM(K14:K17)</f>
        <v>25.290000000000003</v>
      </c>
      <c r="L18" s="87"/>
      <c r="M18" s="88">
        <f t="shared" si="0"/>
        <v>0.26999999999999957</v>
      </c>
      <c r="N18" s="89">
        <f t="shared" si="1"/>
        <v>1.0791366906474802E-2</v>
      </c>
    </row>
    <row r="19" spans="1:14" ht="14.25" x14ac:dyDescent="0.2">
      <c r="A19" s="90" t="s">
        <v>34</v>
      </c>
      <c r="B19" s="91"/>
      <c r="C19" s="92"/>
      <c r="D19" s="93"/>
      <c r="E19" s="63">
        <v>8.3919999999999995E-2</v>
      </c>
      <c r="F19" s="94">
        <v>48.160000000000025</v>
      </c>
      <c r="G19" s="57">
        <f>E19*F19</f>
        <v>4.0415872000000022</v>
      </c>
      <c r="H19" s="85"/>
      <c r="I19" s="63">
        <v>8.3919999999999995E-2</v>
      </c>
      <c r="J19" s="94">
        <v>48.160000000000025</v>
      </c>
      <c r="K19" s="57">
        <f>I19*J19</f>
        <v>4.0415872000000022</v>
      </c>
      <c r="L19" s="95"/>
      <c r="M19" s="61">
        <f t="shared" si="0"/>
        <v>0</v>
      </c>
      <c r="N19" s="62">
        <f t="shared" si="1"/>
        <v>0</v>
      </c>
    </row>
    <row r="20" spans="1:14" ht="25.5" x14ac:dyDescent="0.2">
      <c r="A20" s="90" t="s">
        <v>35</v>
      </c>
      <c r="B20" s="91"/>
      <c r="C20" s="92"/>
      <c r="D20" s="93"/>
      <c r="E20" s="96">
        <v>-3.5099999999999999E-2</v>
      </c>
      <c r="F20" s="94">
        <v>800</v>
      </c>
      <c r="G20" s="57">
        <f>E20*F20</f>
        <v>-28.08</v>
      </c>
      <c r="H20" s="85"/>
      <c r="I20" s="96">
        <v>-9.5999999999999992E-3</v>
      </c>
      <c r="J20" s="94">
        <v>800</v>
      </c>
      <c r="K20" s="57">
        <f>I20*J20</f>
        <v>-7.68</v>
      </c>
      <c r="L20" s="95"/>
      <c r="M20" s="61">
        <f t="shared" si="0"/>
        <v>20.399999999999999</v>
      </c>
      <c r="N20" s="62">
        <f t="shared" si="1"/>
        <v>-0.72649572649572647</v>
      </c>
    </row>
    <row r="21" spans="1:14" ht="25.5" x14ac:dyDescent="0.2">
      <c r="A21" s="90" t="s">
        <v>36</v>
      </c>
      <c r="B21" s="91"/>
      <c r="C21" s="92"/>
      <c r="D21" s="93"/>
      <c r="E21" s="96"/>
      <c r="F21" s="94"/>
      <c r="G21" s="57"/>
      <c r="H21" s="85"/>
      <c r="I21" s="96">
        <v>1.2800000000000001E-2</v>
      </c>
      <c r="J21" s="94">
        <v>801</v>
      </c>
      <c r="K21" s="57">
        <f>I21*J21</f>
        <v>10.252800000000001</v>
      </c>
      <c r="L21" s="95"/>
      <c r="M21" s="61">
        <f>K21-G21</f>
        <v>10.252800000000001</v>
      </c>
      <c r="N21" s="62" t="e">
        <f>M21/G21</f>
        <v>#DIV/0!</v>
      </c>
    </row>
    <row r="22" spans="1:14" ht="14.25" x14ac:dyDescent="0.2">
      <c r="A22" s="97" t="s">
        <v>37</v>
      </c>
      <c r="B22" s="91"/>
      <c r="C22" s="92"/>
      <c r="D22" s="93"/>
      <c r="E22" s="63">
        <v>1E-3</v>
      </c>
      <c r="F22" s="94">
        <v>800</v>
      </c>
      <c r="G22" s="57">
        <f>E22*F22</f>
        <v>0.8</v>
      </c>
      <c r="H22" s="85"/>
      <c r="I22" s="63">
        <v>1E-3</v>
      </c>
      <c r="J22" s="94">
        <v>800</v>
      </c>
      <c r="K22" s="57">
        <f>I22*J22</f>
        <v>0.8</v>
      </c>
      <c r="L22" s="95"/>
      <c r="M22" s="61">
        <f t="shared" si="0"/>
        <v>0</v>
      </c>
      <c r="N22" s="62">
        <f t="shared" si="1"/>
        <v>0</v>
      </c>
    </row>
    <row r="23" spans="1:14" ht="14.25" x14ac:dyDescent="0.2">
      <c r="A23" s="97" t="s">
        <v>38</v>
      </c>
      <c r="B23" s="91"/>
      <c r="C23" s="92"/>
      <c r="D23" s="93"/>
      <c r="E23" s="63">
        <v>0.79</v>
      </c>
      <c r="F23" s="94">
        <v>1</v>
      </c>
      <c r="G23" s="57">
        <f>E23*F23</f>
        <v>0.79</v>
      </c>
      <c r="H23" s="85"/>
      <c r="I23" s="63">
        <v>0.79</v>
      </c>
      <c r="J23" s="94">
        <v>1</v>
      </c>
      <c r="K23" s="57">
        <f>I23*J23</f>
        <v>0.79</v>
      </c>
      <c r="L23" s="95"/>
      <c r="M23" s="61">
        <f t="shared" si="0"/>
        <v>0</v>
      </c>
      <c r="N23" s="62">
        <f t="shared" si="1"/>
        <v>0</v>
      </c>
    </row>
    <row r="24" spans="1:14" ht="25.5" x14ac:dyDescent="0.2">
      <c r="A24" s="98" t="s">
        <v>39</v>
      </c>
      <c r="B24" s="99"/>
      <c r="C24" s="99"/>
      <c r="D24" s="100"/>
      <c r="E24" s="101"/>
      <c r="F24" s="101"/>
      <c r="G24" s="102">
        <f>SUM(G18:G23)</f>
        <v>2.5715872000000068</v>
      </c>
      <c r="H24" s="85"/>
      <c r="I24" s="101"/>
      <c r="J24" s="103"/>
      <c r="K24" s="102">
        <f>SUM(K18:K23)</f>
        <v>33.494387200000006</v>
      </c>
      <c r="L24" s="87"/>
      <c r="M24" s="104">
        <f t="shared" si="0"/>
        <v>30.922799999999999</v>
      </c>
      <c r="N24" s="105">
        <f t="shared" si="1"/>
        <v>12.024791537304244</v>
      </c>
    </row>
    <row r="25" spans="1:14" ht="14.25" x14ac:dyDescent="0.2">
      <c r="A25" s="106" t="s">
        <v>40</v>
      </c>
      <c r="B25" s="106"/>
      <c r="C25" s="107"/>
      <c r="D25" s="108"/>
      <c r="E25" s="63">
        <v>7.7999999999999996E-3</v>
      </c>
      <c r="F25" s="109">
        <v>848.16000000000008</v>
      </c>
      <c r="G25" s="57">
        <f>E25*F25</f>
        <v>6.6156480000000002</v>
      </c>
      <c r="H25" s="85"/>
      <c r="I25" s="63">
        <v>6.7000000000000002E-3</v>
      </c>
      <c r="J25" s="110">
        <v>848.16000000000008</v>
      </c>
      <c r="K25" s="57">
        <f>I25*J25</f>
        <v>5.6826720000000011</v>
      </c>
      <c r="L25" s="95"/>
      <c r="M25" s="61">
        <f t="shared" si="0"/>
        <v>-0.93297599999999914</v>
      </c>
      <c r="N25" s="62">
        <f t="shared" si="1"/>
        <v>-0.14102564102564089</v>
      </c>
    </row>
    <row r="26" spans="1:14" ht="25.5" customHeight="1" x14ac:dyDescent="0.2">
      <c r="A26" s="206" t="s">
        <v>41</v>
      </c>
      <c r="B26" s="206"/>
      <c r="C26" s="206"/>
      <c r="D26" s="108"/>
      <c r="E26" s="63">
        <v>3.7000000000000002E-3</v>
      </c>
      <c r="F26" s="109">
        <v>848.16000000000008</v>
      </c>
      <c r="G26" s="57">
        <f>E26*F26</f>
        <v>3.1381920000000005</v>
      </c>
      <c r="H26" s="85"/>
      <c r="I26" s="63">
        <v>2.8999999999999998E-3</v>
      </c>
      <c r="J26" s="110">
        <v>848.16000000000008</v>
      </c>
      <c r="K26" s="57">
        <f>I26*J26</f>
        <v>2.4596640000000001</v>
      </c>
      <c r="L26" s="95"/>
      <c r="M26" s="61">
        <f t="shared" si="0"/>
        <v>-0.67852800000000046</v>
      </c>
      <c r="N26" s="62">
        <f t="shared" si="1"/>
        <v>-0.21621621621621634</v>
      </c>
    </row>
    <row r="27" spans="1:14" ht="25.5" x14ac:dyDescent="0.2">
      <c r="A27" s="98" t="s">
        <v>42</v>
      </c>
      <c r="B27" s="111"/>
      <c r="C27" s="111"/>
      <c r="D27" s="112"/>
      <c r="E27" s="101"/>
      <c r="F27" s="101"/>
      <c r="G27" s="102">
        <f>SUM(G24:G26)</f>
        <v>12.325427200000007</v>
      </c>
      <c r="H27" s="113"/>
      <c r="I27" s="114"/>
      <c r="J27" s="115"/>
      <c r="K27" s="102">
        <f>SUM(K24:K26)</f>
        <v>41.636723200000006</v>
      </c>
      <c r="L27" s="116"/>
      <c r="M27" s="104">
        <f t="shared" si="0"/>
        <v>29.311295999999999</v>
      </c>
      <c r="N27" s="105">
        <f t="shared" si="1"/>
        <v>2.3781160299255171</v>
      </c>
    </row>
    <row r="28" spans="1:14" ht="25.5" x14ac:dyDescent="0.2">
      <c r="A28" s="117" t="s">
        <v>43</v>
      </c>
      <c r="B28" s="91"/>
      <c r="C28" s="92"/>
      <c r="D28" s="93"/>
      <c r="E28" s="118">
        <v>4.4000000000000003E-3</v>
      </c>
      <c r="F28" s="109">
        <v>848.16000000000008</v>
      </c>
      <c r="G28" s="119">
        <f t="shared" ref="G28:G34" si="2">E28*F28</f>
        <v>3.7319040000000006</v>
      </c>
      <c r="H28" s="95"/>
      <c r="I28" s="118">
        <v>4.4000000000000003E-3</v>
      </c>
      <c r="J28" s="110">
        <v>848.16000000000008</v>
      </c>
      <c r="K28" s="119">
        <f t="shared" ref="K28:K33" si="3">I28*J28</f>
        <v>3.7319040000000006</v>
      </c>
      <c r="L28" s="95"/>
      <c r="M28" s="61">
        <f t="shared" si="0"/>
        <v>0</v>
      </c>
      <c r="N28" s="120">
        <f t="shared" si="1"/>
        <v>0</v>
      </c>
    </row>
    <row r="29" spans="1:14" ht="14.25" x14ac:dyDescent="0.2">
      <c r="A29" s="117" t="s">
        <v>44</v>
      </c>
      <c r="B29" s="91"/>
      <c r="C29" s="92"/>
      <c r="D29" s="93"/>
      <c r="E29" s="118">
        <v>1.2999999999999999E-3</v>
      </c>
      <c r="F29" s="109">
        <v>848.16000000000008</v>
      </c>
      <c r="G29" s="119">
        <f t="shared" si="2"/>
        <v>1.102608</v>
      </c>
      <c r="H29" s="95"/>
      <c r="I29" s="118">
        <v>1.2999999999999999E-3</v>
      </c>
      <c r="J29" s="110">
        <v>848.16000000000008</v>
      </c>
      <c r="K29" s="119">
        <f t="shared" si="3"/>
        <v>1.102608</v>
      </c>
      <c r="L29" s="95"/>
      <c r="M29" s="61">
        <f t="shared" si="0"/>
        <v>0</v>
      </c>
      <c r="N29" s="120">
        <f t="shared" si="1"/>
        <v>0</v>
      </c>
    </row>
    <row r="30" spans="1:14" ht="14.25" x14ac:dyDescent="0.2">
      <c r="A30" s="91" t="s">
        <v>45</v>
      </c>
      <c r="B30" s="91"/>
      <c r="C30" s="92"/>
      <c r="D30" s="93"/>
      <c r="E30" s="118">
        <v>0.25</v>
      </c>
      <c r="F30" s="109">
        <v>1</v>
      </c>
      <c r="G30" s="119">
        <f t="shared" si="2"/>
        <v>0.25</v>
      </c>
      <c r="H30" s="95"/>
      <c r="I30" s="118">
        <v>0.25</v>
      </c>
      <c r="J30" s="110">
        <v>1</v>
      </c>
      <c r="K30" s="119">
        <f t="shared" si="3"/>
        <v>0.25</v>
      </c>
      <c r="L30" s="95"/>
      <c r="M30" s="61">
        <f t="shared" si="0"/>
        <v>0</v>
      </c>
      <c r="N30" s="120">
        <f t="shared" si="1"/>
        <v>0</v>
      </c>
    </row>
    <row r="31" spans="1:14" ht="14.25" x14ac:dyDescent="0.2">
      <c r="A31" s="91" t="s">
        <v>46</v>
      </c>
      <c r="B31" s="91"/>
      <c r="C31" s="92"/>
      <c r="D31" s="93"/>
      <c r="E31" s="118">
        <v>7.0000000000000001E-3</v>
      </c>
      <c r="F31" s="109">
        <v>800</v>
      </c>
      <c r="G31" s="119">
        <f t="shared" si="2"/>
        <v>5.6000000000000005</v>
      </c>
      <c r="H31" s="95"/>
      <c r="I31" s="118">
        <v>7.0000000000000001E-3</v>
      </c>
      <c r="J31" s="110">
        <v>800</v>
      </c>
      <c r="K31" s="119">
        <f t="shared" si="3"/>
        <v>5.6000000000000005</v>
      </c>
      <c r="L31" s="95"/>
      <c r="M31" s="61">
        <f t="shared" si="0"/>
        <v>0</v>
      </c>
      <c r="N31" s="120">
        <f t="shared" si="1"/>
        <v>0</v>
      </c>
    </row>
    <row r="32" spans="1:14" ht="14.25" x14ac:dyDescent="0.2">
      <c r="A32" s="97" t="s">
        <v>47</v>
      </c>
      <c r="B32" s="91"/>
      <c r="C32" s="92"/>
      <c r="D32" s="93"/>
      <c r="E32" s="121">
        <v>0.03</v>
      </c>
      <c r="F32" s="109">
        <v>800</v>
      </c>
      <c r="G32" s="119">
        <f t="shared" si="2"/>
        <v>24</v>
      </c>
      <c r="H32" s="95"/>
      <c r="I32" s="118">
        <f>E32</f>
        <v>0.03</v>
      </c>
      <c r="J32" s="109">
        <f>F32</f>
        <v>800</v>
      </c>
      <c r="K32" s="119">
        <f>I32*J32</f>
        <v>24</v>
      </c>
      <c r="L32" s="95"/>
      <c r="M32" s="61">
        <f t="shared" si="0"/>
        <v>0</v>
      </c>
      <c r="N32" s="120">
        <f t="shared" si="1"/>
        <v>0</v>
      </c>
    </row>
    <row r="33" spans="1:14" ht="14.25" x14ac:dyDescent="0.2">
      <c r="A33" s="97" t="s">
        <v>48</v>
      </c>
      <c r="B33" s="91"/>
      <c r="C33" s="92"/>
      <c r="D33" s="93"/>
      <c r="E33" s="121">
        <v>5.6370000000000003E-2</v>
      </c>
      <c r="F33" s="109">
        <v>800</v>
      </c>
      <c r="G33" s="119">
        <f t="shared" si="2"/>
        <v>45.096000000000004</v>
      </c>
      <c r="H33" s="95"/>
      <c r="I33" s="118">
        <f>E33</f>
        <v>5.6370000000000003E-2</v>
      </c>
      <c r="J33" s="109">
        <f>F33</f>
        <v>800</v>
      </c>
      <c r="K33" s="119">
        <f t="shared" si="3"/>
        <v>45.096000000000004</v>
      </c>
      <c r="L33" s="95"/>
      <c r="M33" s="61">
        <f t="shared" si="0"/>
        <v>0</v>
      </c>
      <c r="N33" s="120">
        <f t="shared" si="1"/>
        <v>0</v>
      </c>
    </row>
    <row r="34" spans="1:14" ht="15" thickBot="1" x14ac:dyDescent="0.25">
      <c r="A34" s="44"/>
      <c r="B34" s="91"/>
      <c r="C34" s="92"/>
      <c r="D34" s="93"/>
      <c r="E34" s="121"/>
      <c r="F34" s="109"/>
      <c r="G34" s="119">
        <f t="shared" si="2"/>
        <v>0</v>
      </c>
      <c r="H34" s="95"/>
      <c r="I34" s="118"/>
      <c r="J34" s="109"/>
      <c r="K34" s="119">
        <f>I34*J34</f>
        <v>0</v>
      </c>
      <c r="L34" s="95"/>
      <c r="M34" s="61">
        <f t="shared" si="0"/>
        <v>0</v>
      </c>
      <c r="N34" s="120" t="e">
        <f t="shared" si="1"/>
        <v>#DIV/0!</v>
      </c>
    </row>
    <row r="35" spans="1:14" ht="15" thickBot="1" x14ac:dyDescent="0.25">
      <c r="A35" s="122"/>
      <c r="B35" s="123"/>
      <c r="C35" s="123"/>
      <c r="D35" s="124"/>
      <c r="E35" s="125"/>
      <c r="F35" s="126"/>
      <c r="G35" s="127"/>
      <c r="H35" s="128"/>
      <c r="I35" s="125"/>
      <c r="J35" s="129"/>
      <c r="K35" s="127"/>
      <c r="L35" s="128"/>
      <c r="M35" s="130"/>
      <c r="N35" s="131"/>
    </row>
    <row r="36" spans="1:14" ht="15" x14ac:dyDescent="0.2">
      <c r="A36" s="132" t="s">
        <v>49</v>
      </c>
      <c r="B36" s="91"/>
      <c r="C36" s="91"/>
      <c r="D36" s="133"/>
      <c r="E36" s="134"/>
      <c r="F36" s="135"/>
      <c r="G36" s="136">
        <f>SUM(G27:G35)</f>
        <v>92.105939200000009</v>
      </c>
      <c r="H36" s="137"/>
      <c r="I36" s="138"/>
      <c r="J36" s="138"/>
      <c r="K36" s="139">
        <f>SUM(K27:K35)</f>
        <v>121.41723520000002</v>
      </c>
      <c r="L36" s="140"/>
      <c r="M36" s="141">
        <f>K36-G36</f>
        <v>29.311296000000013</v>
      </c>
      <c r="N36" s="142">
        <f>M36/G36</f>
        <v>0.3182345921944631</v>
      </c>
    </row>
    <row r="37" spans="1:14" ht="14.25" x14ac:dyDescent="0.2">
      <c r="A37" s="143" t="s">
        <v>50</v>
      </c>
      <c r="B37" s="91"/>
      <c r="C37" s="91"/>
      <c r="D37" s="133"/>
      <c r="E37" s="134">
        <v>0.13</v>
      </c>
      <c r="F37" s="144"/>
      <c r="G37" s="145">
        <f>G36*E37</f>
        <v>11.973772096000001</v>
      </c>
      <c r="H37" s="146"/>
      <c r="I37" s="134">
        <v>0.13</v>
      </c>
      <c r="J37" s="146"/>
      <c r="K37" s="147">
        <f>K36*I37</f>
        <v>15.784240576000004</v>
      </c>
      <c r="L37" s="148"/>
      <c r="M37" s="149">
        <f>K37-G37</f>
        <v>3.8104684800000026</v>
      </c>
      <c r="N37" s="150">
        <f>M37/G37</f>
        <v>0.31823459219446315</v>
      </c>
    </row>
    <row r="38" spans="1:14" ht="14.25" x14ac:dyDescent="0.2">
      <c r="A38" s="151" t="s">
        <v>51</v>
      </c>
      <c r="B38" s="91"/>
      <c r="C38" s="91"/>
      <c r="D38" s="133"/>
      <c r="E38" s="146"/>
      <c r="F38" s="144"/>
      <c r="G38" s="145">
        <f>SUM(G36:G37)</f>
        <v>104.07971129600001</v>
      </c>
      <c r="H38" s="146"/>
      <c r="I38" s="146"/>
      <c r="J38" s="146"/>
      <c r="K38" s="147">
        <f>SUM(K36:K37)</f>
        <v>137.20147577600002</v>
      </c>
      <c r="L38" s="148"/>
      <c r="M38" s="149">
        <f>K38-G38</f>
        <v>33.12176448000001</v>
      </c>
      <c r="N38" s="150">
        <f>M38/G38</f>
        <v>0.31823459219446304</v>
      </c>
    </row>
    <row r="39" spans="1:14" ht="14.25" customHeight="1" x14ac:dyDescent="0.2">
      <c r="A39" s="219" t="s">
        <v>52</v>
      </c>
      <c r="B39" s="219"/>
      <c r="C39" s="219"/>
      <c r="D39" s="133"/>
      <c r="E39" s="146"/>
      <c r="F39" s="144"/>
      <c r="G39" s="152">
        <f>G38*-0.1</f>
        <v>-10.407971129600002</v>
      </c>
      <c r="H39" s="146"/>
      <c r="I39" s="146"/>
      <c r="J39" s="146"/>
      <c r="K39" s="153">
        <f>K38*-0.1</f>
        <v>-13.720147577600002</v>
      </c>
      <c r="L39" s="148"/>
      <c r="M39" s="154">
        <f>K39-G39</f>
        <v>-3.3121764480000007</v>
      </c>
      <c r="N39" s="155">
        <f>M39/G39</f>
        <v>0.31823459219446298</v>
      </c>
    </row>
    <row r="40" spans="1:14" ht="15.75" customHeight="1" thickBot="1" x14ac:dyDescent="0.25">
      <c r="A40" s="212" t="s">
        <v>53</v>
      </c>
      <c r="B40" s="212"/>
      <c r="C40" s="212"/>
      <c r="D40" s="156"/>
      <c r="E40" s="157"/>
      <c r="F40" s="158"/>
      <c r="G40" s="159">
        <f>SUM(G38:G39)</f>
        <v>93.671740166400014</v>
      </c>
      <c r="H40" s="160"/>
      <c r="I40" s="160"/>
      <c r="J40" s="160"/>
      <c r="K40" s="161">
        <f>SUM(K38:K39)</f>
        <v>123.48132819840002</v>
      </c>
      <c r="L40" s="162"/>
      <c r="M40" s="88">
        <f>K40-G40</f>
        <v>29.809588032000008</v>
      </c>
      <c r="N40" s="89">
        <f>M40/G40</f>
        <v>0.31823459219446298</v>
      </c>
    </row>
    <row r="41" spans="1:14" ht="13.5" thickBot="1" x14ac:dyDescent="0.25">
      <c r="A41" s="122"/>
      <c r="B41" s="123"/>
      <c r="C41" s="123"/>
      <c r="D41" s="124"/>
      <c r="E41" s="163"/>
      <c r="F41" s="164"/>
      <c r="G41" s="165"/>
      <c r="H41" s="166"/>
      <c r="I41" s="163"/>
      <c r="J41" s="166"/>
      <c r="K41" s="167"/>
      <c r="L41" s="164"/>
      <c r="M41" s="168"/>
      <c r="N41" s="169"/>
    </row>
    <row r="42" spans="1:14" x14ac:dyDescent="0.2">
      <c r="A42" s="27"/>
      <c r="B42" s="27"/>
      <c r="C42" s="27"/>
      <c r="D42" s="24"/>
      <c r="E42" s="24"/>
      <c r="F42" s="24"/>
      <c r="G42" s="24"/>
      <c r="H42" s="24"/>
      <c r="I42" s="24"/>
      <c r="J42" s="24"/>
      <c r="K42" s="170"/>
      <c r="L42" s="24"/>
      <c r="M42" s="24"/>
      <c r="N42" s="24"/>
    </row>
    <row r="43" spans="1:14" x14ac:dyDescent="0.2">
      <c r="A43" s="27"/>
      <c r="B43" s="27"/>
      <c r="C43" s="27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</row>
    <row r="44" spans="1:14" x14ac:dyDescent="0.2">
      <c r="A44" s="27"/>
      <c r="B44" s="27"/>
      <c r="C44" s="27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</row>
  </sheetData>
  <mergeCells count="11">
    <mergeCell ref="A40:C40"/>
    <mergeCell ref="M11:N11"/>
    <mergeCell ref="C12:C13"/>
    <mergeCell ref="M12:M13"/>
    <mergeCell ref="N12:N13"/>
    <mergeCell ref="A39:C39"/>
    <mergeCell ref="A26:C26"/>
    <mergeCell ref="C1:K1"/>
    <mergeCell ref="E9:J9"/>
    <mergeCell ref="E11:G11"/>
    <mergeCell ref="I11:K11"/>
  </mergeCells>
  <phoneticPr fontId="20" type="noConversion"/>
  <dataValidations count="3">
    <dataValidation type="list" allowBlank="1" showInputMessage="1" showErrorMessage="1" sqref="D25:D26 D41 D14:D17 D28:D35 D20:D23">
      <formula1>#REF!</formula1>
    </dataValidation>
    <dataValidation type="list" allowBlank="1" showInputMessage="1" showErrorMessage="1" prompt="Select Charge Unit - monthly, per kWh, per kW" sqref="C35 C41">
      <formula1>"Monthly, per kWh, per kW"</formula1>
    </dataValidation>
    <dataValidation showDropDown="1" showInputMessage="1" showErrorMessage="1" prompt="Select Charge Unit - monthly, per kWh, per kW" sqref="C14:C17 C25 C28:C34 C20:C23"/>
  </dataValidations>
  <pageMargins left="0.75" right="0.75" top="1" bottom="1" header="0.5" footer="0.5"/>
  <pageSetup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Table</vt:lpstr>
      <vt:lpstr>ResidentialRPP</vt:lpstr>
      <vt:lpstr>GS &lt;50RPP</vt:lpstr>
      <vt:lpstr>GS 50-2999RPP</vt:lpstr>
      <vt:lpstr>GS3000-4999RPP</vt:lpstr>
      <vt:lpstr>UMSLRPP</vt:lpstr>
      <vt:lpstr>Sentinel LightsRPP</vt:lpstr>
      <vt:lpstr>Street LightingRPP</vt:lpstr>
      <vt:lpstr>ResidentialNonRPP</vt:lpstr>
      <vt:lpstr>GS &lt;50NonRPP</vt:lpstr>
      <vt:lpstr>GS 50-2999NonRPP</vt:lpstr>
      <vt:lpstr>GS3000-4999NonRPP</vt:lpstr>
      <vt:lpstr>UMSLNonRPP</vt:lpstr>
      <vt:lpstr>Sentinel LightsNonRPP</vt:lpstr>
      <vt:lpstr>Street LightingNonRPP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Soucie</dc:creator>
  <cp:lastModifiedBy>Michelle Soucie</cp:lastModifiedBy>
  <dcterms:created xsi:type="dcterms:W3CDTF">2015-02-10T13:31:01Z</dcterms:created>
  <dcterms:modified xsi:type="dcterms:W3CDTF">2015-02-11T13:19:37Z</dcterms:modified>
</cp:coreProperties>
</file>