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24" windowWidth="13380" windowHeight="873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22" i="1" l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B22" i="1" l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G26" i="1"/>
  <c r="G27" i="1" s="1"/>
  <c r="G24" i="1"/>
  <c r="G25" i="1" s="1"/>
  <c r="C27" i="1"/>
  <c r="C26" i="1"/>
  <c r="C25" i="1"/>
  <c r="C24" i="1"/>
  <c r="K8" i="1"/>
  <c r="K9" i="1" s="1"/>
  <c r="K7" i="1"/>
  <c r="L7" i="1"/>
  <c r="M7" i="1" s="1"/>
  <c r="M6" i="1"/>
  <c r="L6" i="1"/>
  <c r="K6" i="1"/>
  <c r="J22" i="1"/>
  <c r="H22" i="1"/>
  <c r="J21" i="1"/>
  <c r="H21" i="1"/>
  <c r="J20" i="1"/>
  <c r="H20" i="1"/>
  <c r="J19" i="1"/>
  <c r="H19" i="1"/>
  <c r="J18" i="1"/>
  <c r="H18" i="1"/>
  <c r="J17" i="1"/>
  <c r="H17" i="1"/>
  <c r="J16" i="1"/>
  <c r="H16" i="1"/>
  <c r="J15" i="1"/>
  <c r="H15" i="1"/>
  <c r="J14" i="1"/>
  <c r="H14" i="1"/>
  <c r="J13" i="1"/>
  <c r="H13" i="1"/>
  <c r="J12" i="1"/>
  <c r="H12" i="1"/>
  <c r="J11" i="1"/>
  <c r="H11" i="1"/>
  <c r="J10" i="1"/>
  <c r="H10" i="1"/>
  <c r="H9" i="1"/>
  <c r="H8" i="1"/>
  <c r="H7" i="1"/>
  <c r="H6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6" i="1"/>
  <c r="L9" i="1" l="1"/>
  <c r="M9" i="1" s="1"/>
  <c r="K10" i="1"/>
  <c r="L8" i="1"/>
  <c r="M8" i="1" s="1"/>
  <c r="K11" i="1" l="1"/>
  <c r="L10" i="1"/>
  <c r="M10" i="1" s="1"/>
  <c r="L11" i="1" l="1"/>
  <c r="M11" i="1" s="1"/>
  <c r="K12" i="1"/>
  <c r="L12" i="1" l="1"/>
  <c r="M12" i="1" s="1"/>
  <c r="K13" i="1"/>
  <c r="K14" i="1" l="1"/>
  <c r="L13" i="1"/>
  <c r="M13" i="1" s="1"/>
  <c r="L14" i="1" l="1"/>
  <c r="M14" i="1" s="1"/>
  <c r="K15" i="1"/>
  <c r="L15" i="1" l="1"/>
  <c r="M15" i="1" s="1"/>
  <c r="K16" i="1"/>
  <c r="L16" i="1" l="1"/>
  <c r="M16" i="1" s="1"/>
  <c r="K17" i="1"/>
  <c r="L17" i="1" l="1"/>
  <c r="M17" i="1" s="1"/>
  <c r="K18" i="1"/>
  <c r="K19" i="1" l="1"/>
  <c r="L18" i="1"/>
  <c r="M18" i="1" s="1"/>
  <c r="K20" i="1" l="1"/>
  <c r="L19" i="1"/>
  <c r="M19" i="1" s="1"/>
  <c r="K21" i="1" l="1"/>
  <c r="L20" i="1"/>
  <c r="M20" i="1" s="1"/>
  <c r="K22" i="1" l="1"/>
  <c r="L22" i="1" s="1"/>
  <c r="M22" i="1" s="1"/>
  <c r="L21" i="1"/>
  <c r="M21" i="1" s="1"/>
</calcChain>
</file>

<file path=xl/sharedStrings.xml><?xml version="1.0" encoding="utf-8"?>
<sst xmlns="http://schemas.openxmlformats.org/spreadsheetml/2006/main" count="20" uniqueCount="15">
  <si>
    <t>Year</t>
  </si>
  <si>
    <t>Percent of US Total Cost Econometric Benchmark</t>
  </si>
  <si>
    <t>Total Cost  Econometric Benchmark, $M</t>
  </si>
  <si>
    <t>Annual Percent Increase</t>
  </si>
  <si>
    <t>Five Year Moving Average increase</t>
  </si>
  <si>
    <t>Total Cost THESL, $M</t>
  </si>
  <si>
    <t>THESL Cost at US Benchmark Levels</t>
  </si>
  <si>
    <t>Excess THESL Cost</t>
  </si>
  <si>
    <t>12 yrs.</t>
  </si>
  <si>
    <t>17 yrs</t>
  </si>
  <si>
    <t>Increase</t>
  </si>
  <si>
    <t>CAGR</t>
  </si>
  <si>
    <t>Percent Excess</t>
  </si>
  <si>
    <t>Table 2 - PSE Reply Report Cost Model Results</t>
  </si>
  <si>
    <t>Cumulative Percent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</si>
</sst>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3" x14ac:knownFonts="1">
    <font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Continuous"/>
    </xf>
    <xf numFmtId="10" fontId="1" fillId="0" borderId="0" xfId="0" applyNumberFormat="1" applyFont="1" applyAlignment="1">
      <alignment horizontal="centerContinuous"/>
    </xf>
    <xf numFmtId="10" fontId="0" fillId="0" borderId="0" xfId="0" applyNumberFormat="1"/>
    <xf numFmtId="164" fontId="1" fillId="0" borderId="0" xfId="0" applyNumberFormat="1" applyFont="1" applyAlignment="1">
      <alignment horizontal="centerContinuous"/>
    </xf>
    <xf numFmtId="164" fontId="0" fillId="0" borderId="0" xfId="0" applyNumberFormat="1"/>
    <xf numFmtId="0" fontId="2" fillId="0" borderId="1" xfId="0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10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22462817147856"/>
          <c:y val="7.4548702245552642E-2"/>
          <c:w val="0.86018463310126325"/>
          <c:h val="0.78278032954214061"/>
        </c:manualLayout>
      </c:layout>
      <c:lineChart>
        <c:grouping val="standard"/>
        <c:varyColors val="0"/>
        <c:ser>
          <c:idx val="0"/>
          <c:order val="0"/>
          <c:tx>
            <c:v>U.S. Benchmark Cumulative Percent Change</c:v>
          </c:tx>
          <c:marker>
            <c:symbol val="none"/>
          </c:marker>
          <c:cat>
            <c:numRef>
              <c:f>Sheet1!$A$5:$A$22</c:f>
              <c:numCache>
                <c:formatCode>General</c:formatCode>
                <c:ptCount val="18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</c:numCache>
            </c:numRef>
          </c:cat>
          <c:val>
            <c:numRef>
              <c:f>Sheet1!$E$5:$E$22</c:f>
              <c:numCache>
                <c:formatCode>0.00%</c:formatCode>
                <c:ptCount val="18"/>
                <c:pt idx="0">
                  <c:v>0</c:v>
                </c:pt>
                <c:pt idx="1">
                  <c:v>1.8612521150592216E-2</c:v>
                </c:pt>
                <c:pt idx="2">
                  <c:v>1.5228426395939087E-2</c:v>
                </c:pt>
                <c:pt idx="3">
                  <c:v>7.952622673434856E-2</c:v>
                </c:pt>
                <c:pt idx="4">
                  <c:v>8.4602368866328256E-2</c:v>
                </c:pt>
                <c:pt idx="5">
                  <c:v>0.14382402707275804</c:v>
                </c:pt>
                <c:pt idx="6">
                  <c:v>0.16243654822335024</c:v>
                </c:pt>
                <c:pt idx="7">
                  <c:v>0.20642978003384094</c:v>
                </c:pt>
                <c:pt idx="8">
                  <c:v>0.25042301184433163</c:v>
                </c:pt>
                <c:pt idx="9">
                  <c:v>0.27918781725888325</c:v>
                </c:pt>
                <c:pt idx="10">
                  <c:v>0.25042301184433163</c:v>
                </c:pt>
                <c:pt idx="11">
                  <c:v>0.27749576988155666</c:v>
                </c:pt>
                <c:pt idx="12">
                  <c:v>0.38071065989847713</c:v>
                </c:pt>
                <c:pt idx="13">
                  <c:v>0.42639593908629442</c:v>
                </c:pt>
                <c:pt idx="14">
                  <c:v>0.51438240270727575</c:v>
                </c:pt>
                <c:pt idx="15">
                  <c:v>0.5956006768189509</c:v>
                </c:pt>
                <c:pt idx="16">
                  <c:v>0.68020304568527923</c:v>
                </c:pt>
                <c:pt idx="17">
                  <c:v>0.76988155668358715</c:v>
                </c:pt>
              </c:numCache>
            </c:numRef>
          </c:val>
          <c:smooth val="0"/>
        </c:ser>
        <c:ser>
          <c:idx val="1"/>
          <c:order val="1"/>
          <c:tx>
            <c:v>Toronto Hydro Cumulative Percent Change</c:v>
          </c:tx>
          <c:marker>
            <c:symbol val="none"/>
          </c:marker>
          <c:cat>
            <c:numRef>
              <c:f>Sheet1!$A$5:$A$22</c:f>
              <c:numCache>
                <c:formatCode>General</c:formatCode>
                <c:ptCount val="18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</c:numCache>
            </c:numRef>
          </c:cat>
          <c:val>
            <c:numRef>
              <c:f>Sheet1!$I$5:$I$22</c:f>
              <c:numCache>
                <c:formatCode>0.00%</c:formatCode>
                <c:ptCount val="18"/>
                <c:pt idx="0">
                  <c:v>0</c:v>
                </c:pt>
                <c:pt idx="1">
                  <c:v>3.5874439461883408E-2</c:v>
                </c:pt>
                <c:pt idx="2">
                  <c:v>4.4843049327354258E-2</c:v>
                </c:pt>
                <c:pt idx="3">
                  <c:v>3.3632286995515695E-2</c:v>
                </c:pt>
                <c:pt idx="4">
                  <c:v>7.3991031390134535E-2</c:v>
                </c:pt>
                <c:pt idx="5">
                  <c:v>0.13228699551569506</c:v>
                </c:pt>
                <c:pt idx="6">
                  <c:v>0.18609865470852019</c:v>
                </c:pt>
                <c:pt idx="7">
                  <c:v>0.27578475336322872</c:v>
                </c:pt>
                <c:pt idx="8">
                  <c:v>0.38789237668161436</c:v>
                </c:pt>
                <c:pt idx="9">
                  <c:v>0.47309417040358742</c:v>
                </c:pt>
                <c:pt idx="10">
                  <c:v>0.44170403587443946</c:v>
                </c:pt>
                <c:pt idx="11">
                  <c:v>0.58744394618834084</c:v>
                </c:pt>
                <c:pt idx="12">
                  <c:v>0.7488789237668162</c:v>
                </c:pt>
                <c:pt idx="13">
                  <c:v>0.96860986547085204</c:v>
                </c:pt>
                <c:pt idx="14">
                  <c:v>1.1121076233183858</c:v>
                </c:pt>
                <c:pt idx="15">
                  <c:v>1.2488789237668161</c:v>
                </c:pt>
                <c:pt idx="16">
                  <c:v>1.3699551569506727</c:v>
                </c:pt>
                <c:pt idx="17">
                  <c:v>1.5134529147982063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745984"/>
        <c:axId val="40575744"/>
      </c:lineChart>
      <c:catAx>
        <c:axId val="4074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40575744"/>
        <c:crosses val="autoZero"/>
        <c:auto val="1"/>
        <c:lblAlgn val="ctr"/>
        <c:lblOffset val="100"/>
        <c:noMultiLvlLbl val="0"/>
      </c:catAx>
      <c:valAx>
        <c:axId val="4057574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407459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2463093600288801E-2"/>
          <c:y val="0.93350155554879966"/>
          <c:w val="0.82436724916820348"/>
          <c:h val="5.1054429007184904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 horizontalDpi="-3" verticalDpi="-3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Sheet1!$C$4</c:f>
              <c:strCache>
                <c:ptCount val="1"/>
                <c:pt idx="0">
                  <c:v>Total Cost  Econometric Benchmark, $M</c:v>
                </c:pt>
              </c:strCache>
            </c:strRef>
          </c:tx>
          <c:marker>
            <c:symbol val="none"/>
          </c:marker>
          <c:cat>
            <c:numRef>
              <c:f>Sheet1!$A$5:$A$22</c:f>
              <c:numCache>
                <c:formatCode>General</c:formatCode>
                <c:ptCount val="18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</c:numCache>
            </c:numRef>
          </c:cat>
          <c:val>
            <c:numRef>
              <c:f>Sheet1!$C$5:$C$22</c:f>
              <c:numCache>
                <c:formatCode>"$"#,##0</c:formatCode>
                <c:ptCount val="18"/>
                <c:pt idx="0">
                  <c:v>591</c:v>
                </c:pt>
                <c:pt idx="1">
                  <c:v>602</c:v>
                </c:pt>
                <c:pt idx="2">
                  <c:v>600</c:v>
                </c:pt>
                <c:pt idx="3">
                  <c:v>638</c:v>
                </c:pt>
                <c:pt idx="4">
                  <c:v>641</c:v>
                </c:pt>
                <c:pt idx="5">
                  <c:v>676</c:v>
                </c:pt>
                <c:pt idx="6">
                  <c:v>687</c:v>
                </c:pt>
                <c:pt idx="7">
                  <c:v>713</c:v>
                </c:pt>
                <c:pt idx="8">
                  <c:v>739</c:v>
                </c:pt>
                <c:pt idx="9">
                  <c:v>756</c:v>
                </c:pt>
                <c:pt idx="10">
                  <c:v>739</c:v>
                </c:pt>
                <c:pt idx="11">
                  <c:v>755</c:v>
                </c:pt>
                <c:pt idx="12">
                  <c:v>816</c:v>
                </c:pt>
                <c:pt idx="13">
                  <c:v>843</c:v>
                </c:pt>
                <c:pt idx="14">
                  <c:v>895</c:v>
                </c:pt>
                <c:pt idx="15">
                  <c:v>943</c:v>
                </c:pt>
                <c:pt idx="16">
                  <c:v>993</c:v>
                </c:pt>
                <c:pt idx="17">
                  <c:v>1046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Sheet1!$G$4</c:f>
              <c:strCache>
                <c:ptCount val="1"/>
                <c:pt idx="0">
                  <c:v>Total Cost THESL, $M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numRef>
              <c:f>Sheet1!$A$5:$A$22</c:f>
              <c:numCache>
                <c:formatCode>General</c:formatCode>
                <c:ptCount val="18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</c:numCache>
            </c:numRef>
          </c:cat>
          <c:val>
            <c:numRef>
              <c:f>Sheet1!$G$5:$G$22</c:f>
              <c:numCache>
                <c:formatCode>"$"#,##0</c:formatCode>
                <c:ptCount val="18"/>
                <c:pt idx="0">
                  <c:v>446</c:v>
                </c:pt>
                <c:pt idx="1">
                  <c:v>462</c:v>
                </c:pt>
                <c:pt idx="2">
                  <c:v>466</c:v>
                </c:pt>
                <c:pt idx="3">
                  <c:v>461</c:v>
                </c:pt>
                <c:pt idx="4">
                  <c:v>479</c:v>
                </c:pt>
                <c:pt idx="5">
                  <c:v>505</c:v>
                </c:pt>
                <c:pt idx="6">
                  <c:v>529</c:v>
                </c:pt>
                <c:pt idx="7">
                  <c:v>569</c:v>
                </c:pt>
                <c:pt idx="8">
                  <c:v>619</c:v>
                </c:pt>
                <c:pt idx="9">
                  <c:v>657</c:v>
                </c:pt>
                <c:pt idx="10">
                  <c:v>643</c:v>
                </c:pt>
                <c:pt idx="11">
                  <c:v>708</c:v>
                </c:pt>
                <c:pt idx="12">
                  <c:v>780</c:v>
                </c:pt>
                <c:pt idx="13">
                  <c:v>878</c:v>
                </c:pt>
                <c:pt idx="14">
                  <c:v>942</c:v>
                </c:pt>
                <c:pt idx="15">
                  <c:v>1003</c:v>
                </c:pt>
                <c:pt idx="16">
                  <c:v>1057</c:v>
                </c:pt>
                <c:pt idx="17">
                  <c:v>1121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063744"/>
        <c:axId val="86118784"/>
      </c:lineChart>
      <c:catAx>
        <c:axId val="8606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86118784"/>
        <c:crosses val="autoZero"/>
        <c:auto val="1"/>
        <c:lblAlgn val="ctr"/>
        <c:lblOffset val="100"/>
        <c:noMultiLvlLbl val="0"/>
      </c:catAx>
      <c:valAx>
        <c:axId val="86118784"/>
        <c:scaling>
          <c:orientation val="minMax"/>
          <c:min val="400"/>
        </c:scaling>
        <c:delete val="0"/>
        <c:axPos val="l"/>
        <c:majorGridlines/>
        <c:numFmt formatCode="&quot;$&quot;#,##0" sourceLinked="1"/>
        <c:majorTickMark val="out"/>
        <c:minorTickMark val="none"/>
        <c:tickLblPos val="nextTo"/>
        <c:crossAx val="8606374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 orientation="portrait" horizontalDpi="-3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541020</xdr:colOff>
      <xdr:row>28</xdr:row>
      <xdr:rowOff>3810</xdr:rowOff>
    </xdr:from>
    <xdr:to>
      <xdr:col>11</xdr:col>
      <xdr:colOff>373380</xdr:colOff>
      <xdr:row>55</xdr:row>
      <xdr:rowOff>121920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228600</xdr:colOff>
      <xdr:row>59</xdr:row>
      <xdr:rowOff>3810</xdr:rowOff>
    </xdr:from>
    <xdr:to>
      <xdr:col>13</xdr:col>
      <xdr:colOff>243840</xdr:colOff>
      <xdr:row>86</xdr:row>
      <xdr:rowOff>22860</xdr:rowOff>
    </xdr:to>
    <xdr:graphicFrame macro="">
      <xdr:nvGraphicFramePr>
        <xdr:cNvPr id="3" name="Chart 2" title="Toronto Hydro Visual - Total Cost Comparison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27"/>
  <sheetViews>
    <sheetView tabSelected="1" workbookViewId="0">
      <selection activeCell="Q6" sqref="Q5:Q6"/>
    </sheetView>
  </sheetViews>
  <sheetFormatPr defaultRowHeight="14.4" x14ac:dyDescent="0.3"/>
  <cols>
    <col min="2" max="2" width="11.5546875" style="3" customWidth="1"/>
    <col min="3" max="3" width="10.6640625" style="5" customWidth="1"/>
    <col min="4" max="4" width="8.44140625" style="3" customWidth="1"/>
    <col min="5" max="5" width="9.109375" style="3" customWidth="1"/>
    <col min="6" max="6" width="8.88671875" style="3"/>
    <col min="7" max="7" width="8.88671875" style="5" customWidth="1"/>
    <col min="8" max="10" width="8.88671875" style="3"/>
    <col min="11" max="11" width="8.6640625" style="5" customWidth="1"/>
    <col min="12" max="12" width="8.21875" style="5" customWidth="1"/>
    <col min="13" max="13" width="8.88671875" style="3"/>
  </cols>
  <sheetData>
    <row r="2" spans="1:13" ht="18" x14ac:dyDescent="0.35">
      <c r="A2" s="1" t="s">
        <v>13</v>
      </c>
      <c r="B2" s="2"/>
      <c r="C2" s="4"/>
      <c r="D2" s="2"/>
      <c r="E2" s="2"/>
      <c r="F2" s="2"/>
      <c r="G2" s="4"/>
      <c r="H2" s="2"/>
      <c r="I2" s="2"/>
      <c r="J2" s="2"/>
      <c r="K2" s="4"/>
      <c r="L2" s="4"/>
      <c r="M2" s="2"/>
    </row>
    <row r="4" spans="1:13" ht="48" x14ac:dyDescent="0.3">
      <c r="A4" s="6" t="s">
        <v>0</v>
      </c>
      <c r="B4" s="7" t="s">
        <v>1</v>
      </c>
      <c r="C4" s="8" t="s">
        <v>2</v>
      </c>
      <c r="D4" s="7" t="s">
        <v>3</v>
      </c>
      <c r="E4" s="7" t="s">
        <v>14</v>
      </c>
      <c r="F4" s="7" t="s">
        <v>4</v>
      </c>
      <c r="G4" s="8" t="s">
        <v>5</v>
      </c>
      <c r="H4" s="7" t="s">
        <v>3</v>
      </c>
      <c r="I4" s="7" t="s">
        <v>14</v>
      </c>
      <c r="J4" s="7" t="s">
        <v>4</v>
      </c>
      <c r="K4" s="8" t="s">
        <v>6</v>
      </c>
      <c r="L4" s="8" t="s">
        <v>7</v>
      </c>
      <c r="M4" s="7" t="s">
        <v>12</v>
      </c>
    </row>
    <row r="5" spans="1:13" x14ac:dyDescent="0.3">
      <c r="A5" s="9">
        <v>2002</v>
      </c>
      <c r="B5" s="10">
        <f>-((C5-G5)/C5)</f>
        <v>-0.24534686971235195</v>
      </c>
      <c r="C5" s="11">
        <v>591</v>
      </c>
      <c r="D5" s="10"/>
      <c r="E5" s="10">
        <v>0</v>
      </c>
      <c r="F5" s="10"/>
      <c r="G5" s="11">
        <v>446</v>
      </c>
      <c r="H5" s="10"/>
      <c r="I5" s="10">
        <v>0</v>
      </c>
      <c r="J5" s="10"/>
      <c r="K5" s="11"/>
      <c r="L5" s="11"/>
      <c r="M5" s="10"/>
    </row>
    <row r="6" spans="1:13" x14ac:dyDescent="0.3">
      <c r="A6" s="9">
        <f>+A5+1</f>
        <v>2003</v>
      </c>
      <c r="B6" s="10">
        <f t="shared" ref="B6:B22" si="0">-((C6-G6)/C6)</f>
        <v>-0.23255813953488372</v>
      </c>
      <c r="C6" s="11">
        <v>602</v>
      </c>
      <c r="D6" s="10">
        <f>+(C6-C5)/C5</f>
        <v>1.8612521150592216E-2</v>
      </c>
      <c r="E6" s="10">
        <f>+(C6-$C$5)/$C$5</f>
        <v>1.8612521150592216E-2</v>
      </c>
      <c r="F6" s="10"/>
      <c r="G6" s="11">
        <v>462</v>
      </c>
      <c r="H6" s="10">
        <f>+(G6-G5)/G5</f>
        <v>3.5874439461883408E-2</v>
      </c>
      <c r="I6" s="10">
        <f>+(G6-$G$5)/$G$5</f>
        <v>3.5874439461883408E-2</v>
      </c>
      <c r="J6" s="10"/>
      <c r="K6" s="11">
        <f>+G5*(1+D6)</f>
        <v>454.30118443316417</v>
      </c>
      <c r="L6" s="11">
        <f>+G6-K6</f>
        <v>7.6988155668358331</v>
      </c>
      <c r="M6" s="10">
        <f>+L6/K6</f>
        <v>1.6946501199290767E-2</v>
      </c>
    </row>
    <row r="7" spans="1:13" x14ac:dyDescent="0.3">
      <c r="A7" s="9">
        <f t="shared" ref="A7:A22" si="1">+A6+1</f>
        <v>2004</v>
      </c>
      <c r="B7" s="10">
        <f t="shared" si="0"/>
        <v>-0.22333333333333333</v>
      </c>
      <c r="C7" s="11">
        <v>600</v>
      </c>
      <c r="D7" s="10">
        <f t="shared" ref="D7:D22" si="2">+(C7-C6)/C6</f>
        <v>-3.3222591362126247E-3</v>
      </c>
      <c r="E7" s="10">
        <f t="shared" ref="E7:E22" si="3">+(C7-$C$5)/$C$5</f>
        <v>1.5228426395939087E-2</v>
      </c>
      <c r="F7" s="10"/>
      <c r="G7" s="11">
        <v>466</v>
      </c>
      <c r="H7" s="10">
        <f t="shared" ref="H7:H22" si="4">+(G7-G6)/G6</f>
        <v>8.658008658008658E-3</v>
      </c>
      <c r="I7" s="10">
        <f t="shared" ref="I7:I22" si="5">+(G7-$G$5)/$G$5</f>
        <v>4.4843049327354258E-2</v>
      </c>
      <c r="J7" s="10"/>
      <c r="K7" s="11">
        <f>+K6*(1+D7)</f>
        <v>452.79187817258884</v>
      </c>
      <c r="L7" s="11">
        <f t="shared" ref="L7:L22" si="6">+G7-K7</f>
        <v>13.208121827411162</v>
      </c>
      <c r="M7" s="10">
        <f t="shared" ref="M7:M22" si="7">+L7/K7</f>
        <v>2.9170403587443935E-2</v>
      </c>
    </row>
    <row r="8" spans="1:13" x14ac:dyDescent="0.3">
      <c r="A8" s="9">
        <f t="shared" si="1"/>
        <v>2005</v>
      </c>
      <c r="B8" s="10">
        <f t="shared" si="0"/>
        <v>-0.2774294670846395</v>
      </c>
      <c r="C8" s="11">
        <v>638</v>
      </c>
      <c r="D8" s="10">
        <f t="shared" si="2"/>
        <v>6.3333333333333339E-2</v>
      </c>
      <c r="E8" s="10">
        <f t="shared" si="3"/>
        <v>7.952622673434856E-2</v>
      </c>
      <c r="F8" s="10"/>
      <c r="G8" s="11">
        <v>461</v>
      </c>
      <c r="H8" s="10">
        <f t="shared" si="4"/>
        <v>-1.0729613733905579E-2</v>
      </c>
      <c r="I8" s="10">
        <f t="shared" si="5"/>
        <v>3.3632286995515695E-2</v>
      </c>
      <c r="J8" s="10"/>
      <c r="K8" s="11">
        <f t="shared" ref="K8:K22" si="8">+K7*(1+D8)</f>
        <v>481.46869712351941</v>
      </c>
      <c r="L8" s="11">
        <f t="shared" si="6"/>
        <v>-20.468697123519405</v>
      </c>
      <c r="M8" s="10">
        <f t="shared" si="7"/>
        <v>-4.2513038222022188E-2</v>
      </c>
    </row>
    <row r="9" spans="1:13" x14ac:dyDescent="0.3">
      <c r="A9" s="9">
        <f t="shared" si="1"/>
        <v>2006</v>
      </c>
      <c r="B9" s="10">
        <f t="shared" si="0"/>
        <v>-0.25273010920436817</v>
      </c>
      <c r="C9" s="11">
        <v>641</v>
      </c>
      <c r="D9" s="10">
        <f t="shared" si="2"/>
        <v>4.7021943573667714E-3</v>
      </c>
      <c r="E9" s="10">
        <f t="shared" si="3"/>
        <v>8.4602368866328256E-2</v>
      </c>
      <c r="F9" s="10"/>
      <c r="G9" s="11">
        <v>479</v>
      </c>
      <c r="H9" s="10">
        <f t="shared" si="4"/>
        <v>3.9045553145336226E-2</v>
      </c>
      <c r="I9" s="10">
        <f t="shared" si="5"/>
        <v>7.3991031390134535E-2</v>
      </c>
      <c r="J9" s="10"/>
      <c r="K9" s="11">
        <f t="shared" si="8"/>
        <v>483.73265651438237</v>
      </c>
      <c r="L9" s="11">
        <f t="shared" si="6"/>
        <v>-4.73265651438237</v>
      </c>
      <c r="M9" s="10">
        <f t="shared" si="7"/>
        <v>-9.7836200443532761E-3</v>
      </c>
    </row>
    <row r="10" spans="1:13" x14ac:dyDescent="0.3">
      <c r="A10" s="9">
        <f t="shared" si="1"/>
        <v>2007</v>
      </c>
      <c r="B10" s="10">
        <f t="shared" si="0"/>
        <v>-0.25295857988165682</v>
      </c>
      <c r="C10" s="11">
        <v>676</v>
      </c>
      <c r="D10" s="10">
        <f t="shared" si="2"/>
        <v>5.4602184087363496E-2</v>
      </c>
      <c r="E10" s="10">
        <f t="shared" si="3"/>
        <v>0.14382402707275804</v>
      </c>
      <c r="F10" s="10">
        <f>+(C10-C5)/C5/5.101</f>
        <v>2.8195261139533041E-2</v>
      </c>
      <c r="G10" s="11">
        <v>505</v>
      </c>
      <c r="H10" s="10">
        <f t="shared" si="4"/>
        <v>5.4279749478079335E-2</v>
      </c>
      <c r="I10" s="10">
        <f t="shared" si="5"/>
        <v>0.13228699551569506</v>
      </c>
      <c r="J10" s="10">
        <f>+(G10-G5)/G5/5.101</f>
        <v>2.5933541563555196E-2</v>
      </c>
      <c r="K10" s="11">
        <f t="shared" si="8"/>
        <v>510.14551607445003</v>
      </c>
      <c r="L10" s="11">
        <f t="shared" si="6"/>
        <v>-5.145516074450029</v>
      </c>
      <c r="M10" s="10">
        <f t="shared" si="7"/>
        <v>-1.0086369305065299E-2</v>
      </c>
    </row>
    <row r="11" spans="1:13" x14ac:dyDescent="0.3">
      <c r="A11" s="9">
        <f t="shared" si="1"/>
        <v>2008</v>
      </c>
      <c r="B11" s="10">
        <f t="shared" si="0"/>
        <v>-0.22998544395924309</v>
      </c>
      <c r="C11" s="11">
        <v>687</v>
      </c>
      <c r="D11" s="10">
        <f t="shared" si="2"/>
        <v>1.6272189349112426E-2</v>
      </c>
      <c r="E11" s="10">
        <f t="shared" si="3"/>
        <v>0.16243654822335024</v>
      </c>
      <c r="F11" s="10">
        <f t="shared" ref="F11:F22" si="9">+(C11-C6)/C6/5.101</f>
        <v>2.7680065337980113E-2</v>
      </c>
      <c r="G11" s="11">
        <v>529</v>
      </c>
      <c r="H11" s="10">
        <f t="shared" si="4"/>
        <v>4.7524752475247525E-2</v>
      </c>
      <c r="I11" s="10">
        <f t="shared" si="5"/>
        <v>0.18609865470852019</v>
      </c>
      <c r="J11" s="10">
        <f t="shared" ref="J11:J22" si="10">+(G11-G6)/G6/5.101</f>
        <v>2.8430042152841603E-2</v>
      </c>
      <c r="K11" s="11">
        <f t="shared" si="8"/>
        <v>518.4467005076142</v>
      </c>
      <c r="L11" s="11">
        <f t="shared" si="6"/>
        <v>10.553299492385804</v>
      </c>
      <c r="M11" s="10">
        <f t="shared" si="7"/>
        <v>2.0355611255801237E-2</v>
      </c>
    </row>
    <row r="12" spans="1:13" x14ac:dyDescent="0.3">
      <c r="A12" s="9">
        <f t="shared" si="1"/>
        <v>2009</v>
      </c>
      <c r="B12" s="10">
        <f t="shared" si="0"/>
        <v>-0.20196353436185133</v>
      </c>
      <c r="C12" s="11">
        <v>713</v>
      </c>
      <c r="D12" s="10">
        <f t="shared" si="2"/>
        <v>3.7845705967976713E-2</v>
      </c>
      <c r="E12" s="10">
        <f t="shared" si="3"/>
        <v>0.20642978003384094</v>
      </c>
      <c r="F12" s="10">
        <f t="shared" si="9"/>
        <v>3.6920865189832057E-2</v>
      </c>
      <c r="G12" s="11">
        <v>569</v>
      </c>
      <c r="H12" s="10">
        <f t="shared" si="4"/>
        <v>7.5614366729678639E-2</v>
      </c>
      <c r="I12" s="10">
        <f t="shared" si="5"/>
        <v>0.27578475336322872</v>
      </c>
      <c r="J12" s="10">
        <f t="shared" si="10"/>
        <v>4.3330727880504794E-2</v>
      </c>
      <c r="K12" s="11">
        <f t="shared" si="8"/>
        <v>538.06768189509296</v>
      </c>
      <c r="L12" s="11">
        <f t="shared" si="6"/>
        <v>30.93231810490704</v>
      </c>
      <c r="M12" s="10">
        <f t="shared" si="7"/>
        <v>5.7487782942031281E-2</v>
      </c>
    </row>
    <row r="13" spans="1:13" x14ac:dyDescent="0.3">
      <c r="A13" s="9">
        <f t="shared" si="1"/>
        <v>2010</v>
      </c>
      <c r="B13" s="10">
        <f t="shared" si="0"/>
        <v>-0.16238159675236807</v>
      </c>
      <c r="C13" s="11">
        <v>739</v>
      </c>
      <c r="D13" s="10">
        <f t="shared" si="2"/>
        <v>3.6465638148667601E-2</v>
      </c>
      <c r="E13" s="10">
        <f t="shared" si="3"/>
        <v>0.25042301184433163</v>
      </c>
      <c r="F13" s="10">
        <f t="shared" si="9"/>
        <v>3.1034544213163685E-2</v>
      </c>
      <c r="G13" s="11">
        <v>619</v>
      </c>
      <c r="H13" s="10">
        <f t="shared" si="4"/>
        <v>8.7873462214411252E-2</v>
      </c>
      <c r="I13" s="10">
        <f t="shared" si="5"/>
        <v>0.38789237668161436</v>
      </c>
      <c r="J13" s="10">
        <f t="shared" si="10"/>
        <v>6.7189411629126353E-2</v>
      </c>
      <c r="K13" s="11">
        <f t="shared" si="8"/>
        <v>557.68866328257184</v>
      </c>
      <c r="L13" s="11">
        <f t="shared" si="6"/>
        <v>61.311336717428162</v>
      </c>
      <c r="M13" s="10">
        <f t="shared" si="7"/>
        <v>0.10993828771154829</v>
      </c>
    </row>
    <row r="14" spans="1:13" x14ac:dyDescent="0.3">
      <c r="A14" s="9">
        <f t="shared" si="1"/>
        <v>2011</v>
      </c>
      <c r="B14" s="10">
        <f t="shared" si="0"/>
        <v>-0.13095238095238096</v>
      </c>
      <c r="C14" s="11">
        <v>756</v>
      </c>
      <c r="D14" s="10">
        <f t="shared" si="2"/>
        <v>2.3004059539918808E-2</v>
      </c>
      <c r="E14" s="10">
        <f t="shared" si="3"/>
        <v>0.27918781725888325</v>
      </c>
      <c r="F14" s="10">
        <f t="shared" si="9"/>
        <v>3.5170981432474317E-2</v>
      </c>
      <c r="G14" s="11">
        <v>657</v>
      </c>
      <c r="H14" s="10">
        <f t="shared" si="4"/>
        <v>6.1389337641357025E-2</v>
      </c>
      <c r="I14" s="10">
        <f t="shared" si="5"/>
        <v>0.47309417040358742</v>
      </c>
      <c r="J14" s="10">
        <f t="shared" si="10"/>
        <v>7.2849934455522458E-2</v>
      </c>
      <c r="K14" s="11">
        <f t="shared" si="8"/>
        <v>570.51776649746182</v>
      </c>
      <c r="L14" s="11">
        <f t="shared" si="6"/>
        <v>86.482233502538179</v>
      </c>
      <c r="M14" s="10">
        <f t="shared" si="7"/>
        <v>0.1515855221012174</v>
      </c>
    </row>
    <row r="15" spans="1:13" x14ac:dyDescent="0.3">
      <c r="A15" s="9">
        <f t="shared" si="1"/>
        <v>2012</v>
      </c>
      <c r="B15" s="10">
        <f t="shared" si="0"/>
        <v>-0.12990527740189445</v>
      </c>
      <c r="C15" s="11">
        <v>739</v>
      </c>
      <c r="D15" s="10">
        <f t="shared" si="2"/>
        <v>-2.2486772486772486E-2</v>
      </c>
      <c r="E15" s="10">
        <f t="shared" si="3"/>
        <v>0.25042301184433163</v>
      </c>
      <c r="F15" s="10">
        <f t="shared" si="9"/>
        <v>1.8269999269200029E-2</v>
      </c>
      <c r="G15" s="11">
        <v>643</v>
      </c>
      <c r="H15" s="10">
        <f t="shared" si="4"/>
        <v>-2.1308980213089801E-2</v>
      </c>
      <c r="I15" s="10">
        <f t="shared" si="5"/>
        <v>0.44170403587443946</v>
      </c>
      <c r="J15" s="10">
        <f t="shared" si="10"/>
        <v>5.3571324589820286E-2</v>
      </c>
      <c r="K15" s="11">
        <f t="shared" si="8"/>
        <v>557.68866328257184</v>
      </c>
      <c r="L15" s="11">
        <f t="shared" si="6"/>
        <v>85.311336717428162</v>
      </c>
      <c r="M15" s="10">
        <f t="shared" si="7"/>
        <v>0.15297305169390235</v>
      </c>
    </row>
    <row r="16" spans="1:13" x14ac:dyDescent="0.3">
      <c r="A16" s="9">
        <f t="shared" si="1"/>
        <v>2013</v>
      </c>
      <c r="B16" s="10">
        <f t="shared" si="0"/>
        <v>-6.225165562913907E-2</v>
      </c>
      <c r="C16" s="11">
        <v>755</v>
      </c>
      <c r="D16" s="10">
        <f t="shared" si="2"/>
        <v>2.165087956698241E-2</v>
      </c>
      <c r="E16" s="10">
        <f t="shared" si="3"/>
        <v>0.27749576988155666</v>
      </c>
      <c r="F16" s="10">
        <f t="shared" si="9"/>
        <v>1.9404249587731036E-2</v>
      </c>
      <c r="G16" s="11">
        <v>708</v>
      </c>
      <c r="H16" s="10">
        <f t="shared" si="4"/>
        <v>0.10108864696734059</v>
      </c>
      <c r="I16" s="10">
        <f t="shared" si="5"/>
        <v>0.58744394618834084</v>
      </c>
      <c r="J16" s="10">
        <f t="shared" si="10"/>
        <v>6.6334893376850015E-2</v>
      </c>
      <c r="K16" s="11">
        <f t="shared" si="8"/>
        <v>569.76311336717413</v>
      </c>
      <c r="L16" s="11">
        <f t="shared" si="6"/>
        <v>138.23688663282587</v>
      </c>
      <c r="M16" s="10">
        <f t="shared" si="7"/>
        <v>0.24262168502954923</v>
      </c>
    </row>
    <row r="17" spans="1:13" x14ac:dyDescent="0.3">
      <c r="A17" s="9">
        <f t="shared" si="1"/>
        <v>2014</v>
      </c>
      <c r="B17" s="10">
        <f t="shared" si="0"/>
        <v>-4.4117647058823532E-2</v>
      </c>
      <c r="C17" s="11">
        <v>816</v>
      </c>
      <c r="D17" s="10">
        <f t="shared" si="2"/>
        <v>8.0794701986754966E-2</v>
      </c>
      <c r="E17" s="10">
        <f t="shared" si="3"/>
        <v>0.38071065989847713</v>
      </c>
      <c r="F17" s="10">
        <f t="shared" si="9"/>
        <v>2.8319942766220522E-2</v>
      </c>
      <c r="G17" s="11">
        <v>780</v>
      </c>
      <c r="H17" s="10">
        <f t="shared" si="4"/>
        <v>0.10169491525423729</v>
      </c>
      <c r="I17" s="10">
        <f t="shared" si="5"/>
        <v>0.7488789237668162</v>
      </c>
      <c r="J17" s="10">
        <f t="shared" si="10"/>
        <v>7.2696728199336494E-2</v>
      </c>
      <c r="K17" s="11">
        <f t="shared" si="8"/>
        <v>615.79695431472067</v>
      </c>
      <c r="L17" s="11">
        <f t="shared" si="6"/>
        <v>164.20304568527933</v>
      </c>
      <c r="M17" s="10">
        <f t="shared" si="7"/>
        <v>0.26665127934581934</v>
      </c>
    </row>
    <row r="18" spans="1:13" x14ac:dyDescent="0.3">
      <c r="A18" s="9">
        <f t="shared" si="1"/>
        <v>2015</v>
      </c>
      <c r="B18" s="10">
        <f t="shared" si="0"/>
        <v>4.151838671411625E-2</v>
      </c>
      <c r="C18" s="11">
        <v>843</v>
      </c>
      <c r="D18" s="10">
        <f t="shared" si="2"/>
        <v>3.3088235294117647E-2</v>
      </c>
      <c r="E18" s="10">
        <f t="shared" si="3"/>
        <v>0.42639593908629442</v>
      </c>
      <c r="F18" s="10">
        <f t="shared" si="9"/>
        <v>2.7588848693469056E-2</v>
      </c>
      <c r="G18" s="11">
        <v>878</v>
      </c>
      <c r="H18" s="10">
        <f t="shared" si="4"/>
        <v>0.12564102564102564</v>
      </c>
      <c r="I18" s="10">
        <f t="shared" si="5"/>
        <v>0.96860986547085204</v>
      </c>
      <c r="J18" s="10">
        <f t="shared" si="10"/>
        <v>8.2026426444306424E-2</v>
      </c>
      <c r="K18" s="11">
        <f t="shared" si="8"/>
        <v>636.17258883248724</v>
      </c>
      <c r="L18" s="11">
        <f t="shared" si="6"/>
        <v>241.82741116751276</v>
      </c>
      <c r="M18" s="10">
        <f t="shared" si="7"/>
        <v>0.3801286245471811</v>
      </c>
    </row>
    <row r="19" spans="1:13" x14ac:dyDescent="0.3">
      <c r="A19" s="9">
        <f t="shared" si="1"/>
        <v>2016</v>
      </c>
      <c r="B19" s="10">
        <f t="shared" si="0"/>
        <v>5.2513966480446927E-2</v>
      </c>
      <c r="C19" s="11">
        <v>895</v>
      </c>
      <c r="D19" s="10">
        <f t="shared" si="2"/>
        <v>6.1684460260972719E-2</v>
      </c>
      <c r="E19" s="10">
        <f t="shared" si="3"/>
        <v>0.51438240270727575</v>
      </c>
      <c r="F19" s="10">
        <f t="shared" si="9"/>
        <v>3.6044390092615931E-2</v>
      </c>
      <c r="G19" s="11">
        <v>942</v>
      </c>
      <c r="H19" s="10">
        <f t="shared" si="4"/>
        <v>7.289293849658314E-2</v>
      </c>
      <c r="I19" s="10">
        <f t="shared" si="5"/>
        <v>1.1121076233183858</v>
      </c>
      <c r="J19" s="10">
        <f t="shared" si="10"/>
        <v>8.5040179246794648E-2</v>
      </c>
      <c r="K19" s="11">
        <f t="shared" si="8"/>
        <v>675.41455160744499</v>
      </c>
      <c r="L19" s="11">
        <f t="shared" si="6"/>
        <v>266.58544839255501</v>
      </c>
      <c r="M19" s="10">
        <f t="shared" si="7"/>
        <v>0.39469900042588374</v>
      </c>
    </row>
    <row r="20" spans="1:13" x14ac:dyDescent="0.3">
      <c r="A20" s="9">
        <f t="shared" si="1"/>
        <v>2017</v>
      </c>
      <c r="B20" s="10">
        <f t="shared" si="0"/>
        <v>6.362672322375397E-2</v>
      </c>
      <c r="C20" s="11">
        <v>943</v>
      </c>
      <c r="D20" s="10">
        <f t="shared" si="2"/>
        <v>5.3631284916201116E-2</v>
      </c>
      <c r="E20" s="10">
        <f t="shared" si="3"/>
        <v>0.5956006768189509</v>
      </c>
      <c r="F20" s="10">
        <f t="shared" si="9"/>
        <v>5.4116587821804694E-2</v>
      </c>
      <c r="G20" s="11">
        <v>1003</v>
      </c>
      <c r="H20" s="10">
        <f t="shared" si="4"/>
        <v>6.4755838641188959E-2</v>
      </c>
      <c r="I20" s="10">
        <f t="shared" si="5"/>
        <v>1.2488789237668161</v>
      </c>
      <c r="J20" s="10">
        <f t="shared" si="10"/>
        <v>0.10975800494093953</v>
      </c>
      <c r="K20" s="11">
        <f t="shared" si="8"/>
        <v>711.63790186125209</v>
      </c>
      <c r="L20" s="11">
        <f t="shared" si="6"/>
        <v>291.36209813874791</v>
      </c>
      <c r="M20" s="10">
        <f t="shared" si="7"/>
        <v>0.40942464893551261</v>
      </c>
    </row>
    <row r="21" spans="1:13" x14ac:dyDescent="0.3">
      <c r="A21" s="9">
        <f t="shared" si="1"/>
        <v>2018</v>
      </c>
      <c r="B21" s="10">
        <f t="shared" si="0"/>
        <v>6.4451158106747231E-2</v>
      </c>
      <c r="C21" s="11">
        <v>993</v>
      </c>
      <c r="D21" s="10">
        <f t="shared" si="2"/>
        <v>5.3022269353128315E-2</v>
      </c>
      <c r="E21" s="10">
        <f t="shared" si="3"/>
        <v>0.68020304568527923</v>
      </c>
      <c r="F21" s="10">
        <f t="shared" si="9"/>
        <v>6.1798037263177855E-2</v>
      </c>
      <c r="G21" s="11">
        <v>1057</v>
      </c>
      <c r="H21" s="10">
        <f t="shared" si="4"/>
        <v>5.3838484546360914E-2</v>
      </c>
      <c r="I21" s="10">
        <f t="shared" si="5"/>
        <v>1.3699551569506727</v>
      </c>
      <c r="J21" s="10">
        <f t="shared" si="10"/>
        <v>9.6635532857742526E-2</v>
      </c>
      <c r="K21" s="11">
        <f t="shared" si="8"/>
        <v>749.37055837563457</v>
      </c>
      <c r="L21" s="11">
        <f t="shared" si="6"/>
        <v>307.62944162436543</v>
      </c>
      <c r="M21" s="10">
        <f t="shared" si="7"/>
        <v>0.4105171175809138</v>
      </c>
    </row>
    <row r="22" spans="1:13" x14ac:dyDescent="0.3">
      <c r="A22" s="9">
        <f t="shared" si="1"/>
        <v>2019</v>
      </c>
      <c r="B22" s="10">
        <f t="shared" si="0"/>
        <v>7.1701720841300193E-2</v>
      </c>
      <c r="C22" s="11">
        <v>1046</v>
      </c>
      <c r="D22" s="10">
        <f t="shared" si="2"/>
        <v>5.3373615307150048E-2</v>
      </c>
      <c r="E22" s="10">
        <f t="shared" si="3"/>
        <v>0.76988155668358715</v>
      </c>
      <c r="F22" s="10">
        <f t="shared" si="9"/>
        <v>5.5256370338764793E-2</v>
      </c>
      <c r="G22" s="11">
        <v>1121</v>
      </c>
      <c r="H22" s="10">
        <f t="shared" si="4"/>
        <v>6.0548722800378429E-2</v>
      </c>
      <c r="I22" s="10">
        <f t="shared" si="5"/>
        <v>1.5134529147982063</v>
      </c>
      <c r="J22" s="10">
        <f t="shared" si="10"/>
        <v>8.5704663238480139E-2</v>
      </c>
      <c r="K22" s="11">
        <f t="shared" si="8"/>
        <v>789.36717428087991</v>
      </c>
      <c r="L22" s="11">
        <f t="shared" si="6"/>
        <v>331.63282571912009</v>
      </c>
      <c r="M22" s="10">
        <f t="shared" si="7"/>
        <v>0.42012492604755242</v>
      </c>
    </row>
    <row r="24" spans="1:13" x14ac:dyDescent="0.3">
      <c r="A24" t="s">
        <v>8</v>
      </c>
      <c r="B24" s="3" t="s">
        <v>10</v>
      </c>
      <c r="C24" s="3">
        <f>+(C17-C5)/C5</f>
        <v>0.38071065989847713</v>
      </c>
      <c r="G24" s="3">
        <f>+(G17-G5)/G5</f>
        <v>0.7488789237668162</v>
      </c>
    </row>
    <row r="25" spans="1:13" x14ac:dyDescent="0.3">
      <c r="B25" s="3" t="s">
        <v>11</v>
      </c>
      <c r="C25" s="3">
        <f>+C24/12.6825</f>
        <v>3.0018581501949707E-2</v>
      </c>
      <c r="G25" s="3">
        <f>+G24/12.6825</f>
        <v>5.9048210034836686E-2</v>
      </c>
    </row>
    <row r="26" spans="1:13" x14ac:dyDescent="0.3">
      <c r="A26" t="s">
        <v>9</v>
      </c>
      <c r="B26" s="3" t="s">
        <v>10</v>
      </c>
      <c r="C26" s="3">
        <f>+(C22-C5)/C5</f>
        <v>0.76988155668358715</v>
      </c>
      <c r="G26" s="3">
        <f>+(G22-G5)/G5</f>
        <v>1.5134529147982063</v>
      </c>
    </row>
    <row r="27" spans="1:13" x14ac:dyDescent="0.3">
      <c r="B27" s="3" t="s">
        <v>11</v>
      </c>
      <c r="C27" s="3">
        <f>+C26/18.4304</f>
        <v>4.1772373724042189E-2</v>
      </c>
      <c r="G27" s="3">
        <f>+G26/18.4304</f>
        <v>8.2117203902151145E-2</v>
      </c>
    </row>
  </sheetData>
  <pageMargins left="0.7" right="0.7" top="0.75" bottom="0.75" header="0.3" footer="0.3"/>
  <pageSetup scale="38"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JCS</dc:creator>
  <cp:lastModifiedBy>JCS</cp:lastModifiedBy>
  <cp:lastPrinted>2015-03-01T16:22:16Z</cp:lastPrinted>
  <dcterms:created xsi:type="dcterms:W3CDTF">2015-02-20T18:12:41Z</dcterms:created>
  <dcterms:modified xsi:type="dcterms:W3CDTF">2015-03-01T16:22:49Z</dcterms:modified>
</cp:coreProperties>
</file>