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338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2" i="1" l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22" i="1" l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G26" i="1"/>
  <c r="G27" i="1" s="1"/>
  <c r="G24" i="1"/>
  <c r="G25" i="1" s="1"/>
  <c r="C26" i="1"/>
  <c r="C27" i="1" s="1"/>
  <c r="C24" i="1"/>
  <c r="C25" i="1" s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H9" i="1"/>
  <c r="H8" i="1"/>
  <c r="H7" i="1"/>
  <c r="H6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K6" i="1" s="1"/>
  <c r="K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6" i="1"/>
  <c r="K8" i="1" l="1"/>
  <c r="K9" i="1" s="1"/>
  <c r="L9" i="1" s="1"/>
  <c r="M9" i="1" s="1"/>
  <c r="L7" i="1"/>
  <c r="M7" i="1" s="1"/>
  <c r="L6" i="1"/>
  <c r="M6" i="1" s="1"/>
  <c r="L8" i="1"/>
  <c r="M8" i="1" s="1"/>
  <c r="K10" i="1" l="1"/>
  <c r="K11" i="1" s="1"/>
  <c r="L10" i="1"/>
  <c r="M10" i="1" s="1"/>
  <c r="L11" i="1" l="1"/>
  <c r="M11" i="1" s="1"/>
  <c r="K12" i="1"/>
  <c r="L12" i="1" l="1"/>
  <c r="M12" i="1" s="1"/>
  <c r="K13" i="1"/>
  <c r="K14" i="1" l="1"/>
  <c r="L13" i="1"/>
  <c r="M13" i="1" s="1"/>
  <c r="L14" i="1" l="1"/>
  <c r="M14" i="1" s="1"/>
  <c r="K15" i="1"/>
  <c r="L15" i="1" l="1"/>
  <c r="M15" i="1" s="1"/>
  <c r="K16" i="1"/>
  <c r="L16" i="1" l="1"/>
  <c r="M16" i="1" s="1"/>
  <c r="K17" i="1"/>
  <c r="L17" i="1" l="1"/>
  <c r="M17" i="1" s="1"/>
  <c r="K18" i="1"/>
  <c r="K19" i="1" l="1"/>
  <c r="L18" i="1"/>
  <c r="M18" i="1" s="1"/>
  <c r="K20" i="1" l="1"/>
  <c r="L19" i="1"/>
  <c r="M19" i="1" s="1"/>
  <c r="K21" i="1" l="1"/>
  <c r="L20" i="1"/>
  <c r="M20" i="1" s="1"/>
  <c r="K22" i="1" l="1"/>
  <c r="L22" i="1" s="1"/>
  <c r="M22" i="1" s="1"/>
  <c r="L21" i="1"/>
  <c r="M21" i="1" s="1"/>
</calcChain>
</file>

<file path=xl/sharedStrings.xml><?xml version="1.0" encoding="utf-8"?>
<sst xmlns="http://schemas.openxmlformats.org/spreadsheetml/2006/main" count="20" uniqueCount="15">
  <si>
    <t>Year</t>
  </si>
  <si>
    <t>Percent of US Total Cost Econometric Benchmark</t>
  </si>
  <si>
    <t>Total Cost  Econometric Benchmark, $M</t>
  </si>
  <si>
    <t>Annual Percent Increase</t>
  </si>
  <si>
    <t>Five Year Moving Average increase</t>
  </si>
  <si>
    <t>Total Cost THESL, $M</t>
  </si>
  <si>
    <t>THESL Cost at US Benchmark Levels</t>
  </si>
  <si>
    <t>Excess THESL Cost</t>
  </si>
  <si>
    <t>12 yrs.</t>
  </si>
  <si>
    <t>17 yrs</t>
  </si>
  <si>
    <t>Increase</t>
  </si>
  <si>
    <t>CAGR</t>
  </si>
  <si>
    <t>Percent Excess</t>
  </si>
  <si>
    <t>Cumulative Percent Change</t>
  </si>
  <si>
    <t>Table 2 - PEG Cost Model Results J3.7.1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</si>
</sst>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0" fontId="1" fillId="0" borderId="0" xfId="0" applyNumberFormat="1" applyFont="1" applyAlignment="1">
      <alignment horizontal="centerContinuous"/>
    </xf>
    <xf numFmtId="10" fontId="0" fillId="0" borderId="0" xfId="0" applyNumberFormat="1"/>
    <xf numFmtId="164" fontId="1" fillId="0" borderId="0" xfId="0" applyNumberFormat="1" applyFont="1" applyAlignment="1">
      <alignment horizontal="centerContinuous"/>
    </xf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2462817147856"/>
          <c:y val="7.4548702245552642E-2"/>
          <c:w val="0.86018463310126325"/>
          <c:h val="0.78278032954214061"/>
        </c:manualLayout>
      </c:layout>
      <c:lineChart>
        <c:grouping val="standard"/>
        <c:varyColors val="0"/>
        <c:ser>
          <c:idx val="0"/>
          <c:order val="0"/>
          <c:tx>
            <c:v>U.S. Benchmark Cumulative Percent Change</c:v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Sheet1!$E$5:$E$22</c:f>
              <c:numCache>
                <c:formatCode>0.00%</c:formatCode>
                <c:ptCount val="18"/>
                <c:pt idx="0">
                  <c:v>0</c:v>
                </c:pt>
                <c:pt idx="1">
                  <c:v>1.4799154334038054E-2</c:v>
                </c:pt>
                <c:pt idx="2">
                  <c:v>4.2283298097251587E-3</c:v>
                </c:pt>
                <c:pt idx="3">
                  <c:v>6.5539112050739964E-2</c:v>
                </c:pt>
                <c:pt idx="4">
                  <c:v>6.5539112050739964E-2</c:v>
                </c:pt>
                <c:pt idx="5">
                  <c:v>0.11205073995771671</c:v>
                </c:pt>
                <c:pt idx="6">
                  <c:v>0.1226215644820296</c:v>
                </c:pt>
                <c:pt idx="7">
                  <c:v>0.16067653276955601</c:v>
                </c:pt>
                <c:pt idx="8">
                  <c:v>0.20084566596194503</c:v>
                </c:pt>
                <c:pt idx="9">
                  <c:v>0.22410147991543342</c:v>
                </c:pt>
                <c:pt idx="10">
                  <c:v>0.1839323467230444</c:v>
                </c:pt>
                <c:pt idx="11">
                  <c:v>0.21775898520084566</c:v>
                </c:pt>
                <c:pt idx="12">
                  <c:v>0.2536997885835095</c:v>
                </c:pt>
                <c:pt idx="13">
                  <c:v>0.26849894291754756</c:v>
                </c:pt>
                <c:pt idx="14">
                  <c:v>0.32135306553911203</c:v>
                </c:pt>
                <c:pt idx="15">
                  <c:v>0.36575052854122619</c:v>
                </c:pt>
                <c:pt idx="16">
                  <c:v>0.41226215644820297</c:v>
                </c:pt>
                <c:pt idx="17">
                  <c:v>0.45877378435517968</c:v>
                </c:pt>
              </c:numCache>
            </c:numRef>
          </c:val>
          <c:smooth val="0"/>
        </c:ser>
        <c:ser>
          <c:idx val="1"/>
          <c:order val="1"/>
          <c:tx>
            <c:v>Toronto Hydro Cumulative Percent Change</c:v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Sheet1!$I$5:$I$22</c:f>
              <c:numCache>
                <c:formatCode>0.00%</c:formatCode>
                <c:ptCount val="18"/>
                <c:pt idx="0">
                  <c:v>0</c:v>
                </c:pt>
                <c:pt idx="1">
                  <c:v>3.4642032332563508E-2</c:v>
                </c:pt>
                <c:pt idx="2">
                  <c:v>4.3879907621247112E-2</c:v>
                </c:pt>
                <c:pt idx="3">
                  <c:v>3.4642032332563508E-2</c:v>
                </c:pt>
                <c:pt idx="4">
                  <c:v>5.0808314087759814E-2</c:v>
                </c:pt>
                <c:pt idx="5">
                  <c:v>0.11316397228637413</c:v>
                </c:pt>
                <c:pt idx="6">
                  <c:v>0.19861431870669746</c:v>
                </c:pt>
                <c:pt idx="7">
                  <c:v>0.24480369515011546</c:v>
                </c:pt>
                <c:pt idx="8">
                  <c:v>0.3672055427251732</c:v>
                </c:pt>
                <c:pt idx="9">
                  <c:v>0.48498845265588914</c:v>
                </c:pt>
                <c:pt idx="10">
                  <c:v>0.42263279445727481</c:v>
                </c:pt>
                <c:pt idx="11">
                  <c:v>0.53117782909930711</c:v>
                </c:pt>
                <c:pt idx="12">
                  <c:v>0.70438799076212466</c:v>
                </c:pt>
                <c:pt idx="13">
                  <c:v>0.92840646651270209</c:v>
                </c:pt>
                <c:pt idx="14">
                  <c:v>1.0785219399538106</c:v>
                </c:pt>
                <c:pt idx="15">
                  <c:v>1.2240184757505774</c:v>
                </c:pt>
                <c:pt idx="16">
                  <c:v>1.3533487297921478</c:v>
                </c:pt>
                <c:pt idx="17">
                  <c:v>1.5057736720554273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2304"/>
        <c:axId val="108563840"/>
      </c:lineChart>
      <c:catAx>
        <c:axId val="1085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108563840"/>
        <c:crosses val="autoZero"/>
        <c:auto val="1"/>
        <c:lblAlgn val="ctr"/>
        <c:lblOffset val="100"/>
        <c:noMultiLvlLbl val="0"/>
      </c:catAx>
      <c:valAx>
        <c:axId val="1085638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8562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463093600288801E-2"/>
          <c:y val="0.93350155554879966"/>
          <c:w val="0.82436724916820348"/>
          <c:h val="5.1054429007184904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Total Cost  Econometric Benchmark, $M</c:v>
                </c:pt>
              </c:strCache>
            </c:strRef>
          </c:tx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Sheet1!$C$5:$C$22</c:f>
              <c:numCache>
                <c:formatCode>"$"#,##0</c:formatCode>
                <c:ptCount val="18"/>
                <c:pt idx="0">
                  <c:v>473</c:v>
                </c:pt>
                <c:pt idx="1">
                  <c:v>480</c:v>
                </c:pt>
                <c:pt idx="2">
                  <c:v>475</c:v>
                </c:pt>
                <c:pt idx="3">
                  <c:v>504</c:v>
                </c:pt>
                <c:pt idx="4">
                  <c:v>504</c:v>
                </c:pt>
                <c:pt idx="5">
                  <c:v>526</c:v>
                </c:pt>
                <c:pt idx="6">
                  <c:v>531</c:v>
                </c:pt>
                <c:pt idx="7">
                  <c:v>549</c:v>
                </c:pt>
                <c:pt idx="8">
                  <c:v>568</c:v>
                </c:pt>
                <c:pt idx="9">
                  <c:v>579</c:v>
                </c:pt>
                <c:pt idx="10">
                  <c:v>560</c:v>
                </c:pt>
                <c:pt idx="11">
                  <c:v>576</c:v>
                </c:pt>
                <c:pt idx="12">
                  <c:v>593</c:v>
                </c:pt>
                <c:pt idx="13">
                  <c:v>600</c:v>
                </c:pt>
                <c:pt idx="14">
                  <c:v>625</c:v>
                </c:pt>
                <c:pt idx="15">
                  <c:v>646</c:v>
                </c:pt>
                <c:pt idx="16">
                  <c:v>668</c:v>
                </c:pt>
                <c:pt idx="17">
                  <c:v>690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Sheet1!$G$4</c:f>
              <c:strCache>
                <c:ptCount val="1"/>
                <c:pt idx="0">
                  <c:v>Total Cost THESL, $M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Sheet1!$A$5:$A$22</c:f>
              <c:numCache>
                <c:formatCode>General</c:formatCode>
                <c:ptCount val="1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</c:numCache>
            </c:numRef>
          </c:cat>
          <c:val>
            <c:numRef>
              <c:f>Sheet1!$G$5:$G$22</c:f>
              <c:numCache>
                <c:formatCode>"$"#,##0</c:formatCode>
                <c:ptCount val="18"/>
                <c:pt idx="0">
                  <c:v>433</c:v>
                </c:pt>
                <c:pt idx="1">
                  <c:v>448</c:v>
                </c:pt>
                <c:pt idx="2">
                  <c:v>452</c:v>
                </c:pt>
                <c:pt idx="3">
                  <c:v>448</c:v>
                </c:pt>
                <c:pt idx="4">
                  <c:v>455</c:v>
                </c:pt>
                <c:pt idx="5">
                  <c:v>482</c:v>
                </c:pt>
                <c:pt idx="6">
                  <c:v>519</c:v>
                </c:pt>
                <c:pt idx="7">
                  <c:v>539</c:v>
                </c:pt>
                <c:pt idx="8">
                  <c:v>592</c:v>
                </c:pt>
                <c:pt idx="9">
                  <c:v>643</c:v>
                </c:pt>
                <c:pt idx="10">
                  <c:v>616</c:v>
                </c:pt>
                <c:pt idx="11">
                  <c:v>663</c:v>
                </c:pt>
                <c:pt idx="12">
                  <c:v>738</c:v>
                </c:pt>
                <c:pt idx="13">
                  <c:v>835</c:v>
                </c:pt>
                <c:pt idx="14">
                  <c:v>900</c:v>
                </c:pt>
                <c:pt idx="15">
                  <c:v>963</c:v>
                </c:pt>
                <c:pt idx="16">
                  <c:v>1019</c:v>
                </c:pt>
                <c:pt idx="17">
                  <c:v>1085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6896"/>
        <c:axId val="109778432"/>
      </c:lineChart>
      <c:catAx>
        <c:axId val="1097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9778432"/>
        <c:crosses val="autoZero"/>
        <c:auto val="1"/>
        <c:lblAlgn val="ctr"/>
        <c:lblOffset val="100"/>
        <c:noMultiLvlLbl val="0"/>
      </c:catAx>
      <c:valAx>
        <c:axId val="109778432"/>
        <c:scaling>
          <c:orientation val="minMax"/>
          <c:min val="400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109776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 orientation="portrait" horizontalDpi="-3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541020</xdr:colOff>
      <xdr:row>28</xdr:row>
      <xdr:rowOff>3810</xdr:rowOff>
    </xdr:from>
    <xdr:to>
      <xdr:col>11</xdr:col>
      <xdr:colOff>373380</xdr:colOff>
      <xdr:row>55</xdr:row>
      <xdr:rowOff>121920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59</xdr:row>
      <xdr:rowOff>3810</xdr:rowOff>
    </xdr:from>
    <xdr:to>
      <xdr:col>13</xdr:col>
      <xdr:colOff>243840</xdr:colOff>
      <xdr:row>86</xdr:row>
      <xdr:rowOff>22860</xdr:rowOff>
    </xdr:to>
    <xdr:graphicFrame macro="">
      <xdr:nvGraphicFramePr>
        <xdr:cNvPr id="3" name="Chart 2" title="Toronto Hydro Visual - Total Cost Comparis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7"/>
  <sheetViews>
    <sheetView tabSelected="1" topLeftCell="A59" workbookViewId="0">
      <selection activeCell="C67" sqref="C67"/>
    </sheetView>
  </sheetViews>
  <sheetFormatPr defaultRowHeight="14.4" x14ac:dyDescent="0.3"/>
  <cols>
    <col min="2" max="2" width="11.5546875" style="3" customWidth="1"/>
    <col min="3" max="3" width="10.6640625" style="5" customWidth="1"/>
    <col min="4" max="4" width="8.44140625" style="3" customWidth="1"/>
    <col min="5" max="5" width="9.109375" style="3" customWidth="1"/>
    <col min="6" max="6" width="8.88671875" style="3"/>
    <col min="7" max="7" width="8.88671875" style="5" customWidth="1"/>
    <col min="8" max="10" width="8.88671875" style="3"/>
    <col min="11" max="11" width="8.6640625" style="5" customWidth="1"/>
    <col min="12" max="12" width="8.21875" style="5" customWidth="1"/>
    <col min="13" max="13" width="8.88671875" style="3"/>
  </cols>
  <sheetData>
    <row r="2" spans="1:13" ht="18" x14ac:dyDescent="0.35">
      <c r="A2" s="1" t="s">
        <v>14</v>
      </c>
      <c r="B2" s="2"/>
      <c r="C2" s="4"/>
      <c r="D2" s="2"/>
      <c r="E2" s="2"/>
      <c r="F2" s="2"/>
      <c r="G2" s="4"/>
      <c r="H2" s="2"/>
      <c r="I2" s="2"/>
      <c r="J2" s="2"/>
      <c r="K2" s="4"/>
      <c r="L2" s="4"/>
      <c r="M2" s="2"/>
    </row>
    <row r="4" spans="1:13" ht="48" x14ac:dyDescent="0.3">
      <c r="A4" s="6" t="s">
        <v>0</v>
      </c>
      <c r="B4" s="7" t="s">
        <v>1</v>
      </c>
      <c r="C4" s="8" t="s">
        <v>2</v>
      </c>
      <c r="D4" s="7" t="s">
        <v>3</v>
      </c>
      <c r="E4" s="7" t="s">
        <v>13</v>
      </c>
      <c r="F4" s="7" t="s">
        <v>4</v>
      </c>
      <c r="G4" s="8" t="s">
        <v>5</v>
      </c>
      <c r="H4" s="7" t="s">
        <v>3</v>
      </c>
      <c r="I4" s="7" t="s">
        <v>13</v>
      </c>
      <c r="J4" s="7" t="s">
        <v>4</v>
      </c>
      <c r="K4" s="8" t="s">
        <v>6</v>
      </c>
      <c r="L4" s="8" t="s">
        <v>7</v>
      </c>
      <c r="M4" s="7" t="s">
        <v>12</v>
      </c>
    </row>
    <row r="5" spans="1:13" x14ac:dyDescent="0.3">
      <c r="A5" s="9">
        <v>2002</v>
      </c>
      <c r="B5" s="10">
        <f>-((C5-G5)/C5)</f>
        <v>-8.4566596194503171E-2</v>
      </c>
      <c r="C5" s="11">
        <v>473</v>
      </c>
      <c r="D5" s="10"/>
      <c r="E5" s="10">
        <v>0</v>
      </c>
      <c r="F5" s="10"/>
      <c r="G5" s="11">
        <v>433</v>
      </c>
      <c r="H5" s="10"/>
      <c r="I5" s="10">
        <v>0</v>
      </c>
      <c r="J5" s="10"/>
      <c r="K5" s="11"/>
      <c r="L5" s="11"/>
      <c r="M5" s="10"/>
    </row>
    <row r="6" spans="1:13" x14ac:dyDescent="0.3">
      <c r="A6" s="9">
        <f>+A5+1</f>
        <v>2003</v>
      </c>
      <c r="B6" s="10">
        <f t="shared" ref="B6:B22" si="0">-((C6-G6)/C6)</f>
        <v>-6.6666666666666666E-2</v>
      </c>
      <c r="C6" s="11">
        <v>480</v>
      </c>
      <c r="D6" s="10">
        <f>+(C6-C5)/C5</f>
        <v>1.4799154334038054E-2</v>
      </c>
      <c r="E6" s="10">
        <f>+(C6-$C$5)/$C$5</f>
        <v>1.4799154334038054E-2</v>
      </c>
      <c r="F6" s="10"/>
      <c r="G6" s="11">
        <v>448</v>
      </c>
      <c r="H6" s="10">
        <f>+(G6-G5)/G5</f>
        <v>3.4642032332563508E-2</v>
      </c>
      <c r="I6" s="10">
        <f>+(G6-$G$5)/$G$5</f>
        <v>3.4642032332563508E-2</v>
      </c>
      <c r="J6" s="10"/>
      <c r="K6" s="11">
        <f>+G5*(1+D6)</f>
        <v>439.40803382663847</v>
      </c>
      <c r="L6" s="11">
        <f>+G6-K6</f>
        <v>8.5919661733615271</v>
      </c>
      <c r="M6" s="10">
        <f>+L6/K6</f>
        <v>1.9553502694380304E-2</v>
      </c>
    </row>
    <row r="7" spans="1:13" x14ac:dyDescent="0.3">
      <c r="A7" s="9">
        <f t="shared" ref="A7:A22" si="1">+A6+1</f>
        <v>2004</v>
      </c>
      <c r="B7" s="10">
        <f t="shared" si="0"/>
        <v>-4.8421052631578948E-2</v>
      </c>
      <c r="C7" s="11">
        <v>475</v>
      </c>
      <c r="D7" s="10">
        <f t="shared" ref="D7:D22" si="2">+(C7-C6)/C6</f>
        <v>-1.0416666666666666E-2</v>
      </c>
      <c r="E7" s="10">
        <f t="shared" ref="E7:E22" si="3">+(C7-$C$5)/$C$5</f>
        <v>4.2283298097251587E-3</v>
      </c>
      <c r="F7" s="10"/>
      <c r="G7" s="11">
        <v>452</v>
      </c>
      <c r="H7" s="10">
        <f t="shared" ref="H7:H22" si="4">+(G7-G6)/G6</f>
        <v>8.9285714285714281E-3</v>
      </c>
      <c r="I7" s="10">
        <f t="shared" ref="I7:I22" si="5">+(G7-$G$5)/$G$5</f>
        <v>4.3879907621247112E-2</v>
      </c>
      <c r="J7" s="10"/>
      <c r="K7" s="11">
        <f>+K6*(1+D7)</f>
        <v>434.83086680761102</v>
      </c>
      <c r="L7" s="11">
        <f t="shared" ref="L7:L22" si="6">+G7-K7</f>
        <v>17.169133192388983</v>
      </c>
      <c r="M7" s="10">
        <f t="shared" ref="M7:M22" si="7">+L7/K7</f>
        <v>3.9484623799683913E-2</v>
      </c>
    </row>
    <row r="8" spans="1:13" x14ac:dyDescent="0.3">
      <c r="A8" s="9">
        <f t="shared" si="1"/>
        <v>2005</v>
      </c>
      <c r="B8" s="10">
        <f t="shared" si="0"/>
        <v>-0.1111111111111111</v>
      </c>
      <c r="C8" s="11">
        <v>504</v>
      </c>
      <c r="D8" s="10">
        <f t="shared" si="2"/>
        <v>6.1052631578947365E-2</v>
      </c>
      <c r="E8" s="10">
        <f t="shared" si="3"/>
        <v>6.5539112050739964E-2</v>
      </c>
      <c r="F8" s="10"/>
      <c r="G8" s="11">
        <v>448</v>
      </c>
      <c r="H8" s="10">
        <f t="shared" si="4"/>
        <v>-8.8495575221238937E-3</v>
      </c>
      <c r="I8" s="10">
        <f t="shared" si="5"/>
        <v>3.4642032332563508E-2</v>
      </c>
      <c r="J8" s="10"/>
      <c r="K8" s="11">
        <f t="shared" ref="K8:K22" si="8">+K7*(1+D8)</f>
        <v>461.37843551797044</v>
      </c>
      <c r="L8" s="11">
        <f t="shared" si="6"/>
        <v>-13.378435517970445</v>
      </c>
      <c r="M8" s="10">
        <f t="shared" si="7"/>
        <v>-2.8996664100590288E-2</v>
      </c>
    </row>
    <row r="9" spans="1:13" x14ac:dyDescent="0.3">
      <c r="A9" s="9">
        <f t="shared" si="1"/>
        <v>2006</v>
      </c>
      <c r="B9" s="10">
        <f t="shared" si="0"/>
        <v>-9.7222222222222224E-2</v>
      </c>
      <c r="C9" s="11">
        <v>504</v>
      </c>
      <c r="D9" s="10">
        <f t="shared" si="2"/>
        <v>0</v>
      </c>
      <c r="E9" s="10">
        <f t="shared" si="3"/>
        <v>6.5539112050739964E-2</v>
      </c>
      <c r="F9" s="10"/>
      <c r="G9" s="11">
        <v>455</v>
      </c>
      <c r="H9" s="10">
        <f t="shared" si="4"/>
        <v>1.5625E-2</v>
      </c>
      <c r="I9" s="10">
        <f t="shared" si="5"/>
        <v>5.0808314087759814E-2</v>
      </c>
      <c r="J9" s="10"/>
      <c r="K9" s="11">
        <f t="shared" si="8"/>
        <v>461.37843551797044</v>
      </c>
      <c r="L9" s="11">
        <f t="shared" si="6"/>
        <v>-6.3784355179704448</v>
      </c>
      <c r="M9" s="10">
        <f t="shared" si="7"/>
        <v>-1.3824736977162012E-2</v>
      </c>
    </row>
    <row r="10" spans="1:13" x14ac:dyDescent="0.3">
      <c r="A10" s="9">
        <f t="shared" si="1"/>
        <v>2007</v>
      </c>
      <c r="B10" s="10">
        <f t="shared" si="0"/>
        <v>-8.3650190114068435E-2</v>
      </c>
      <c r="C10" s="11">
        <v>526</v>
      </c>
      <c r="D10" s="10">
        <f t="shared" si="2"/>
        <v>4.3650793650793648E-2</v>
      </c>
      <c r="E10" s="10">
        <f t="shared" si="3"/>
        <v>0.11205073995771671</v>
      </c>
      <c r="F10" s="10">
        <f>+(C10-C5)/C5/5.101</f>
        <v>2.1966426182653737E-2</v>
      </c>
      <c r="G10" s="11">
        <v>482</v>
      </c>
      <c r="H10" s="10">
        <f t="shared" si="4"/>
        <v>5.9340659340659338E-2</v>
      </c>
      <c r="I10" s="10">
        <f t="shared" si="5"/>
        <v>0.11316397228637413</v>
      </c>
      <c r="J10" s="10">
        <f>+(G10-G5)/G5/5.101</f>
        <v>2.2184664239634215E-2</v>
      </c>
      <c r="K10" s="11">
        <f t="shared" si="8"/>
        <v>481.5179704016914</v>
      </c>
      <c r="L10" s="11">
        <f t="shared" si="6"/>
        <v>0.48202959830859982</v>
      </c>
      <c r="M10" s="10">
        <f t="shared" si="7"/>
        <v>1.0010625312830623E-3</v>
      </c>
    </row>
    <row r="11" spans="1:13" x14ac:dyDescent="0.3">
      <c r="A11" s="9">
        <f t="shared" si="1"/>
        <v>2008</v>
      </c>
      <c r="B11" s="10">
        <f t="shared" si="0"/>
        <v>-2.2598870056497175E-2</v>
      </c>
      <c r="C11" s="11">
        <v>531</v>
      </c>
      <c r="D11" s="10">
        <f t="shared" si="2"/>
        <v>9.5057034220532317E-3</v>
      </c>
      <c r="E11" s="10">
        <f t="shared" si="3"/>
        <v>0.1226215644820296</v>
      </c>
      <c r="F11" s="10">
        <f t="shared" ref="F11:F22" si="9">+(C11-C6)/C6/5.101</f>
        <v>2.0829249166830033E-2</v>
      </c>
      <c r="G11" s="11">
        <v>519</v>
      </c>
      <c r="H11" s="10">
        <f t="shared" si="4"/>
        <v>7.6763485477178428E-2</v>
      </c>
      <c r="I11" s="10">
        <f t="shared" si="5"/>
        <v>0.19861431870669746</v>
      </c>
      <c r="J11" s="10">
        <f t="shared" ref="J11:J22" si="10">+(G11-G6)/G6/5.101</f>
        <v>3.1068838042960761E-2</v>
      </c>
      <c r="K11" s="11">
        <f t="shared" si="8"/>
        <v>486.09513742071886</v>
      </c>
      <c r="L11" s="11">
        <f t="shared" si="6"/>
        <v>32.904862579281144</v>
      </c>
      <c r="M11" s="10">
        <f t="shared" si="7"/>
        <v>6.7692227397867899E-2</v>
      </c>
    </row>
    <row r="12" spans="1:13" x14ac:dyDescent="0.3">
      <c r="A12" s="9">
        <f t="shared" si="1"/>
        <v>2009</v>
      </c>
      <c r="B12" s="10">
        <f t="shared" si="0"/>
        <v>-1.8214936247723135E-2</v>
      </c>
      <c r="C12" s="11">
        <v>549</v>
      </c>
      <c r="D12" s="10">
        <f t="shared" si="2"/>
        <v>3.3898305084745763E-2</v>
      </c>
      <c r="E12" s="10">
        <f t="shared" si="3"/>
        <v>0.16067653276955601</v>
      </c>
      <c r="F12" s="10">
        <f t="shared" si="9"/>
        <v>3.0540967199413946E-2</v>
      </c>
      <c r="G12" s="11">
        <v>539</v>
      </c>
      <c r="H12" s="10">
        <f t="shared" si="4"/>
        <v>3.8535645472061654E-2</v>
      </c>
      <c r="I12" s="10">
        <f t="shared" si="5"/>
        <v>0.24480369515011546</v>
      </c>
      <c r="J12" s="10">
        <f t="shared" si="10"/>
        <v>3.7733361322523952E-2</v>
      </c>
      <c r="K12" s="11">
        <f t="shared" si="8"/>
        <v>502.57293868921778</v>
      </c>
      <c r="L12" s="11">
        <f t="shared" si="6"/>
        <v>36.427061310782221</v>
      </c>
      <c r="M12" s="10">
        <f t="shared" si="7"/>
        <v>7.248114354463496E-2</v>
      </c>
    </row>
    <row r="13" spans="1:13" x14ac:dyDescent="0.3">
      <c r="A13" s="9">
        <f t="shared" si="1"/>
        <v>2010</v>
      </c>
      <c r="B13" s="10">
        <f t="shared" si="0"/>
        <v>4.2253521126760563E-2</v>
      </c>
      <c r="C13" s="11">
        <v>568</v>
      </c>
      <c r="D13" s="10">
        <f t="shared" si="2"/>
        <v>3.4608378870673952E-2</v>
      </c>
      <c r="E13" s="10">
        <f t="shared" si="3"/>
        <v>0.20084566596194503</v>
      </c>
      <c r="F13" s="10">
        <f t="shared" si="9"/>
        <v>2.4893967258209561E-2</v>
      </c>
      <c r="G13" s="11">
        <v>592</v>
      </c>
      <c r="H13" s="10">
        <f t="shared" si="4"/>
        <v>9.8330241187384038E-2</v>
      </c>
      <c r="I13" s="10">
        <f t="shared" si="5"/>
        <v>0.3672055427251732</v>
      </c>
      <c r="J13" s="10">
        <f t="shared" si="10"/>
        <v>6.3012854622342962E-2</v>
      </c>
      <c r="K13" s="11">
        <f t="shared" si="8"/>
        <v>519.96617336152224</v>
      </c>
      <c r="L13" s="11">
        <f t="shared" si="6"/>
        <v>72.033826638477763</v>
      </c>
      <c r="M13" s="10">
        <f t="shared" si="7"/>
        <v>0.13853560160036424</v>
      </c>
    </row>
    <row r="14" spans="1:13" x14ac:dyDescent="0.3">
      <c r="A14" s="9">
        <f t="shared" si="1"/>
        <v>2011</v>
      </c>
      <c r="B14" s="10">
        <f t="shared" si="0"/>
        <v>0.11053540587219343</v>
      </c>
      <c r="C14" s="11">
        <v>579</v>
      </c>
      <c r="D14" s="10">
        <f t="shared" si="2"/>
        <v>1.936619718309859E-2</v>
      </c>
      <c r="E14" s="10">
        <f t="shared" si="3"/>
        <v>0.22410147991543342</v>
      </c>
      <c r="F14" s="10">
        <f t="shared" si="9"/>
        <v>2.9172617880714333E-2</v>
      </c>
      <c r="G14" s="11">
        <v>643</v>
      </c>
      <c r="H14" s="10">
        <f t="shared" si="4"/>
        <v>8.6148648648648643E-2</v>
      </c>
      <c r="I14" s="10">
        <f t="shared" si="5"/>
        <v>0.48498845265588914</v>
      </c>
      <c r="J14" s="10">
        <f t="shared" si="10"/>
        <v>8.1001139617097262E-2</v>
      </c>
      <c r="K14" s="11">
        <f t="shared" si="8"/>
        <v>530.03594080338269</v>
      </c>
      <c r="L14" s="11">
        <f t="shared" si="6"/>
        <v>112.96405919661731</v>
      </c>
      <c r="M14" s="10">
        <f t="shared" si="7"/>
        <v>0.21312528170334288</v>
      </c>
    </row>
    <row r="15" spans="1:13" x14ac:dyDescent="0.3">
      <c r="A15" s="9">
        <f t="shared" si="1"/>
        <v>2012</v>
      </c>
      <c r="B15" s="10">
        <f t="shared" si="0"/>
        <v>0.1</v>
      </c>
      <c r="C15" s="11">
        <v>560</v>
      </c>
      <c r="D15" s="10">
        <f t="shared" si="2"/>
        <v>-3.281519861830743E-2</v>
      </c>
      <c r="E15" s="10">
        <f t="shared" si="3"/>
        <v>0.1839323467230444</v>
      </c>
      <c r="F15" s="10">
        <f t="shared" si="9"/>
        <v>1.2671786565371882E-2</v>
      </c>
      <c r="G15" s="11">
        <v>616</v>
      </c>
      <c r="H15" s="10">
        <f t="shared" si="4"/>
        <v>-4.1990668740279936E-2</v>
      </c>
      <c r="I15" s="10">
        <f t="shared" si="5"/>
        <v>0.42263279445727481</v>
      </c>
      <c r="J15" s="10">
        <f t="shared" si="10"/>
        <v>5.4500744707937018E-2</v>
      </c>
      <c r="K15" s="11">
        <f t="shared" si="8"/>
        <v>512.64270613107828</v>
      </c>
      <c r="L15" s="11">
        <f t="shared" si="6"/>
        <v>103.35729386892172</v>
      </c>
      <c r="M15" s="10">
        <f t="shared" si="7"/>
        <v>0.20161662817551948</v>
      </c>
    </row>
    <row r="16" spans="1:13" x14ac:dyDescent="0.3">
      <c r="A16" s="9">
        <f t="shared" si="1"/>
        <v>2013</v>
      </c>
      <c r="B16" s="10">
        <f t="shared" si="0"/>
        <v>0.15104166666666666</v>
      </c>
      <c r="C16" s="11">
        <v>576</v>
      </c>
      <c r="D16" s="10">
        <f t="shared" si="2"/>
        <v>2.8571428571428571E-2</v>
      </c>
      <c r="E16" s="10">
        <f t="shared" si="3"/>
        <v>0.21775898520084566</v>
      </c>
      <c r="F16" s="10">
        <f t="shared" si="9"/>
        <v>1.6613558657491551E-2</v>
      </c>
      <c r="G16" s="11">
        <v>663</v>
      </c>
      <c r="H16" s="10">
        <f t="shared" si="4"/>
        <v>7.6298701298701296E-2</v>
      </c>
      <c r="I16" s="10">
        <f t="shared" si="5"/>
        <v>0.53117782909930711</v>
      </c>
      <c r="J16" s="10">
        <f t="shared" si="10"/>
        <v>5.43925989803654E-2</v>
      </c>
      <c r="K16" s="11">
        <f t="shared" si="8"/>
        <v>527.28964059196619</v>
      </c>
      <c r="L16" s="11">
        <f t="shared" si="6"/>
        <v>135.71035940803381</v>
      </c>
      <c r="M16" s="10">
        <f t="shared" si="7"/>
        <v>0.25737346035411851</v>
      </c>
    </row>
    <row r="17" spans="1:13" x14ac:dyDescent="0.3">
      <c r="A17" s="9">
        <f t="shared" si="1"/>
        <v>2014</v>
      </c>
      <c r="B17" s="10">
        <f t="shared" si="0"/>
        <v>0.24451939291736932</v>
      </c>
      <c r="C17" s="11">
        <v>593</v>
      </c>
      <c r="D17" s="10">
        <f t="shared" si="2"/>
        <v>2.9513888888888888E-2</v>
      </c>
      <c r="E17" s="10">
        <f t="shared" si="3"/>
        <v>0.2536997885835095</v>
      </c>
      <c r="F17" s="10">
        <f t="shared" si="9"/>
        <v>1.5711766220345379E-2</v>
      </c>
      <c r="G17" s="11">
        <v>738</v>
      </c>
      <c r="H17" s="10">
        <f t="shared" si="4"/>
        <v>0.11312217194570136</v>
      </c>
      <c r="I17" s="10">
        <f t="shared" si="5"/>
        <v>0.70438799076212466</v>
      </c>
      <c r="J17" s="10">
        <f t="shared" si="10"/>
        <v>7.2378401557554109E-2</v>
      </c>
      <c r="K17" s="11">
        <f t="shared" si="8"/>
        <v>542.85200845665963</v>
      </c>
      <c r="L17" s="11">
        <f t="shared" si="6"/>
        <v>195.14799154334037</v>
      </c>
      <c r="M17" s="10">
        <f t="shared" si="7"/>
        <v>0.35948654237855815</v>
      </c>
    </row>
    <row r="18" spans="1:13" x14ac:dyDescent="0.3">
      <c r="A18" s="9">
        <f t="shared" si="1"/>
        <v>2015</v>
      </c>
      <c r="B18" s="10">
        <f t="shared" si="0"/>
        <v>0.39166666666666666</v>
      </c>
      <c r="C18" s="11">
        <v>600</v>
      </c>
      <c r="D18" s="10">
        <f t="shared" si="2"/>
        <v>1.1804384485666104E-2</v>
      </c>
      <c r="E18" s="10">
        <f t="shared" si="3"/>
        <v>0.26849894291754756</v>
      </c>
      <c r="F18" s="10">
        <f t="shared" si="9"/>
        <v>1.1044506600473257E-2</v>
      </c>
      <c r="G18" s="11">
        <v>835</v>
      </c>
      <c r="H18" s="10">
        <f t="shared" si="4"/>
        <v>0.13143631436314362</v>
      </c>
      <c r="I18" s="10">
        <f t="shared" si="5"/>
        <v>0.92840646651270209</v>
      </c>
      <c r="J18" s="10">
        <f t="shared" si="10"/>
        <v>8.0469118402856879E-2</v>
      </c>
      <c r="K18" s="11">
        <f t="shared" si="8"/>
        <v>549.26004228329816</v>
      </c>
      <c r="L18" s="11">
        <f t="shared" si="6"/>
        <v>285.73995771670184</v>
      </c>
      <c r="M18" s="10">
        <f t="shared" si="7"/>
        <v>0.5202270977675133</v>
      </c>
    </row>
    <row r="19" spans="1:13" x14ac:dyDescent="0.3">
      <c r="A19" s="9">
        <f t="shared" si="1"/>
        <v>2016</v>
      </c>
      <c r="B19" s="10">
        <f t="shared" si="0"/>
        <v>0.44</v>
      </c>
      <c r="C19" s="11">
        <v>625</v>
      </c>
      <c r="D19" s="10">
        <f t="shared" si="2"/>
        <v>4.1666666666666664E-2</v>
      </c>
      <c r="E19" s="10">
        <f t="shared" si="3"/>
        <v>0.32135306553911203</v>
      </c>
      <c r="F19" s="10">
        <f t="shared" si="9"/>
        <v>1.5574852572169973E-2</v>
      </c>
      <c r="G19" s="11">
        <v>900</v>
      </c>
      <c r="H19" s="10">
        <f t="shared" si="4"/>
        <v>7.7844311377245512E-2</v>
      </c>
      <c r="I19" s="10">
        <f t="shared" si="5"/>
        <v>1.0785219399538106</v>
      </c>
      <c r="J19" s="10">
        <f t="shared" si="10"/>
        <v>7.8355020193948494E-2</v>
      </c>
      <c r="K19" s="11">
        <f t="shared" si="8"/>
        <v>572.14587737843567</v>
      </c>
      <c r="L19" s="11">
        <f t="shared" si="6"/>
        <v>327.85412262156433</v>
      </c>
      <c r="M19" s="10">
        <f t="shared" si="7"/>
        <v>0.57302540415704351</v>
      </c>
    </row>
    <row r="20" spans="1:13" x14ac:dyDescent="0.3">
      <c r="A20" s="9">
        <f t="shared" si="1"/>
        <v>2017</v>
      </c>
      <c r="B20" s="10">
        <f t="shared" si="0"/>
        <v>0.49071207430340558</v>
      </c>
      <c r="C20" s="11">
        <v>646</v>
      </c>
      <c r="D20" s="10">
        <f t="shared" si="2"/>
        <v>3.3599999999999998E-2</v>
      </c>
      <c r="E20" s="10">
        <f t="shared" si="3"/>
        <v>0.36575052854122619</v>
      </c>
      <c r="F20" s="10">
        <f t="shared" si="9"/>
        <v>3.0106141652897194E-2</v>
      </c>
      <c r="G20" s="11">
        <v>963</v>
      </c>
      <c r="H20" s="10">
        <f t="shared" si="4"/>
        <v>7.0000000000000007E-2</v>
      </c>
      <c r="I20" s="10">
        <f t="shared" si="5"/>
        <v>1.2240184757505774</v>
      </c>
      <c r="J20" s="10">
        <f t="shared" si="10"/>
        <v>0.11043161895935862</v>
      </c>
      <c r="K20" s="11">
        <f t="shared" si="8"/>
        <v>591.36997885835115</v>
      </c>
      <c r="L20" s="11">
        <f t="shared" si="6"/>
        <v>371.63002114164885</v>
      </c>
      <c r="M20" s="10">
        <f t="shared" si="7"/>
        <v>0.62842219664090204</v>
      </c>
    </row>
    <row r="21" spans="1:13" x14ac:dyDescent="0.3">
      <c r="A21" s="9">
        <f t="shared" si="1"/>
        <v>2018</v>
      </c>
      <c r="B21" s="10">
        <f t="shared" si="0"/>
        <v>0.52544910179640714</v>
      </c>
      <c r="C21" s="11">
        <v>668</v>
      </c>
      <c r="D21" s="10">
        <f t="shared" si="2"/>
        <v>3.4055727554179564E-2</v>
      </c>
      <c r="E21" s="10">
        <f t="shared" si="3"/>
        <v>0.41226215644820297</v>
      </c>
      <c r="F21" s="10">
        <f t="shared" si="9"/>
        <v>3.1311943191966715E-2</v>
      </c>
      <c r="G21" s="11">
        <v>1019</v>
      </c>
      <c r="H21" s="10">
        <f t="shared" si="4"/>
        <v>5.8151609553478714E-2</v>
      </c>
      <c r="I21" s="10">
        <f t="shared" si="5"/>
        <v>1.3533487297921478</v>
      </c>
      <c r="J21" s="10">
        <f t="shared" si="10"/>
        <v>0.10526430951491782</v>
      </c>
      <c r="K21" s="11">
        <f t="shared" si="8"/>
        <v>611.50951374207204</v>
      </c>
      <c r="L21" s="11">
        <f t="shared" si="6"/>
        <v>407.49048625792796</v>
      </c>
      <c r="M21" s="10">
        <f t="shared" si="7"/>
        <v>0.66636818741270298</v>
      </c>
    </row>
    <row r="22" spans="1:13" x14ac:dyDescent="0.3">
      <c r="A22" s="9">
        <f t="shared" si="1"/>
        <v>2019</v>
      </c>
      <c r="B22" s="10">
        <f t="shared" si="0"/>
        <v>0.57246376811594202</v>
      </c>
      <c r="C22" s="11">
        <v>690</v>
      </c>
      <c r="D22" s="10">
        <f t="shared" si="2"/>
        <v>3.2934131736526949E-2</v>
      </c>
      <c r="E22" s="10">
        <f t="shared" si="3"/>
        <v>0.45877378435517968</v>
      </c>
      <c r="F22" s="10">
        <f t="shared" si="9"/>
        <v>3.2067249982065477E-2</v>
      </c>
      <c r="G22" s="11">
        <v>1085</v>
      </c>
      <c r="H22" s="10">
        <f t="shared" si="4"/>
        <v>6.47693817468106E-2</v>
      </c>
      <c r="I22" s="10">
        <f t="shared" si="5"/>
        <v>1.5057736720554273</v>
      </c>
      <c r="J22" s="10">
        <f t="shared" si="10"/>
        <v>9.2175985472852176E-2</v>
      </c>
      <c r="K22" s="11">
        <f t="shared" si="8"/>
        <v>631.64904862579306</v>
      </c>
      <c r="L22" s="11">
        <f t="shared" si="6"/>
        <v>453.35095137420694</v>
      </c>
      <c r="M22" s="10">
        <f t="shared" si="7"/>
        <v>0.71772600997422697</v>
      </c>
    </row>
    <row r="24" spans="1:13" x14ac:dyDescent="0.3">
      <c r="A24" t="s">
        <v>8</v>
      </c>
      <c r="B24" s="3" t="s">
        <v>10</v>
      </c>
      <c r="C24" s="3">
        <f>+(C17-C5)/C5</f>
        <v>0.2536997885835095</v>
      </c>
      <c r="G24" s="3">
        <f>+(G17-G5)/G5</f>
        <v>0.70438799076212466</v>
      </c>
    </row>
    <row r="25" spans="1:13" x14ac:dyDescent="0.3">
      <c r="B25" s="3" t="s">
        <v>11</v>
      </c>
      <c r="C25" s="3">
        <f>+C24/12.6825</f>
        <v>2.0003925770432446E-2</v>
      </c>
      <c r="G25" s="3">
        <f>+G24/12.6825</f>
        <v>5.5540153026779004E-2</v>
      </c>
    </row>
    <row r="26" spans="1:13" x14ac:dyDescent="0.3">
      <c r="A26" t="s">
        <v>9</v>
      </c>
      <c r="B26" s="3" t="s">
        <v>10</v>
      </c>
      <c r="C26" s="3">
        <f>+(C22-C5)/C5</f>
        <v>0.45877378435517968</v>
      </c>
      <c r="G26" s="3">
        <f>+(G22-G5)/G5</f>
        <v>1.5057736720554273</v>
      </c>
    </row>
    <row r="27" spans="1:13" x14ac:dyDescent="0.3">
      <c r="B27" s="3" t="s">
        <v>11</v>
      </c>
      <c r="C27" s="3">
        <f>+C26/18.4304</f>
        <v>2.4892231549786207E-2</v>
      </c>
      <c r="G27" s="3">
        <f>+G26/18.4304</f>
        <v>8.1700542150763278E-2</v>
      </c>
    </row>
  </sheetData>
  <pageMargins left="0.7" right="0.7" top="0.75" bottom="0.75" header="0.3" footer="0.3"/>
  <pageSetup scale="38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2015-03-01T18:25:05Z</cp:lastPrinted>
  <dcterms:created xsi:type="dcterms:W3CDTF">2015-02-20T18:12:41Z</dcterms:created>
  <dcterms:modified xsi:type="dcterms:W3CDTF">2015-03-01T18:32:25Z</dcterms:modified>
</cp:coreProperties>
</file>