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9440" windowHeight="6585" tabRatio="601"/>
  </bookViews>
  <sheets>
    <sheet name="Summary" sheetId="4" r:id="rId1"/>
    <sheet name="GA Analysis" sheetId="1" r:id="rId2"/>
  </sheets>
  <definedNames>
    <definedName name="_xlnm.Print_Area" localSheetId="1">'GA Analysis'!$A$1:$T$52</definedName>
    <definedName name="_xlnm.Print_Area" localSheetId="0">Summary!$A$1:$S$7</definedName>
  </definedNames>
  <calcPr calcId="145621" calcMode="manual"/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3" i="1"/>
  <c r="D32" i="1"/>
  <c r="D31" i="1"/>
  <c r="D30" i="1"/>
  <c r="D29" i="1"/>
  <c r="D28" i="1"/>
  <c r="D27" i="1"/>
  <c r="D26" i="1"/>
  <c r="D25" i="1"/>
  <c r="D24" i="1"/>
  <c r="D23" i="1"/>
  <c r="D22" i="1"/>
  <c r="D5" i="1"/>
  <c r="D6" i="1"/>
  <c r="D7" i="1"/>
  <c r="D8" i="1"/>
  <c r="D9" i="1"/>
  <c r="D10" i="1"/>
  <c r="D11" i="1"/>
  <c r="D12" i="1"/>
  <c r="D13" i="1"/>
  <c r="D14" i="1"/>
  <c r="D15" i="1"/>
  <c r="D4" i="1"/>
  <c r="E40" i="1" l="1"/>
  <c r="N51" i="1" l="1"/>
  <c r="N50" i="1"/>
  <c r="K52" i="1" l="1"/>
  <c r="I4" i="4" s="1"/>
  <c r="O52" i="1"/>
  <c r="K4" i="4" s="1"/>
  <c r="K34" i="1"/>
  <c r="I5" i="4" s="1"/>
  <c r="O34" i="1"/>
  <c r="K5" i="4" s="1"/>
  <c r="K16" i="1"/>
  <c r="I6" i="4" s="1"/>
  <c r="O16" i="1"/>
  <c r="K6" i="4" s="1"/>
  <c r="N46" i="1"/>
  <c r="N49" i="1" l="1"/>
  <c r="N48" i="1"/>
  <c r="N47" i="1"/>
  <c r="N45" i="1"/>
  <c r="N44" i="1"/>
  <c r="N43" i="1"/>
  <c r="N42" i="1"/>
  <c r="N41" i="1"/>
  <c r="N40" i="1"/>
  <c r="J52" i="1"/>
  <c r="F4" i="4" s="1"/>
  <c r="I52" i="1"/>
  <c r="E4" i="4" s="1"/>
  <c r="F52" i="1"/>
  <c r="D4" i="4" s="1"/>
  <c r="B52" i="1"/>
  <c r="B4" i="4" s="1"/>
  <c r="E51" i="1"/>
  <c r="L51" i="1" s="1"/>
  <c r="M51" i="1" s="1"/>
  <c r="E50" i="1"/>
  <c r="L50" i="1" s="1"/>
  <c r="M50" i="1" s="1"/>
  <c r="E49" i="1"/>
  <c r="L49" i="1" s="1"/>
  <c r="M49" i="1" s="1"/>
  <c r="E48" i="1"/>
  <c r="L48" i="1" s="1"/>
  <c r="M48" i="1" s="1"/>
  <c r="E47" i="1"/>
  <c r="L47" i="1" s="1"/>
  <c r="M47" i="1" s="1"/>
  <c r="E46" i="1"/>
  <c r="L46" i="1" s="1"/>
  <c r="M46" i="1" s="1"/>
  <c r="E45" i="1"/>
  <c r="L45" i="1" s="1"/>
  <c r="E44" i="1"/>
  <c r="L44" i="1" s="1"/>
  <c r="M44" i="1" s="1"/>
  <c r="E43" i="1"/>
  <c r="E42" i="1"/>
  <c r="E41" i="1"/>
  <c r="N33" i="1"/>
  <c r="N32" i="1"/>
  <c r="N31" i="1"/>
  <c r="N30" i="1"/>
  <c r="N29" i="1"/>
  <c r="N28" i="1"/>
  <c r="N27" i="1"/>
  <c r="N26" i="1"/>
  <c r="N25" i="1"/>
  <c r="N24" i="1"/>
  <c r="N23" i="1"/>
  <c r="N22" i="1"/>
  <c r="N34" i="1" l="1"/>
  <c r="J5" i="4" s="1"/>
  <c r="N52" i="1"/>
  <c r="J4" i="4" s="1"/>
  <c r="G43" i="1"/>
  <c r="L43" i="1"/>
  <c r="M43" i="1" s="1"/>
  <c r="G42" i="1"/>
  <c r="L42" i="1"/>
  <c r="M42" i="1" s="1"/>
  <c r="G41" i="1"/>
  <c r="L41" i="1"/>
  <c r="M41" i="1" s="1"/>
  <c r="G40" i="1"/>
  <c r="H40" i="1" s="1"/>
  <c r="L40" i="1"/>
  <c r="M40" i="1" s="1"/>
  <c r="M45" i="1"/>
  <c r="G44" i="1"/>
  <c r="P44" i="1" s="1"/>
  <c r="G46" i="1"/>
  <c r="P46" i="1" s="1"/>
  <c r="G48" i="1"/>
  <c r="P48" i="1" s="1"/>
  <c r="G50" i="1"/>
  <c r="P50" i="1" s="1"/>
  <c r="G45" i="1"/>
  <c r="P45" i="1" s="1"/>
  <c r="G47" i="1"/>
  <c r="P47" i="1" s="1"/>
  <c r="G49" i="1"/>
  <c r="P49" i="1" s="1"/>
  <c r="G51" i="1"/>
  <c r="P51" i="1" s="1"/>
  <c r="C52" i="1"/>
  <c r="D52" i="1" s="1"/>
  <c r="E52" i="1" l="1"/>
  <c r="C4" i="4" s="1"/>
  <c r="H43" i="1"/>
  <c r="P43" i="1"/>
  <c r="S43" i="1" s="1"/>
  <c r="H42" i="1"/>
  <c r="P42" i="1"/>
  <c r="S42" i="1" s="1"/>
  <c r="L52" i="1"/>
  <c r="L4" i="4" s="1"/>
  <c r="H41" i="1"/>
  <c r="P41" i="1"/>
  <c r="S41" i="1" s="1"/>
  <c r="Q40" i="1"/>
  <c r="M52" i="1"/>
  <c r="M4" i="4" s="1"/>
  <c r="P40" i="1"/>
  <c r="S40" i="1" s="1"/>
  <c r="G52" i="1"/>
  <c r="G4" i="4" s="1"/>
  <c r="H51" i="1"/>
  <c r="S51" i="1"/>
  <c r="H49" i="1"/>
  <c r="S49" i="1"/>
  <c r="H47" i="1"/>
  <c r="S47" i="1"/>
  <c r="H45" i="1"/>
  <c r="S45" i="1"/>
  <c r="H50" i="1"/>
  <c r="S50" i="1"/>
  <c r="H48" i="1"/>
  <c r="S48" i="1"/>
  <c r="H46" i="1"/>
  <c r="S46" i="1"/>
  <c r="H44" i="1"/>
  <c r="Q51" i="1" l="1"/>
  <c r="T51" i="1" s="1"/>
  <c r="Q50" i="1"/>
  <c r="T50" i="1" s="1"/>
  <c r="Q44" i="1"/>
  <c r="T44" i="1" s="1"/>
  <c r="Q43" i="1"/>
  <c r="T43" i="1" s="1"/>
  <c r="P52" i="1"/>
  <c r="N4" i="4" s="1"/>
  <c r="Q42" i="1"/>
  <c r="T42" i="1" s="1"/>
  <c r="Q41" i="1"/>
  <c r="T41" i="1" s="1"/>
  <c r="Q49" i="1"/>
  <c r="T49" i="1" s="1"/>
  <c r="Q48" i="1"/>
  <c r="T48" i="1" s="1"/>
  <c r="Q47" i="1"/>
  <c r="T47" i="1" s="1"/>
  <c r="Q46" i="1"/>
  <c r="T46" i="1" s="1"/>
  <c r="Q45" i="1"/>
  <c r="S44" i="1"/>
  <c r="S52" i="1" s="1"/>
  <c r="R4" i="4" s="1"/>
  <c r="T40" i="1"/>
  <c r="H52" i="1"/>
  <c r="H4" i="4" s="1"/>
  <c r="N5" i="1"/>
  <c r="N6" i="1"/>
  <c r="N7" i="1"/>
  <c r="N8" i="1"/>
  <c r="N9" i="1"/>
  <c r="N10" i="1"/>
  <c r="N11" i="1"/>
  <c r="N12" i="1"/>
  <c r="N13" i="1"/>
  <c r="N14" i="1"/>
  <c r="N15" i="1"/>
  <c r="N4" i="1"/>
  <c r="N16" i="1" l="1"/>
  <c r="J6" i="4" s="1"/>
  <c r="Q52" i="1"/>
  <c r="O4" i="4" s="1"/>
  <c r="T45" i="1"/>
  <c r="T52" i="1" s="1"/>
  <c r="S4" i="4" s="1"/>
  <c r="J34" i="1" l="1"/>
  <c r="F5" i="4" s="1"/>
  <c r="I34" i="1"/>
  <c r="E5" i="4" s="1"/>
  <c r="F34" i="1"/>
  <c r="D5" i="4" s="1"/>
  <c r="C34" i="1"/>
  <c r="B34" i="1"/>
  <c r="B5" i="4" s="1"/>
  <c r="E33" i="1"/>
  <c r="L33" i="1" s="1"/>
  <c r="M33" i="1" s="1"/>
  <c r="E32" i="1"/>
  <c r="L32" i="1" s="1"/>
  <c r="M32" i="1" s="1"/>
  <c r="E31" i="1"/>
  <c r="L31" i="1" s="1"/>
  <c r="M31" i="1" s="1"/>
  <c r="E30" i="1"/>
  <c r="L30" i="1" s="1"/>
  <c r="M30" i="1" s="1"/>
  <c r="E29" i="1"/>
  <c r="L29" i="1" s="1"/>
  <c r="M29" i="1" s="1"/>
  <c r="E28" i="1"/>
  <c r="L28" i="1" s="1"/>
  <c r="M28" i="1" s="1"/>
  <c r="E27" i="1"/>
  <c r="L27" i="1" s="1"/>
  <c r="M27" i="1" s="1"/>
  <c r="E26" i="1"/>
  <c r="L26" i="1" s="1"/>
  <c r="M26" i="1" s="1"/>
  <c r="E25" i="1"/>
  <c r="L25" i="1" s="1"/>
  <c r="M25" i="1" s="1"/>
  <c r="E24" i="1"/>
  <c r="L24" i="1" s="1"/>
  <c r="M24" i="1" s="1"/>
  <c r="E23" i="1"/>
  <c r="L23" i="1" s="1"/>
  <c r="M23" i="1" s="1"/>
  <c r="E22" i="1"/>
  <c r="D34" i="1" l="1"/>
  <c r="G22" i="1"/>
  <c r="L22" i="1"/>
  <c r="G25" i="1"/>
  <c r="H25" i="1" s="1"/>
  <c r="G29" i="1"/>
  <c r="P29" i="1" s="1"/>
  <c r="S29" i="1" s="1"/>
  <c r="G30" i="1"/>
  <c r="G23" i="1"/>
  <c r="P23" i="1" s="1"/>
  <c r="S23" i="1" s="1"/>
  <c r="G31" i="1"/>
  <c r="P31" i="1" s="1"/>
  <c r="S31" i="1" s="1"/>
  <c r="G24" i="1"/>
  <c r="G32" i="1"/>
  <c r="G33" i="1"/>
  <c r="P33" i="1" s="1"/>
  <c r="S33" i="1" s="1"/>
  <c r="G26" i="1"/>
  <c r="G27" i="1"/>
  <c r="H27" i="1" s="1"/>
  <c r="G28" i="1"/>
  <c r="E34" i="1"/>
  <c r="C5" i="4" s="1"/>
  <c r="H33" i="1" l="1"/>
  <c r="Q33" i="1" s="1"/>
  <c r="T33" i="1" s="1"/>
  <c r="Q27" i="1"/>
  <c r="T27" i="1" s="1"/>
  <c r="P28" i="1"/>
  <c r="S28" i="1" s="1"/>
  <c r="H30" i="1"/>
  <c r="P30" i="1"/>
  <c r="S30" i="1" s="1"/>
  <c r="H31" i="1"/>
  <c r="P27" i="1"/>
  <c r="S27" i="1" s="1"/>
  <c r="P26" i="1"/>
  <c r="S26" i="1" s="1"/>
  <c r="H29" i="1"/>
  <c r="P32" i="1"/>
  <c r="S32" i="1" s="1"/>
  <c r="H23" i="1"/>
  <c r="Q23" i="1" s="1"/>
  <c r="T23" i="1" s="1"/>
  <c r="Q25" i="1"/>
  <c r="T25" i="1" s="1"/>
  <c r="P25" i="1"/>
  <c r="S25" i="1" s="1"/>
  <c r="H24" i="1"/>
  <c r="P24" i="1"/>
  <c r="S24" i="1" s="1"/>
  <c r="L34" i="1"/>
  <c r="L5" i="4" s="1"/>
  <c r="M22" i="1"/>
  <c r="M34" i="1" s="1"/>
  <c r="M5" i="4" s="1"/>
  <c r="H22" i="1"/>
  <c r="P22" i="1"/>
  <c r="G34" i="1"/>
  <c r="G5" i="4" s="1"/>
  <c r="H32" i="1"/>
  <c r="H26" i="1"/>
  <c r="H28" i="1"/>
  <c r="Q30" i="1" l="1"/>
  <c r="T30" i="1" s="1"/>
  <c r="Q28" i="1"/>
  <c r="T28" i="1" s="1"/>
  <c r="Q29" i="1"/>
  <c r="T29" i="1" s="1"/>
  <c r="Q32" i="1"/>
  <c r="T32" i="1" s="1"/>
  <c r="Q26" i="1"/>
  <c r="T26" i="1" s="1"/>
  <c r="Q31" i="1"/>
  <c r="T31" i="1" s="1"/>
  <c r="H34" i="1"/>
  <c r="H5" i="4" s="1"/>
  <c r="Q24" i="1"/>
  <c r="T24" i="1" s="1"/>
  <c r="Q22" i="1"/>
  <c r="T22" i="1" s="1"/>
  <c r="P34" i="1"/>
  <c r="N5" i="4" s="1"/>
  <c r="S22" i="1"/>
  <c r="S34" i="1" s="1"/>
  <c r="R5" i="4" s="1"/>
  <c r="C16" i="1"/>
  <c r="B16" i="1"/>
  <c r="B6" i="4" s="1"/>
  <c r="E15" i="1"/>
  <c r="L15" i="1" s="1"/>
  <c r="M15" i="1" s="1"/>
  <c r="D16" i="1" l="1"/>
  <c r="Q34" i="1"/>
  <c r="O5" i="4" s="1"/>
  <c r="T34" i="1"/>
  <c r="S5" i="4" s="1"/>
  <c r="E16" i="1"/>
  <c r="C6" i="4" s="1"/>
  <c r="G15" i="1" l="1"/>
  <c r="H15" i="1" s="1"/>
  <c r="J16" i="1"/>
  <c r="F6" i="4" s="1"/>
  <c r="I16" i="1"/>
  <c r="E6" i="4" s="1"/>
  <c r="F16" i="1"/>
  <c r="D6" i="4" s="1"/>
  <c r="E14" i="1"/>
  <c r="L14" i="1" s="1"/>
  <c r="M14" i="1" s="1"/>
  <c r="E13" i="1"/>
  <c r="L13" i="1" s="1"/>
  <c r="M13" i="1" s="1"/>
  <c r="E12" i="1"/>
  <c r="L12" i="1" s="1"/>
  <c r="M12" i="1" s="1"/>
  <c r="E11" i="1"/>
  <c r="L11" i="1" s="1"/>
  <c r="M11" i="1" s="1"/>
  <c r="E10" i="1"/>
  <c r="L10" i="1" s="1"/>
  <c r="M10" i="1" s="1"/>
  <c r="E9" i="1"/>
  <c r="L9" i="1" s="1"/>
  <c r="M9" i="1" s="1"/>
  <c r="E8" i="1"/>
  <c r="L8" i="1" s="1"/>
  <c r="M8" i="1" s="1"/>
  <c r="E7" i="1"/>
  <c r="E6" i="1"/>
  <c r="E5" i="1"/>
  <c r="E4" i="1"/>
  <c r="Q15" i="1" l="1"/>
  <c r="T15" i="1" s="1"/>
  <c r="P15" i="1"/>
  <c r="S15" i="1" s="1"/>
  <c r="G8" i="1"/>
  <c r="P8" i="1" s="1"/>
  <c r="G9" i="1"/>
  <c r="P9" i="1" s="1"/>
  <c r="G10" i="1"/>
  <c r="P10" i="1" s="1"/>
  <c r="G11" i="1"/>
  <c r="P11" i="1" s="1"/>
  <c r="G12" i="1"/>
  <c r="P12" i="1" s="1"/>
  <c r="G5" i="1"/>
  <c r="L5" i="1"/>
  <c r="M5" i="1" s="1"/>
  <c r="G13" i="1"/>
  <c r="P13" i="1" s="1"/>
  <c r="G6" i="1"/>
  <c r="L6" i="1"/>
  <c r="M6" i="1" s="1"/>
  <c r="G14" i="1"/>
  <c r="P14" i="1" s="1"/>
  <c r="G7" i="1"/>
  <c r="L7" i="1"/>
  <c r="M7" i="1" s="1"/>
  <c r="G4" i="1"/>
  <c r="L4" i="1"/>
  <c r="P6" i="1" l="1"/>
  <c r="S6" i="1" s="1"/>
  <c r="H8" i="1"/>
  <c r="P7" i="1"/>
  <c r="S7" i="1" s="1"/>
  <c r="H14" i="1"/>
  <c r="Q14" i="1" s="1"/>
  <c r="T14" i="1" s="1"/>
  <c r="H9" i="1"/>
  <c r="Q9" i="1" s="1"/>
  <c r="T9" i="1" s="1"/>
  <c r="P5" i="1"/>
  <c r="S5" i="1" s="1"/>
  <c r="H4" i="1"/>
  <c r="P4" i="1"/>
  <c r="S4" i="1" s="1"/>
  <c r="H6" i="1"/>
  <c r="Q6" i="1" s="1"/>
  <c r="T6" i="1" s="1"/>
  <c r="H7" i="1"/>
  <c r="Q7" i="1" s="1"/>
  <c r="T7" i="1" s="1"/>
  <c r="H10" i="1"/>
  <c r="Q8" i="1"/>
  <c r="T8" i="1" s="1"/>
  <c r="L16" i="1"/>
  <c r="L6" i="4" s="1"/>
  <c r="G16" i="1"/>
  <c r="G6" i="4" s="1"/>
  <c r="S12" i="1"/>
  <c r="S14" i="1"/>
  <c r="S13" i="1"/>
  <c r="H13" i="1"/>
  <c r="H5" i="1"/>
  <c r="S11" i="1"/>
  <c r="S9" i="1"/>
  <c r="H12" i="1"/>
  <c r="H11" i="1"/>
  <c r="S8" i="1"/>
  <c r="S10" i="1"/>
  <c r="M4" i="1"/>
  <c r="P16" i="1" l="1"/>
  <c r="N6" i="4" s="1"/>
  <c r="Q12" i="1"/>
  <c r="T12" i="1" s="1"/>
  <c r="Q13" i="1"/>
  <c r="T13" i="1" s="1"/>
  <c r="Q4" i="1"/>
  <c r="T4" i="1" s="1"/>
  <c r="Q11" i="1"/>
  <c r="T11" i="1" s="1"/>
  <c r="H16" i="1"/>
  <c r="H6" i="4" s="1"/>
  <c r="M16" i="1"/>
  <c r="M6" i="4" s="1"/>
  <c r="Q10" i="1"/>
  <c r="T10" i="1" s="1"/>
  <c r="Q5" i="1"/>
  <c r="T5" i="1" s="1"/>
  <c r="S16" i="1"/>
  <c r="R6" i="4" s="1"/>
  <c r="N7" i="4" l="1"/>
  <c r="T16" i="1"/>
  <c r="S6" i="4" s="1"/>
  <c r="Q16" i="1"/>
  <c r="O6" i="4" s="1"/>
  <c r="O7" i="4" l="1"/>
</calcChain>
</file>

<file path=xl/sharedStrings.xml><?xml version="1.0" encoding="utf-8"?>
<sst xmlns="http://schemas.openxmlformats.org/spreadsheetml/2006/main" count="142" uniqueCount="33">
  <si>
    <t>November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</si>
  <si>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</si>
  <si>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</si>
  <si>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</si>
  <si>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</si>
  <si>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</si>
  <si>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</si>
  <si>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</si>
  <si>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</si>
  <si>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</si>
  <si>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</si>
  <si>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Billed Consumption</t>
  </si>
  <si>
    <t>Total</t>
  </si>
  <si>
    <t>RPP Only</t>
  </si>
  <si>
    <t>Non-RPP %</t>
  </si>
  <si>
    <t>Non-RPP</t>
  </si>
  <si>
    <t>RPP</t>
  </si>
  <si>
    <t>Revised Split</t>
  </si>
  <si>
    <t>Original Split</t>
  </si>
  <si>
    <t>Adjustment</t>
  </si>
  <si>
    <t>December</t>
  </si>
  <si>
    <t>HYDRO ONE</t>
  </si>
  <si>
    <t>IESO</t>
  </si>
  <si>
    <t>Adjust Interest</t>
  </si>
  <si>
    <t>GA Charged</t>
  </si>
  <si>
    <t>Revised Coding</t>
  </si>
  <si>
    <t>Coding Adjustment</t>
  </si>
  <si>
    <t>Revised Non-RPP %</t>
  </si>
  <si>
    <t>Actual Coded</t>
  </si>
  <si>
    <t>Interest Adjustment</t>
  </si>
  <si>
    <t>RPP%</t>
  </si>
  <si>
    <t>Non-RPP  (20-1589-0210-000-00)</t>
  </si>
  <si>
    <t>RPP (20-1588-0205-000-00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</si>
</sst>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165" fontId="2" fillId="0" borderId="0" xfId="4" applyFont="1" applyFill="1" applyBorder="1"/>
    <xf numFmtId="165" fontId="2" fillId="0" borderId="1" xfId="4" applyFont="1" applyFill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 wrapText="1"/>
    </xf>
    <xf numFmtId="167" fontId="5" fillId="0" borderId="10" xfId="0" applyNumberFormat="1" applyFont="1" applyBorder="1"/>
    <xf numFmtId="166" fontId="5" fillId="0" borderId="12" xfId="2" applyNumberFormat="1" applyFont="1" applyBorder="1" applyAlignment="1">
      <alignment horizontal="center"/>
    </xf>
    <xf numFmtId="41" fontId="5" fillId="0" borderId="10" xfId="7" applyNumberFormat="1" applyFont="1" applyBorder="1"/>
    <xf numFmtId="41" fontId="5" fillId="0" borderId="11" xfId="7" applyNumberFormat="1" applyFont="1" applyBorder="1"/>
    <xf numFmtId="41" fontId="5" fillId="0" borderId="12" xfId="7" applyNumberFormat="1" applyFont="1" applyBorder="1"/>
    <xf numFmtId="167" fontId="5" fillId="0" borderId="4" xfId="0" applyNumberFormat="1" applyFont="1" applyBorder="1"/>
    <xf numFmtId="166" fontId="5" fillId="0" borderId="6" xfId="2" applyNumberFormat="1" applyFont="1" applyBorder="1" applyAlignment="1">
      <alignment horizontal="center"/>
    </xf>
    <xf numFmtId="41" fontId="5" fillId="0" borderId="4" xfId="7" applyNumberFormat="1" applyFont="1" applyBorder="1"/>
    <xf numFmtId="41" fontId="5" fillId="0" borderId="5" xfId="7" applyNumberFormat="1" applyFont="1" applyBorder="1"/>
    <xf numFmtId="41" fontId="5" fillId="0" borderId="6" xfId="7" applyNumberFormat="1" applyFont="1" applyBorder="1"/>
    <xf numFmtId="43" fontId="0" fillId="0" borderId="0" xfId="1" applyFont="1" applyFill="1"/>
    <xf numFmtId="0" fontId="0" fillId="0" borderId="0" xfId="0" applyFill="1"/>
    <xf numFmtId="43" fontId="0" fillId="0" borderId="0" xfId="0" applyNumberFormat="1" applyFill="1"/>
    <xf numFmtId="0" fontId="4" fillId="0" borderId="0" xfId="0" applyFont="1" applyFill="1"/>
    <xf numFmtId="0" fontId="0" fillId="0" borderId="0" xfId="0" applyFill="1" applyBorder="1"/>
    <xf numFmtId="165" fontId="7" fillId="0" borderId="0" xfId="4" applyFont="1" applyFill="1" applyBorder="1"/>
    <xf numFmtId="41" fontId="5" fillId="0" borderId="3" xfId="7" applyNumberFormat="1" applyFont="1" applyBorder="1"/>
    <xf numFmtId="41" fontId="5" fillId="0" borderId="8" xfId="7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167" fontId="5" fillId="0" borderId="9" xfId="0" applyNumberFormat="1" applyFont="1" applyBorder="1"/>
    <xf numFmtId="166" fontId="5" fillId="0" borderId="8" xfId="2" applyNumberFormat="1" applyFont="1" applyBorder="1" applyAlignment="1">
      <alignment horizontal="center"/>
    </xf>
    <xf numFmtId="41" fontId="5" fillId="0" borderId="9" xfId="7" applyNumberFormat="1" applyFont="1" applyBorder="1"/>
    <xf numFmtId="41" fontId="5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43" fontId="6" fillId="0" borderId="12" xfId="1" applyFont="1" applyBorder="1" applyAlignment="1">
      <alignment horizontal="center" wrapText="1"/>
    </xf>
    <xf numFmtId="167" fontId="5" fillId="0" borderId="6" xfId="1" applyNumberFormat="1" applyFont="1" applyBorder="1" applyAlignment="1">
      <alignment horizontal="center"/>
    </xf>
    <xf numFmtId="167" fontId="5" fillId="0" borderId="8" xfId="1" applyNumberFormat="1" applyFont="1" applyBorder="1" applyAlignment="1">
      <alignment horizontal="center"/>
    </xf>
    <xf numFmtId="167" fontId="5" fillId="0" borderId="12" xfId="1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5" fontId="2" fillId="0" borderId="14" xfId="4" applyFont="1" applyFill="1" applyBorder="1"/>
    <xf numFmtId="165" fontId="2" fillId="0" borderId="24" xfId="4" applyFont="1" applyFill="1" applyBorder="1"/>
    <xf numFmtId="165" fontId="2" fillId="0" borderId="15" xfId="4" applyFont="1" applyFill="1" applyBorder="1"/>
    <xf numFmtId="165" fontId="2" fillId="0" borderId="25" xfId="4" applyFont="1" applyFill="1" applyBorder="1"/>
    <xf numFmtId="165" fontId="2" fillId="0" borderId="2" xfId="4" applyFont="1" applyFill="1" applyBorder="1"/>
    <xf numFmtId="165" fontId="7" fillId="0" borderId="26" xfId="4" applyFont="1" applyFill="1" applyBorder="1"/>
    <xf numFmtId="165" fontId="7" fillId="0" borderId="27" xfId="4" applyFont="1" applyFill="1" applyBorder="1"/>
    <xf numFmtId="165" fontId="7" fillId="0" borderId="28" xfId="4" applyFont="1" applyFill="1" applyBorder="1"/>
    <xf numFmtId="0" fontId="0" fillId="0" borderId="14" xfId="0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25" xfId="0" applyFill="1" applyBorder="1"/>
    <xf numFmtId="43" fontId="0" fillId="0" borderId="0" xfId="1" applyFont="1" applyFill="1" applyBorder="1"/>
    <xf numFmtId="10" fontId="0" fillId="0" borderId="0" xfId="2" applyNumberFormat="1" applyFont="1" applyFill="1" applyBorder="1"/>
    <xf numFmtId="10" fontId="0" fillId="0" borderId="2" xfId="2" applyNumberFormat="1" applyFont="1" applyFill="1" applyBorder="1"/>
    <xf numFmtId="0" fontId="4" fillId="0" borderId="26" xfId="0" applyFont="1" applyFill="1" applyBorder="1"/>
    <xf numFmtId="43" fontId="4" fillId="0" borderId="27" xfId="0" applyNumberFormat="1" applyFont="1" applyFill="1" applyBorder="1"/>
    <xf numFmtId="10" fontId="4" fillId="0" borderId="27" xfId="2" applyNumberFormat="1" applyFont="1" applyFill="1" applyBorder="1"/>
    <xf numFmtId="10" fontId="4" fillId="0" borderId="28" xfId="2" applyNumberFormat="1" applyFont="1" applyFill="1" applyBorder="1"/>
    <xf numFmtId="165" fontId="2" fillId="0" borderId="26" xfId="4" applyFont="1" applyFill="1" applyBorder="1"/>
    <xf numFmtId="165" fontId="2" fillId="0" borderId="27" xfId="4" applyFont="1" applyFill="1" applyBorder="1"/>
    <xf numFmtId="165" fontId="2" fillId="0" borderId="28" xfId="4" applyFont="1" applyFill="1" applyBorder="1"/>
    <xf numFmtId="43" fontId="0" fillId="0" borderId="24" xfId="1" applyFont="1" applyFill="1" applyBorder="1"/>
    <xf numFmtId="10" fontId="0" fillId="0" borderId="24" xfId="2" applyNumberFormat="1" applyFont="1" applyFill="1" applyBorder="1"/>
    <xf numFmtId="10" fontId="0" fillId="0" borderId="15" xfId="2" applyNumberFormat="1" applyFont="1" applyFill="1" applyBorder="1"/>
    <xf numFmtId="0" fontId="0" fillId="0" borderId="26" xfId="0" applyFill="1" applyBorder="1"/>
    <xf numFmtId="43" fontId="0" fillId="0" borderId="27" xfId="1" applyFont="1" applyFill="1" applyBorder="1"/>
    <xf numFmtId="10" fontId="0" fillId="0" borderId="27" xfId="2" applyNumberFormat="1" applyFont="1" applyFill="1" applyBorder="1"/>
    <xf numFmtId="10" fontId="0" fillId="0" borderId="28" xfId="2" applyNumberFormat="1" applyFont="1" applyFill="1" applyBorder="1"/>
    <xf numFmtId="165" fontId="7" fillId="0" borderId="29" xfId="4" applyFont="1" applyFill="1" applyBorder="1"/>
    <xf numFmtId="165" fontId="7" fillId="0" borderId="15" xfId="4" applyFont="1" applyFill="1" applyBorder="1"/>
    <xf numFmtId="165" fontId="7" fillId="0" borderId="21" xfId="4" applyFont="1" applyFill="1" applyBorder="1"/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165" fontId="7" fillId="0" borderId="14" xfId="4" applyFont="1" applyFill="1" applyBorder="1" applyAlignment="1">
      <alignment horizontal="center"/>
    </xf>
    <xf numFmtId="165" fontId="7" fillId="0" borderId="15" xfId="4" applyFont="1" applyFill="1" applyBorder="1" applyAlignment="1">
      <alignment horizontal="center"/>
    </xf>
    <xf numFmtId="165" fontId="7" fillId="0" borderId="27" xfId="4" applyFont="1" applyFill="1" applyBorder="1" applyAlignment="1">
      <alignment horizontal="center"/>
    </xf>
    <xf numFmtId="165" fontId="7" fillId="0" borderId="28" xfId="4" applyFont="1" applyFill="1" applyBorder="1" applyAlignment="1">
      <alignment horizontal="center"/>
    </xf>
    <xf numFmtId="165" fontId="7" fillId="0" borderId="26" xfId="4" applyFont="1" applyFill="1" applyBorder="1" applyAlignment="1">
      <alignment horizontal="center"/>
    </xf>
    <xf numFmtId="165" fontId="7" fillId="0" borderId="29" xfId="4" applyFont="1" applyFill="1" applyBorder="1" applyAlignment="1">
      <alignment horizontal="center"/>
    </xf>
    <xf numFmtId="165" fontId="7" fillId="0" borderId="30" xfId="4" applyFont="1" applyFill="1" applyBorder="1" applyAlignment="1">
      <alignment horizontal="center"/>
    </xf>
    <xf numFmtId="165" fontId="7" fillId="0" borderId="22" xfId="4" applyFont="1" applyFill="1" applyBorder="1" applyAlignment="1">
      <alignment horizontal="center"/>
    </xf>
    <xf numFmtId="165" fontId="7" fillId="0" borderId="23" xfId="4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</cellXfs>
  <cellStyles count="8">
    <cellStyle name="Comma" xfId="1" builtinId="3"/>
    <cellStyle name="Comma 2" xfId="4"/>
    <cellStyle name="Currency" xfId="7" builtinId="4"/>
    <cellStyle name="Currency 2" xfId="5"/>
    <cellStyle name="Normal" xfId="0" builtinId="0"/>
    <cellStyle name="Normal 2" xfId="3"/>
    <cellStyle name="Percent" xfId="2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view="pageBreakPreview" zoomScale="60" zoomScaleNormal="100" workbookViewId="0">
      <selection activeCell="N19" sqref="N19"/>
    </sheetView>
  </sheetViews>
  <sheetFormatPr defaultColWidth="4.5703125" defaultRowHeight="11.25" x14ac:dyDescent="0.2"/>
  <cols>
    <col min="1" max="1" width="4.42578125" style="3" bestFit="1" customWidth="1"/>
    <col min="2" max="2" width="10.85546875" style="3" bestFit="1" customWidth="1"/>
    <col min="3" max="3" width="8.7109375" style="40" bestFit="1" customWidth="1"/>
    <col min="4" max="4" width="9.5703125" style="3" hidden="1" customWidth="1"/>
    <col min="5" max="5" width="8.7109375" style="3" bestFit="1" customWidth="1"/>
    <col min="6" max="7" width="10.85546875" style="3" bestFit="1" customWidth="1"/>
    <col min="8" max="8" width="9.5703125" style="3" bestFit="1" customWidth="1"/>
    <col min="9" max="9" width="8.7109375" style="3" hidden="1" customWidth="1"/>
    <col min="10" max="10" width="9.5703125" style="3" bestFit="1" customWidth="1"/>
    <col min="11" max="11" width="3.5703125" style="3" bestFit="1" customWidth="1"/>
    <col min="12" max="13" width="8.7109375" style="3" bestFit="1" customWidth="1"/>
    <col min="14" max="14" width="14.5703125" style="3" customWidth="1"/>
    <col min="15" max="15" width="11.7109375" style="3" bestFit="1" customWidth="1"/>
    <col min="16" max="16" width="2.7109375" style="3" customWidth="1"/>
    <col min="17" max="17" width="4.42578125" style="3" bestFit="1" customWidth="1"/>
    <col min="18" max="18" width="6.140625" style="3" customWidth="1"/>
    <col min="19" max="19" width="5.7109375" style="3" bestFit="1" customWidth="1"/>
    <col min="20" max="16384" width="4.5703125" style="3"/>
  </cols>
  <sheetData>
    <row r="1" spans="1:19" x14ac:dyDescent="0.2">
      <c r="B1" s="83" t="s">
        <v>11</v>
      </c>
      <c r="C1" s="84"/>
      <c r="D1" s="78" t="s">
        <v>22</v>
      </c>
      <c r="E1" s="79"/>
      <c r="F1" s="79"/>
      <c r="G1" s="79"/>
      <c r="H1" s="80"/>
      <c r="I1" s="78" t="s">
        <v>21</v>
      </c>
      <c r="J1" s="79"/>
      <c r="K1" s="79"/>
      <c r="L1" s="79"/>
      <c r="M1" s="80"/>
      <c r="N1" s="83" t="s">
        <v>26</v>
      </c>
      <c r="O1" s="84"/>
      <c r="R1" s="74" t="s">
        <v>29</v>
      </c>
      <c r="S1" s="75"/>
    </row>
    <row r="2" spans="1:19" s="4" customFormat="1" x14ac:dyDescent="0.2">
      <c r="B2" s="85"/>
      <c r="C2" s="86"/>
      <c r="D2" s="87" t="s">
        <v>24</v>
      </c>
      <c r="E2" s="81" t="s">
        <v>28</v>
      </c>
      <c r="F2" s="81"/>
      <c r="G2" s="81" t="s">
        <v>25</v>
      </c>
      <c r="H2" s="82"/>
      <c r="I2" s="87" t="s">
        <v>24</v>
      </c>
      <c r="J2" s="81" t="s">
        <v>28</v>
      </c>
      <c r="K2" s="81"/>
      <c r="L2" s="81" t="s">
        <v>25</v>
      </c>
      <c r="M2" s="82"/>
      <c r="N2" s="85"/>
      <c r="O2" s="86"/>
      <c r="Q2" s="3"/>
      <c r="R2" s="76"/>
      <c r="S2" s="77"/>
    </row>
    <row r="3" spans="1:19" s="32" customFormat="1" ht="30" customHeight="1" thickBot="1" x14ac:dyDescent="0.25">
      <c r="B3" s="33" t="s">
        <v>12</v>
      </c>
      <c r="C3" s="6" t="s">
        <v>27</v>
      </c>
      <c r="D3" s="88"/>
      <c r="E3" s="34" t="s">
        <v>15</v>
      </c>
      <c r="F3" s="34" t="s">
        <v>16</v>
      </c>
      <c r="G3" s="34" t="s">
        <v>15</v>
      </c>
      <c r="H3" s="6" t="s">
        <v>16</v>
      </c>
      <c r="I3" s="88"/>
      <c r="J3" s="34" t="s">
        <v>15</v>
      </c>
      <c r="K3" s="34" t="s">
        <v>16</v>
      </c>
      <c r="L3" s="34" t="s">
        <v>15</v>
      </c>
      <c r="M3" s="6" t="s">
        <v>16</v>
      </c>
      <c r="N3" s="33" t="s">
        <v>31</v>
      </c>
      <c r="O3" s="6" t="s">
        <v>32</v>
      </c>
      <c r="Q3" s="39"/>
      <c r="R3" s="33" t="s">
        <v>15</v>
      </c>
      <c r="S3" s="35" t="s">
        <v>16</v>
      </c>
    </row>
    <row r="4" spans="1:19" s="5" customFormat="1" x14ac:dyDescent="0.2">
      <c r="A4" s="25">
        <v>2011</v>
      </c>
      <c r="B4" s="12">
        <f>'GA Analysis'!B52</f>
        <v>567937761</v>
      </c>
      <c r="C4" s="13">
        <f>'GA Analysis'!E52</f>
        <v>0.440947199371024</v>
      </c>
      <c r="D4" s="14">
        <f>'GA Analysis'!F52</f>
        <v>20424717.309999995</v>
      </c>
      <c r="E4" s="15">
        <f>'GA Analysis'!I52</f>
        <v>6911409.5952650001</v>
      </c>
      <c r="F4" s="15">
        <f>'GA Analysis'!J52</f>
        <v>13513307.714734999</v>
      </c>
      <c r="G4" s="15">
        <f>'GA Analysis'!G52</f>
        <v>9150301.0175324474</v>
      </c>
      <c r="H4" s="16">
        <f>'GA Analysis'!H52</f>
        <v>11274416.292467549</v>
      </c>
      <c r="I4" s="14">
        <f>'GA Analysis'!K52</f>
        <v>1360377.8099999998</v>
      </c>
      <c r="J4" s="15">
        <f>'GA Analysis'!N52</f>
        <v>1360377.8099999998</v>
      </c>
      <c r="K4" s="15">
        <f>'GA Analysis'!O52</f>
        <v>0</v>
      </c>
      <c r="L4" s="15">
        <f>'GA Analysis'!L52</f>
        <v>682650.49701340729</v>
      </c>
      <c r="M4" s="16">
        <f>'GA Analysis'!M52</f>
        <v>677727.31298659265</v>
      </c>
      <c r="N4" s="14">
        <f>'GA Analysis'!P52</f>
        <v>1561164.1092808561</v>
      </c>
      <c r="O4" s="16">
        <f>'GA Analysis'!Q52</f>
        <v>-1561164.1092808563</v>
      </c>
      <c r="Q4" s="25">
        <v>2011</v>
      </c>
      <c r="R4" s="12">
        <f>'GA Analysis'!S52</f>
        <v>1905.1441593983463</v>
      </c>
      <c r="S4" s="36">
        <f>'GA Analysis'!T52</f>
        <v>-1905.1441593983466</v>
      </c>
    </row>
    <row r="5" spans="1:19" x14ac:dyDescent="0.2">
      <c r="A5" s="26">
        <v>2012</v>
      </c>
      <c r="B5" s="28">
        <f>'GA Analysis'!B34</f>
        <v>564198717.52999973</v>
      </c>
      <c r="C5" s="29">
        <f>'GA Analysis'!E34</f>
        <v>0.40866364106497644</v>
      </c>
      <c r="D5" s="30">
        <f>'GA Analysis'!F34</f>
        <v>22733946.289999999</v>
      </c>
      <c r="E5" s="23">
        <f>'GA Analysis'!I34</f>
        <v>3210257.1464559999</v>
      </c>
      <c r="F5" s="23">
        <f>'GA Analysis'!J34</f>
        <v>19523689.143544</v>
      </c>
      <c r="G5" s="23">
        <f>'GA Analysis'!G34</f>
        <v>9432288.7437843625</v>
      </c>
      <c r="H5" s="24">
        <f>'GA Analysis'!H34</f>
        <v>13301657.54621564</v>
      </c>
      <c r="I5" s="30">
        <f>'GA Analysis'!K34</f>
        <v>4482265.16</v>
      </c>
      <c r="J5" s="23">
        <f>'GA Analysis'!N34</f>
        <v>4482265.16</v>
      </c>
      <c r="K5" s="23">
        <f>'GA Analysis'!O34</f>
        <v>0</v>
      </c>
      <c r="L5" s="23">
        <f>'GA Analysis'!L34</f>
        <v>1877819.9298839625</v>
      </c>
      <c r="M5" s="24">
        <f>'GA Analysis'!M34</f>
        <v>2604445.2301160377</v>
      </c>
      <c r="N5" s="30">
        <f>'GA Analysis'!P34</f>
        <v>3617586.3672123244</v>
      </c>
      <c r="O5" s="24">
        <f>'GA Analysis'!Q34</f>
        <v>-3617586.3672123239</v>
      </c>
      <c r="Q5" s="26">
        <v>2012</v>
      </c>
      <c r="R5" s="28">
        <f>'GA Analysis'!S34</f>
        <v>4447.4096395465713</v>
      </c>
      <c r="S5" s="37">
        <f>'GA Analysis'!T34</f>
        <v>-4447.4096395465704</v>
      </c>
    </row>
    <row r="6" spans="1:19" ht="12" thickBot="1" x14ac:dyDescent="0.25">
      <c r="A6" s="27">
        <v>2013</v>
      </c>
      <c r="B6" s="7">
        <f>'GA Analysis'!B16</f>
        <v>540268117.51999998</v>
      </c>
      <c r="C6" s="8">
        <f>'GA Analysis'!E16</f>
        <v>0.41232086779903976</v>
      </c>
      <c r="D6" s="9">
        <f>'GA Analysis'!F16</f>
        <v>26765746.16</v>
      </c>
      <c r="E6" s="10">
        <f>'GA Analysis'!I16</f>
        <v>1471029.2200059998</v>
      </c>
      <c r="F6" s="10">
        <f>'GA Analysis'!J16</f>
        <v>25294716.939994004</v>
      </c>
      <c r="G6" s="10">
        <f>'GA Analysis'!G16</f>
        <v>11122214.667512644</v>
      </c>
      <c r="H6" s="11">
        <f>'GA Analysis'!H16</f>
        <v>15643531.492487352</v>
      </c>
      <c r="I6" s="9">
        <f>'GA Analysis'!K16</f>
        <v>5593614.1099999994</v>
      </c>
      <c r="J6" s="10">
        <f>'GA Analysis'!N16</f>
        <v>5593614.1099999994</v>
      </c>
      <c r="K6" s="10">
        <f>'GA Analysis'!O16</f>
        <v>0</v>
      </c>
      <c r="L6" s="10">
        <f>'GA Analysis'!L16</f>
        <v>2361689.9734367505</v>
      </c>
      <c r="M6" s="11">
        <f>'GA Analysis'!M16</f>
        <v>3231924.1365632494</v>
      </c>
      <c r="N6" s="9">
        <f>'GA Analysis'!P16</f>
        <v>6419261.3109433968</v>
      </c>
      <c r="O6" s="11">
        <f>'GA Analysis'!Q16</f>
        <v>-6419261.3109433968</v>
      </c>
      <c r="Q6" s="27">
        <v>2013</v>
      </c>
      <c r="R6" s="7">
        <f>'GA Analysis'!S16</f>
        <v>7881.3619986518825</v>
      </c>
      <c r="S6" s="38">
        <f>'GA Analysis'!T16</f>
        <v>-7881.3619986518825</v>
      </c>
    </row>
    <row r="7" spans="1:19" x14ac:dyDescent="0.2">
      <c r="N7" s="31">
        <f>SUM(N4:N6)</f>
        <v>11598011.787436578</v>
      </c>
      <c r="O7" s="31">
        <f>SUM(O4:O6)</f>
        <v>-11598011.787436577</v>
      </c>
    </row>
    <row r="9" spans="1:19" x14ac:dyDescent="0.2">
      <c r="C9" s="3"/>
      <c r="D9" s="40"/>
    </row>
  </sheetData>
  <mergeCells count="11">
    <mergeCell ref="B1:C2"/>
    <mergeCell ref="D1:H1"/>
    <mergeCell ref="D2:D3"/>
    <mergeCell ref="I2:I3"/>
    <mergeCell ref="N1:O2"/>
    <mergeCell ref="R1:S2"/>
    <mergeCell ref="I1:M1"/>
    <mergeCell ref="G2:H2"/>
    <mergeCell ref="E2:F2"/>
    <mergeCell ref="L2:M2"/>
    <mergeCell ref="J2:K2"/>
  </mergeCells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abSelected="1" view="pageBreakPreview" zoomScale="60" zoomScaleNormal="100" workbookViewId="0">
      <selection activeCell="N19" sqref="N19"/>
    </sheetView>
  </sheetViews>
  <sheetFormatPr defaultRowHeight="15" x14ac:dyDescent="0.25"/>
  <cols>
    <col min="1" max="1" width="12.28515625" style="18" bestFit="1" customWidth="1"/>
    <col min="2" max="3" width="21.85546875" style="18" bestFit="1" customWidth="1"/>
    <col min="4" max="4" width="10.42578125" style="18" bestFit="1" customWidth="1"/>
    <col min="5" max="5" width="16.5703125" style="18" bestFit="1" customWidth="1"/>
    <col min="6" max="6" width="20.42578125" style="18" bestFit="1" customWidth="1"/>
    <col min="7" max="7" width="19" style="18" bestFit="1" customWidth="1"/>
    <col min="8" max="8" width="19.140625" style="18" bestFit="1" customWidth="1"/>
    <col min="9" max="9" width="18.28515625" style="18" bestFit="1" customWidth="1"/>
    <col min="10" max="10" width="19.7109375" style="18" bestFit="1" customWidth="1"/>
    <col min="11" max="12" width="18.42578125" style="18" bestFit="1" customWidth="1"/>
    <col min="13" max="13" width="19" style="18" bestFit="1" customWidth="1"/>
    <col min="14" max="14" width="18.42578125" style="18" bestFit="1" customWidth="1"/>
    <col min="15" max="15" width="8.42578125" style="18" bestFit="1" customWidth="1"/>
    <col min="16" max="16" width="18" style="18" bestFit="1" customWidth="1"/>
    <col min="17" max="17" width="19" style="18" bestFit="1" customWidth="1"/>
    <col min="18" max="18" width="3.85546875" style="18" customWidth="1"/>
    <col min="19" max="19" width="13.7109375" style="18" bestFit="1" customWidth="1"/>
    <col min="20" max="20" width="14.140625" style="17" bestFit="1" customWidth="1"/>
    <col min="21" max="21" width="9.140625" style="18"/>
    <col min="22" max="22" width="14.28515625" style="18" bestFit="1" customWidth="1"/>
    <col min="23" max="16384" width="9.140625" style="18"/>
  </cols>
  <sheetData>
    <row r="1" spans="1:24" s="20" customFormat="1" ht="15.75" thickBot="1" x14ac:dyDescent="0.3">
      <c r="A1" s="89" t="s">
        <v>11</v>
      </c>
      <c r="B1" s="90"/>
      <c r="C1" s="90"/>
      <c r="D1" s="90"/>
      <c r="E1" s="91"/>
      <c r="F1" s="89" t="s">
        <v>22</v>
      </c>
      <c r="G1" s="90"/>
      <c r="H1" s="90"/>
      <c r="I1" s="90"/>
      <c r="J1" s="91"/>
      <c r="K1" s="89" t="s">
        <v>21</v>
      </c>
      <c r="L1" s="90"/>
      <c r="M1" s="90"/>
      <c r="N1" s="90"/>
      <c r="O1" s="91"/>
      <c r="P1" s="94" t="s">
        <v>19</v>
      </c>
      <c r="Q1" s="95"/>
      <c r="R1" s="22"/>
      <c r="S1" s="94" t="s">
        <v>23</v>
      </c>
      <c r="T1" s="95"/>
    </row>
    <row r="2" spans="1:24" s="20" customFormat="1" ht="14.25" customHeight="1" thickBot="1" x14ac:dyDescent="0.3">
      <c r="A2" s="92"/>
      <c r="B2" s="93"/>
      <c r="C2" s="93"/>
      <c r="D2" s="93"/>
      <c r="E2" s="93"/>
      <c r="F2" s="99" t="s">
        <v>24</v>
      </c>
      <c r="G2" s="101" t="s">
        <v>17</v>
      </c>
      <c r="H2" s="102"/>
      <c r="I2" s="101" t="s">
        <v>18</v>
      </c>
      <c r="J2" s="102"/>
      <c r="K2" s="99" t="s">
        <v>24</v>
      </c>
      <c r="L2" s="101" t="s">
        <v>17</v>
      </c>
      <c r="M2" s="102"/>
      <c r="N2" s="101" t="s">
        <v>18</v>
      </c>
      <c r="O2" s="102"/>
      <c r="P2" s="96"/>
      <c r="Q2" s="97"/>
      <c r="R2" s="22"/>
      <c r="S2" s="98"/>
      <c r="T2" s="97"/>
    </row>
    <row r="3" spans="1:24" s="41" customFormat="1" ht="15.75" thickBot="1" x14ac:dyDescent="0.3">
      <c r="A3" s="51">
        <v>2013</v>
      </c>
      <c r="B3" s="52" t="s">
        <v>12</v>
      </c>
      <c r="C3" s="52" t="s">
        <v>13</v>
      </c>
      <c r="D3" s="52" t="s">
        <v>30</v>
      </c>
      <c r="E3" s="52" t="s">
        <v>14</v>
      </c>
      <c r="F3" s="100"/>
      <c r="G3" s="71" t="s">
        <v>15</v>
      </c>
      <c r="H3" s="71" t="s">
        <v>16</v>
      </c>
      <c r="I3" s="71" t="s">
        <v>15</v>
      </c>
      <c r="J3" s="71" t="s">
        <v>16</v>
      </c>
      <c r="K3" s="100"/>
      <c r="L3" s="71" t="s">
        <v>15</v>
      </c>
      <c r="M3" s="71" t="s">
        <v>16</v>
      </c>
      <c r="N3" s="71" t="s">
        <v>15</v>
      </c>
      <c r="O3" s="71" t="s">
        <v>16</v>
      </c>
      <c r="P3" s="72" t="s">
        <v>15</v>
      </c>
      <c r="Q3" s="71" t="s">
        <v>16</v>
      </c>
      <c r="R3" s="22"/>
      <c r="S3" s="73" t="s">
        <v>15</v>
      </c>
      <c r="T3" s="73" t="s">
        <v>16</v>
      </c>
    </row>
    <row r="4" spans="1:24" x14ac:dyDescent="0.25">
      <c r="A4" s="50" t="s">
        <v>1</v>
      </c>
      <c r="B4" s="64">
        <v>49529549.32</v>
      </c>
      <c r="C4" s="64">
        <v>32128083.960000001</v>
      </c>
      <c r="D4" s="65">
        <f>C4/B4</f>
        <v>0.64866497678844615</v>
      </c>
      <c r="E4" s="66">
        <f t="shared" ref="E4:E16" si="0">1-(C4/B4)</f>
        <v>0.35133502321155385</v>
      </c>
      <c r="F4" s="42">
        <v>1856650.74</v>
      </c>
      <c r="G4" s="43">
        <f t="shared" ref="G4:G15" si="1">F4*E4</f>
        <v>652306.43083364866</v>
      </c>
      <c r="H4" s="43">
        <f t="shared" ref="H4:H15" si="2">F4-G4</f>
        <v>1204344.3091663513</v>
      </c>
      <c r="I4" s="43">
        <v>174339.50448599999</v>
      </c>
      <c r="J4" s="44">
        <v>1682311.2355140001</v>
      </c>
      <c r="K4" s="42">
        <v>244999.01</v>
      </c>
      <c r="L4" s="43">
        <f t="shared" ref="L4:L15" si="3">K4*E4</f>
        <v>86076.732865157712</v>
      </c>
      <c r="M4" s="43">
        <f>K4-L4</f>
        <v>158922.2771348423</v>
      </c>
      <c r="N4" s="43">
        <f t="shared" ref="N4:N15" si="4">K4</f>
        <v>244999.01</v>
      </c>
      <c r="O4" s="44">
        <v>0</v>
      </c>
      <c r="P4" s="42">
        <f t="shared" ref="P4:P15" si="5">G4-I4+L4-N4</f>
        <v>319044.64921280637</v>
      </c>
      <c r="Q4" s="44">
        <f t="shared" ref="Q4:Q15" si="6">H4-J4+M4-O4</f>
        <v>-319044.64921280643</v>
      </c>
      <c r="R4" s="1"/>
      <c r="S4" s="42">
        <f>P4*1.47%/365*31</f>
        <v>398.32505930486536</v>
      </c>
      <c r="T4" s="44">
        <f>Q4*1.47%/365*31</f>
        <v>-398.32505930486548</v>
      </c>
    </row>
    <row r="5" spans="1:24" x14ac:dyDescent="0.25">
      <c r="A5" s="53" t="s">
        <v>2</v>
      </c>
      <c r="B5" s="54">
        <v>44335514.039999999</v>
      </c>
      <c r="C5" s="54">
        <v>26567530.02</v>
      </c>
      <c r="D5" s="55">
        <f t="shared" ref="D5:D16" si="7">C5/B5</f>
        <v>0.59923811858886933</v>
      </c>
      <c r="E5" s="56">
        <f t="shared" si="0"/>
        <v>0.40076188141113067</v>
      </c>
      <c r="F5" s="45">
        <v>1643964.69</v>
      </c>
      <c r="G5" s="1">
        <f t="shared" si="1"/>
        <v>658838.38213786623</v>
      </c>
      <c r="H5" s="1">
        <f t="shared" si="2"/>
        <v>985126.30786213372</v>
      </c>
      <c r="I5" s="1">
        <v>150258.37266599998</v>
      </c>
      <c r="J5" s="46">
        <v>1493706.317334</v>
      </c>
      <c r="K5" s="45">
        <v>396063.68</v>
      </c>
      <c r="L5" s="1">
        <f t="shared" si="3"/>
        <v>158727.22555541599</v>
      </c>
      <c r="M5" s="1">
        <f t="shared" ref="M5:M6" si="8">K5-L5</f>
        <v>237336.454444584</v>
      </c>
      <c r="N5" s="1">
        <f t="shared" si="4"/>
        <v>396063.68</v>
      </c>
      <c r="O5" s="46">
        <v>0</v>
      </c>
      <c r="P5" s="45">
        <f t="shared" si="5"/>
        <v>271243.55502728227</v>
      </c>
      <c r="Q5" s="46">
        <f t="shared" si="6"/>
        <v>-271243.55502728233</v>
      </c>
      <c r="R5" s="1"/>
      <c r="S5" s="45">
        <f>P5*1.47%/365*28</f>
        <v>305.87355410747779</v>
      </c>
      <c r="T5" s="46">
        <f>Q5*1.47%/365*28</f>
        <v>-305.87355410747784</v>
      </c>
    </row>
    <row r="6" spans="1:24" x14ac:dyDescent="0.25">
      <c r="A6" s="53" t="s">
        <v>3</v>
      </c>
      <c r="B6" s="54">
        <v>44911511.380000003</v>
      </c>
      <c r="C6" s="54">
        <v>26217765.350000001</v>
      </c>
      <c r="D6" s="55">
        <f t="shared" si="7"/>
        <v>0.58376493118143646</v>
      </c>
      <c r="E6" s="56">
        <f t="shared" si="0"/>
        <v>0.41623506881856354</v>
      </c>
      <c r="F6" s="45">
        <v>1709841.38</v>
      </c>
      <c r="G6" s="1">
        <f t="shared" si="1"/>
        <v>711695.9444731276</v>
      </c>
      <c r="H6" s="1">
        <f t="shared" si="2"/>
        <v>998145.43552687229</v>
      </c>
      <c r="I6" s="1">
        <v>141232.89798800001</v>
      </c>
      <c r="J6" s="46">
        <v>1568608.4820119999</v>
      </c>
      <c r="K6" s="45">
        <v>321367.96000000002</v>
      </c>
      <c r="L6" s="1">
        <f t="shared" si="3"/>
        <v>133764.61494668139</v>
      </c>
      <c r="M6" s="1">
        <f t="shared" si="8"/>
        <v>187603.34505331863</v>
      </c>
      <c r="N6" s="1">
        <f t="shared" si="4"/>
        <v>321367.96000000002</v>
      </c>
      <c r="O6" s="46">
        <v>0</v>
      </c>
      <c r="P6" s="45">
        <f t="shared" si="5"/>
        <v>382859.70143180905</v>
      </c>
      <c r="Q6" s="46">
        <f t="shared" si="6"/>
        <v>-382859.70143180899</v>
      </c>
      <c r="R6" s="1"/>
      <c r="S6" s="45">
        <f t="shared" ref="S6" si="9">P6*1.47%/365*31</f>
        <v>477.99771491089143</v>
      </c>
      <c r="T6" s="46">
        <f t="shared" ref="T6" si="10">Q6*1.47%/365*31</f>
        <v>-477.99771491089137</v>
      </c>
    </row>
    <row r="7" spans="1:24" x14ac:dyDescent="0.25">
      <c r="A7" s="53" t="s">
        <v>4</v>
      </c>
      <c r="B7" s="54">
        <v>40432858.920000002</v>
      </c>
      <c r="C7" s="54">
        <v>22770951.890000001</v>
      </c>
      <c r="D7" s="55">
        <f t="shared" si="7"/>
        <v>0.56317936693653914</v>
      </c>
      <c r="E7" s="56">
        <f t="shared" si="0"/>
        <v>0.43682063306346086</v>
      </c>
      <c r="F7" s="45">
        <v>1832147.94</v>
      </c>
      <c r="G7" s="1">
        <f t="shared" si="1"/>
        <v>800320.02301671566</v>
      </c>
      <c r="H7" s="1">
        <f t="shared" si="2"/>
        <v>1031827.9169832843</v>
      </c>
      <c r="I7" s="1">
        <v>116158.17939599999</v>
      </c>
      <c r="J7" s="46">
        <v>1715989.760604</v>
      </c>
      <c r="K7" s="45">
        <v>405572.16</v>
      </c>
      <c r="L7" s="1">
        <f t="shared" si="3"/>
        <v>177162.28768411523</v>
      </c>
      <c r="M7" s="1">
        <f t="shared" ref="M7:M15" si="11">K7-L7</f>
        <v>228409.87231588474</v>
      </c>
      <c r="N7" s="1">
        <f t="shared" si="4"/>
        <v>405572.16</v>
      </c>
      <c r="O7" s="46">
        <v>0</v>
      </c>
      <c r="P7" s="45">
        <f t="shared" si="5"/>
        <v>455751.97130483092</v>
      </c>
      <c r="Q7" s="46">
        <f t="shared" si="6"/>
        <v>-455751.97130483092</v>
      </c>
      <c r="R7" s="1"/>
      <c r="S7" s="45">
        <f>P7*1.47%/365*30</f>
        <v>550.64827217926131</v>
      </c>
      <c r="T7" s="46">
        <f>Q7*1.47%/365*30</f>
        <v>-550.64827217926131</v>
      </c>
    </row>
    <row r="8" spans="1:24" x14ac:dyDescent="0.25">
      <c r="A8" s="53" t="s">
        <v>5</v>
      </c>
      <c r="B8" s="54">
        <v>39105575.490000002</v>
      </c>
      <c r="C8" s="54">
        <v>22522833.690000001</v>
      </c>
      <c r="D8" s="55">
        <f t="shared" si="7"/>
        <v>0.57594942429013718</v>
      </c>
      <c r="E8" s="56">
        <f t="shared" si="0"/>
        <v>0.42405057570986282</v>
      </c>
      <c r="F8" s="45">
        <v>2057992.25</v>
      </c>
      <c r="G8" s="1">
        <f t="shared" si="1"/>
        <v>872692.79841893597</v>
      </c>
      <c r="H8" s="1">
        <f t="shared" si="2"/>
        <v>1185299.4515810641</v>
      </c>
      <c r="I8" s="1">
        <v>132328.901675</v>
      </c>
      <c r="J8" s="46">
        <v>1925663.3483249999</v>
      </c>
      <c r="K8" s="45">
        <v>471845.19</v>
      </c>
      <c r="L8" s="1">
        <f t="shared" si="3"/>
        <v>200086.22446542961</v>
      </c>
      <c r="M8" s="1">
        <f t="shared" si="11"/>
        <v>271758.96553457039</v>
      </c>
      <c r="N8" s="1">
        <f t="shared" si="4"/>
        <v>471845.19</v>
      </c>
      <c r="O8" s="46">
        <v>0</v>
      </c>
      <c r="P8" s="45">
        <f t="shared" si="5"/>
        <v>468604.93120936555</v>
      </c>
      <c r="Q8" s="46">
        <f t="shared" si="6"/>
        <v>-468604.93120936537</v>
      </c>
      <c r="R8" s="1"/>
      <c r="S8" s="45">
        <f t="shared" ref="S8" si="12">P8*1.47%/365*31</f>
        <v>585.05004699207632</v>
      </c>
      <c r="T8" s="46">
        <f t="shared" ref="T8" si="13">Q8*1.47%/365*31</f>
        <v>-585.05004699207609</v>
      </c>
      <c r="V8" s="103"/>
      <c r="W8" s="103"/>
      <c r="X8" s="104"/>
    </row>
    <row r="9" spans="1:24" x14ac:dyDescent="0.25">
      <c r="A9" s="53" t="s">
        <v>6</v>
      </c>
      <c r="B9" s="54">
        <v>38321811.880000003</v>
      </c>
      <c r="C9" s="54">
        <v>22173268.100000001</v>
      </c>
      <c r="D9" s="55">
        <f t="shared" si="7"/>
        <v>0.57860698678425848</v>
      </c>
      <c r="E9" s="56">
        <f t="shared" si="0"/>
        <v>0.42139301321574152</v>
      </c>
      <c r="F9" s="45">
        <v>2708393.51</v>
      </c>
      <c r="G9" s="1">
        <f t="shared" si="1"/>
        <v>1141298.1021528584</v>
      </c>
      <c r="H9" s="1">
        <f t="shared" si="2"/>
        <v>1567095.4078471414</v>
      </c>
      <c r="I9" s="1">
        <v>132711.28198999999</v>
      </c>
      <c r="J9" s="46">
        <v>2575682.2280099997</v>
      </c>
      <c r="K9" s="45">
        <v>797057.45</v>
      </c>
      <c r="L9" s="1">
        <f t="shared" si="3"/>
        <v>335874.44056155521</v>
      </c>
      <c r="M9" s="1">
        <f t="shared" si="11"/>
        <v>461183.00943844474</v>
      </c>
      <c r="N9" s="1">
        <f t="shared" si="4"/>
        <v>797057.45</v>
      </c>
      <c r="O9" s="46">
        <v>0</v>
      </c>
      <c r="P9" s="45">
        <f t="shared" si="5"/>
        <v>547403.81072441372</v>
      </c>
      <c r="Q9" s="46">
        <f t="shared" si="6"/>
        <v>-547403.8107244136</v>
      </c>
      <c r="R9" s="1"/>
      <c r="S9" s="45">
        <f>P9*1.47%/365*30</f>
        <v>661.38378227251076</v>
      </c>
      <c r="T9" s="46">
        <f>Q9*1.47%/365*30</f>
        <v>-661.38378227251064</v>
      </c>
    </row>
    <row r="10" spans="1:24" x14ac:dyDescent="0.25">
      <c r="A10" s="53" t="s">
        <v>7</v>
      </c>
      <c r="B10" s="54">
        <v>47582839.109999999</v>
      </c>
      <c r="C10" s="54">
        <v>28631787.670000002</v>
      </c>
      <c r="D10" s="55">
        <f t="shared" si="7"/>
        <v>0.60172507999806912</v>
      </c>
      <c r="E10" s="56">
        <f t="shared" si="0"/>
        <v>0.39827492000193088</v>
      </c>
      <c r="F10" s="45">
        <v>2463845.9500000002</v>
      </c>
      <c r="G10" s="1">
        <f t="shared" si="1"/>
        <v>981288.04863333143</v>
      </c>
      <c r="H10" s="1">
        <f t="shared" si="2"/>
        <v>1482557.9013666688</v>
      </c>
      <c r="I10" s="1">
        <v>96089.992050000001</v>
      </c>
      <c r="J10" s="46">
        <v>2367755.9579500002</v>
      </c>
      <c r="K10" s="45">
        <v>435713.87</v>
      </c>
      <c r="L10" s="1">
        <f t="shared" si="3"/>
        <v>173533.90671798171</v>
      </c>
      <c r="M10" s="1">
        <f t="shared" si="11"/>
        <v>262179.96328201832</v>
      </c>
      <c r="N10" s="1">
        <f t="shared" si="4"/>
        <v>435713.87</v>
      </c>
      <c r="O10" s="46">
        <v>0</v>
      </c>
      <c r="P10" s="45">
        <f t="shared" si="5"/>
        <v>623018.09330131311</v>
      </c>
      <c r="Q10" s="46">
        <f t="shared" si="6"/>
        <v>-623018.09330131311</v>
      </c>
      <c r="R10" s="1"/>
      <c r="S10" s="45">
        <f t="shared" ref="S10:S11" si="14">P10*1.47%/365*31</f>
        <v>777.83382223947501</v>
      </c>
      <c r="T10" s="46">
        <f t="shared" ref="T10:T11" si="15">Q10*1.47%/365*31</f>
        <v>-777.83382223947501</v>
      </c>
    </row>
    <row r="11" spans="1:24" x14ac:dyDescent="0.25">
      <c r="A11" s="53" t="s">
        <v>8</v>
      </c>
      <c r="B11" s="54">
        <v>56250242.719999999</v>
      </c>
      <c r="C11" s="54">
        <v>34724124.689999998</v>
      </c>
      <c r="D11" s="55">
        <f t="shared" si="7"/>
        <v>0.61731510853825522</v>
      </c>
      <c r="E11" s="56">
        <f t="shared" si="0"/>
        <v>0.38268489146174478</v>
      </c>
      <c r="F11" s="45">
        <v>2830152.64</v>
      </c>
      <c r="G11" s="1">
        <f t="shared" si="1"/>
        <v>1083056.6558585705</v>
      </c>
      <c r="H11" s="1">
        <f t="shared" si="2"/>
        <v>1747095.9841414297</v>
      </c>
      <c r="I11" s="1">
        <v>104715.64767999999</v>
      </c>
      <c r="J11" s="46">
        <v>2725436.9923200002</v>
      </c>
      <c r="K11" s="45">
        <v>295990.87</v>
      </c>
      <c r="L11" s="1">
        <f t="shared" si="3"/>
        <v>113271.23395961741</v>
      </c>
      <c r="M11" s="1">
        <f t="shared" si="11"/>
        <v>182719.63604038258</v>
      </c>
      <c r="N11" s="1">
        <f t="shared" si="4"/>
        <v>295990.87</v>
      </c>
      <c r="O11" s="46">
        <v>0</v>
      </c>
      <c r="P11" s="45">
        <f t="shared" si="5"/>
        <v>795621.37213818787</v>
      </c>
      <c r="Q11" s="46">
        <f t="shared" si="6"/>
        <v>-795621.37213818799</v>
      </c>
      <c r="R11" s="1"/>
      <c r="S11" s="45">
        <f t="shared" si="14"/>
        <v>993.32783365307455</v>
      </c>
      <c r="T11" s="46">
        <f t="shared" si="15"/>
        <v>-993.32783365307478</v>
      </c>
    </row>
    <row r="12" spans="1:24" x14ac:dyDescent="0.25">
      <c r="A12" s="53" t="s">
        <v>9</v>
      </c>
      <c r="B12" s="54">
        <v>52563891.530000001</v>
      </c>
      <c r="C12" s="54">
        <v>31775075.530000001</v>
      </c>
      <c r="D12" s="55">
        <f t="shared" si="7"/>
        <v>0.60450386387135902</v>
      </c>
      <c r="E12" s="56">
        <f t="shared" si="0"/>
        <v>0.39549613612864098</v>
      </c>
      <c r="F12" s="45">
        <v>2593006.83</v>
      </c>
      <c r="G12" s="1">
        <f t="shared" si="1"/>
        <v>1025524.1822201759</v>
      </c>
      <c r="H12" s="1">
        <f t="shared" si="2"/>
        <v>1567482.6477798242</v>
      </c>
      <c r="I12" s="1">
        <v>95422.651343999998</v>
      </c>
      <c r="J12" s="46">
        <v>2497584.1786560002</v>
      </c>
      <c r="K12" s="45">
        <v>477570.85</v>
      </c>
      <c r="L12" s="1">
        <f t="shared" si="3"/>
        <v>188877.42590267077</v>
      </c>
      <c r="M12" s="1">
        <f t="shared" si="11"/>
        <v>288693.4240973292</v>
      </c>
      <c r="N12" s="1">
        <f t="shared" si="4"/>
        <v>477570.85</v>
      </c>
      <c r="O12" s="46">
        <v>0</v>
      </c>
      <c r="P12" s="45">
        <f t="shared" si="5"/>
        <v>641408.1067788467</v>
      </c>
      <c r="Q12" s="46">
        <f t="shared" si="6"/>
        <v>-641408.10677884682</v>
      </c>
      <c r="R12" s="1"/>
      <c r="S12" s="45">
        <f>P12*1.47%/365*30</f>
        <v>774.96157558759273</v>
      </c>
      <c r="T12" s="46">
        <f>Q12*1.47%/365*30</f>
        <v>-774.96157558759296</v>
      </c>
    </row>
    <row r="13" spans="1:24" x14ac:dyDescent="0.25">
      <c r="A13" s="53" t="s">
        <v>10</v>
      </c>
      <c r="B13" s="54">
        <v>49318539.68</v>
      </c>
      <c r="C13" s="54">
        <v>28296623.25</v>
      </c>
      <c r="D13" s="55">
        <f t="shared" si="7"/>
        <v>0.57375225287692455</v>
      </c>
      <c r="E13" s="56">
        <f t="shared" si="0"/>
        <v>0.42624774712307545</v>
      </c>
      <c r="F13" s="45">
        <v>2285099.1800000002</v>
      </c>
      <c r="G13" s="1">
        <f t="shared" si="1"/>
        <v>974018.37742778717</v>
      </c>
      <c r="H13" s="1">
        <f t="shared" si="2"/>
        <v>1311080.8025722131</v>
      </c>
      <c r="I13" s="1">
        <v>89118.868020000009</v>
      </c>
      <c r="J13" s="46">
        <v>2195980.3119800002</v>
      </c>
      <c r="K13" s="45">
        <v>504891.81</v>
      </c>
      <c r="L13" s="1">
        <f t="shared" si="3"/>
        <v>215208.99655339186</v>
      </c>
      <c r="M13" s="1">
        <f t="shared" si="11"/>
        <v>289682.81344660814</v>
      </c>
      <c r="N13" s="1">
        <f t="shared" si="4"/>
        <v>504891.81</v>
      </c>
      <c r="O13" s="46">
        <v>0</v>
      </c>
      <c r="P13" s="45">
        <f t="shared" si="5"/>
        <v>595216.69596117898</v>
      </c>
      <c r="Q13" s="46">
        <f t="shared" si="6"/>
        <v>-595216.69596117898</v>
      </c>
      <c r="R13" s="1"/>
      <c r="S13" s="45">
        <f t="shared" ref="S13" si="16">P13*1.47%/365*31</f>
        <v>743.12396808084713</v>
      </c>
      <c r="T13" s="46">
        <f t="shared" ref="T13" si="17">Q13*1.47%/365*31</f>
        <v>-743.12396808084713</v>
      </c>
    </row>
    <row r="14" spans="1:24" x14ac:dyDescent="0.25">
      <c r="A14" s="53" t="s">
        <v>0</v>
      </c>
      <c r="B14" s="54">
        <v>40677366.340000004</v>
      </c>
      <c r="C14" s="54">
        <v>21994596.879999999</v>
      </c>
      <c r="D14" s="55">
        <f t="shared" si="7"/>
        <v>0.5407084789157468</v>
      </c>
      <c r="E14" s="56">
        <f t="shared" si="0"/>
        <v>0.4592915210842532</v>
      </c>
      <c r="F14" s="45">
        <v>2754991.98</v>
      </c>
      <c r="G14" s="1">
        <f t="shared" si="1"/>
        <v>1265344.4570691185</v>
      </c>
      <c r="H14" s="1">
        <f t="shared" si="2"/>
        <v>1489647.5229308815</v>
      </c>
      <c r="I14" s="1">
        <v>139402.59418799999</v>
      </c>
      <c r="J14" s="46">
        <v>2615589.3858119999</v>
      </c>
      <c r="K14" s="45">
        <v>519352.05</v>
      </c>
      <c r="L14" s="1">
        <f t="shared" si="3"/>
        <v>238533.9930227251</v>
      </c>
      <c r="M14" s="1">
        <f t="shared" si="11"/>
        <v>280818.05697727489</v>
      </c>
      <c r="N14" s="1">
        <f t="shared" si="4"/>
        <v>519352.05</v>
      </c>
      <c r="O14" s="46">
        <v>0</v>
      </c>
      <c r="P14" s="45">
        <f t="shared" si="5"/>
        <v>845123.80590384337</v>
      </c>
      <c r="Q14" s="46">
        <f t="shared" si="6"/>
        <v>-845123.8059038436</v>
      </c>
      <c r="R14" s="1"/>
      <c r="S14" s="45">
        <f>P14*1.47%/365*30</f>
        <v>1021.0947901468355</v>
      </c>
      <c r="T14" s="46">
        <f>Q14*1.47%/365*30</f>
        <v>-1021.0947901468355</v>
      </c>
    </row>
    <row r="15" spans="1:24" ht="15.75" thickBot="1" x14ac:dyDescent="0.3">
      <c r="A15" s="67" t="s">
        <v>20</v>
      </c>
      <c r="B15" s="68">
        <v>37238417.109999999</v>
      </c>
      <c r="C15" s="68">
        <v>19701657.43</v>
      </c>
      <c r="D15" s="69">
        <f t="shared" si="7"/>
        <v>0.52906806891932368</v>
      </c>
      <c r="E15" s="70">
        <f t="shared" si="0"/>
        <v>0.47093193108067632</v>
      </c>
      <c r="F15" s="61">
        <v>2029659.07</v>
      </c>
      <c r="G15" s="62">
        <f t="shared" si="1"/>
        <v>955831.26527050964</v>
      </c>
      <c r="H15" s="62">
        <f t="shared" si="2"/>
        <v>1073827.8047294905</v>
      </c>
      <c r="I15" s="62">
        <v>99250.328523000004</v>
      </c>
      <c r="J15" s="63">
        <v>1930408.7414770001</v>
      </c>
      <c r="K15" s="61">
        <v>723189.21</v>
      </c>
      <c r="L15" s="62">
        <f t="shared" si="3"/>
        <v>340572.89120200876</v>
      </c>
      <c r="M15" s="62">
        <f t="shared" si="11"/>
        <v>382616.3187979912</v>
      </c>
      <c r="N15" s="62">
        <f t="shared" si="4"/>
        <v>723189.21</v>
      </c>
      <c r="O15" s="63">
        <v>0</v>
      </c>
      <c r="P15" s="61">
        <f t="shared" si="5"/>
        <v>473964.61794951838</v>
      </c>
      <c r="Q15" s="63">
        <f t="shared" si="6"/>
        <v>-473964.61794951832</v>
      </c>
      <c r="R15" s="2"/>
      <c r="S15" s="61">
        <f>P15*1.47%/365*31</f>
        <v>591.74157917697414</v>
      </c>
      <c r="T15" s="63">
        <f>Q15*1.47%/365*31</f>
        <v>-591.74157917697403</v>
      </c>
    </row>
    <row r="16" spans="1:24" s="20" customFormat="1" ht="15.75" thickBot="1" x14ac:dyDescent="0.3">
      <c r="A16" s="57">
        <v>2013</v>
      </c>
      <c r="B16" s="58">
        <f>SUM(B4:B15)</f>
        <v>540268117.51999998</v>
      </c>
      <c r="C16" s="58">
        <f>SUM(C4:C15)</f>
        <v>317504298.45999998</v>
      </c>
      <c r="D16" s="59">
        <f t="shared" si="7"/>
        <v>0.58767913220096024</v>
      </c>
      <c r="E16" s="60">
        <f t="shared" si="0"/>
        <v>0.41232086779903976</v>
      </c>
      <c r="F16" s="47">
        <f>SUM(F4:F15)</f>
        <v>26765746.16</v>
      </c>
      <c r="G16" s="48">
        <f>SUM(G4:G15)</f>
        <v>11122214.667512644</v>
      </c>
      <c r="H16" s="48">
        <f>SUM(H4:H15)</f>
        <v>15643531.492487352</v>
      </c>
      <c r="I16" s="48">
        <f>SUM(I4:I15)</f>
        <v>1471029.2200059998</v>
      </c>
      <c r="J16" s="49">
        <f>SUM(J4:J15)</f>
        <v>25294716.939994004</v>
      </c>
      <c r="K16" s="47">
        <f t="shared" ref="K16:T16" si="18">SUM(K4:K15)</f>
        <v>5593614.1099999994</v>
      </c>
      <c r="L16" s="48">
        <f t="shared" si="18"/>
        <v>2361689.9734367505</v>
      </c>
      <c r="M16" s="48">
        <f t="shared" si="18"/>
        <v>3231924.1365632494</v>
      </c>
      <c r="N16" s="48">
        <f t="shared" si="18"/>
        <v>5593614.1099999994</v>
      </c>
      <c r="O16" s="49">
        <f t="shared" si="18"/>
        <v>0</v>
      </c>
      <c r="P16" s="47">
        <f t="shared" si="18"/>
        <v>6419261.3109433968</v>
      </c>
      <c r="Q16" s="49">
        <f t="shared" si="18"/>
        <v>-6419261.3109433968</v>
      </c>
      <c r="R16" s="22"/>
      <c r="S16" s="47">
        <f t="shared" si="18"/>
        <v>7881.3619986518825</v>
      </c>
      <c r="T16" s="49">
        <f t="shared" si="18"/>
        <v>-7881.3619986518825</v>
      </c>
    </row>
    <row r="17" spans="1:20" x14ac:dyDescent="0.25">
      <c r="B17" s="1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thickBot="1" x14ac:dyDescent="0.3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thickBot="1" x14ac:dyDescent="0.3">
      <c r="A19" s="89"/>
      <c r="B19" s="90"/>
      <c r="C19" s="90"/>
      <c r="D19" s="90"/>
      <c r="E19" s="91"/>
      <c r="F19" s="89" t="s">
        <v>22</v>
      </c>
      <c r="G19" s="90"/>
      <c r="H19" s="90"/>
      <c r="I19" s="90"/>
      <c r="J19" s="91"/>
      <c r="K19" s="89" t="s">
        <v>21</v>
      </c>
      <c r="L19" s="90"/>
      <c r="M19" s="90"/>
      <c r="N19" s="90"/>
      <c r="O19" s="91"/>
      <c r="P19" s="94"/>
      <c r="Q19" s="95"/>
      <c r="R19" s="22"/>
      <c r="S19" s="94"/>
      <c r="T19" s="95"/>
    </row>
    <row r="20" spans="1:20" ht="15.75" thickBot="1" x14ac:dyDescent="0.3">
      <c r="A20" s="92"/>
      <c r="B20" s="93" t="s">
        <v>11</v>
      </c>
      <c r="C20" s="93"/>
      <c r="D20" s="93"/>
      <c r="E20" s="93"/>
      <c r="F20" s="99"/>
      <c r="G20" s="101" t="s">
        <v>17</v>
      </c>
      <c r="H20" s="102"/>
      <c r="I20" s="101" t="s">
        <v>18</v>
      </c>
      <c r="J20" s="102"/>
      <c r="K20" s="99"/>
      <c r="L20" s="101" t="s">
        <v>17</v>
      </c>
      <c r="M20" s="102"/>
      <c r="N20" s="101" t="s">
        <v>18</v>
      </c>
      <c r="O20" s="102"/>
      <c r="P20" s="96" t="s">
        <v>19</v>
      </c>
      <c r="Q20" s="97"/>
      <c r="R20" s="22"/>
      <c r="S20" s="98" t="s">
        <v>23</v>
      </c>
      <c r="T20" s="97"/>
    </row>
    <row r="21" spans="1:20" ht="15.75" thickBot="1" x14ac:dyDescent="0.3">
      <c r="A21" s="51">
        <v>2012</v>
      </c>
      <c r="B21" s="52" t="s">
        <v>12</v>
      </c>
      <c r="C21" s="52" t="s">
        <v>13</v>
      </c>
      <c r="D21" s="52" t="s">
        <v>30</v>
      </c>
      <c r="E21" s="52" t="s">
        <v>14</v>
      </c>
      <c r="F21" s="100" t="s">
        <v>24</v>
      </c>
      <c r="G21" s="71" t="s">
        <v>15</v>
      </c>
      <c r="H21" s="71" t="s">
        <v>16</v>
      </c>
      <c r="I21" s="71" t="s">
        <v>15</v>
      </c>
      <c r="J21" s="71" t="s">
        <v>16</v>
      </c>
      <c r="K21" s="100" t="s">
        <v>24</v>
      </c>
      <c r="L21" s="71" t="s">
        <v>15</v>
      </c>
      <c r="M21" s="71" t="s">
        <v>16</v>
      </c>
      <c r="N21" s="71" t="s">
        <v>15</v>
      </c>
      <c r="O21" s="71" t="s">
        <v>16</v>
      </c>
      <c r="P21" s="72" t="s">
        <v>15</v>
      </c>
      <c r="Q21" s="71" t="s">
        <v>16</v>
      </c>
      <c r="R21" s="22"/>
      <c r="S21" s="73" t="s">
        <v>15</v>
      </c>
      <c r="T21" s="73" t="s">
        <v>16</v>
      </c>
    </row>
    <row r="22" spans="1:20" x14ac:dyDescent="0.25">
      <c r="A22" s="50" t="s">
        <v>1</v>
      </c>
      <c r="B22" s="64">
        <v>52750108.549999997</v>
      </c>
      <c r="C22" s="64">
        <v>32421100.469999999</v>
      </c>
      <c r="D22" s="65">
        <f>C22/B22</f>
        <v>0.61461675361803592</v>
      </c>
      <c r="E22" s="66">
        <f t="shared" ref="E22:E34" si="19">1-(C22/B22)</f>
        <v>0.38538324638196408</v>
      </c>
      <c r="F22" s="42">
        <v>1620364.52</v>
      </c>
      <c r="G22" s="43">
        <f t="shared" ref="G22:G33" si="20">F22*E22</f>
        <v>624461.33903975296</v>
      </c>
      <c r="H22" s="43">
        <f t="shared" ref="H22:H33" si="21">F22-G22</f>
        <v>995903.18096024706</v>
      </c>
      <c r="I22" s="43">
        <v>429882.70715599996</v>
      </c>
      <c r="J22" s="44">
        <v>1190481.8128440001</v>
      </c>
      <c r="K22" s="42">
        <v>310626.27</v>
      </c>
      <c r="L22" s="43">
        <f t="shared" ref="L22:L33" si="22">K22*E22</f>
        <v>119710.16034412051</v>
      </c>
      <c r="M22" s="43">
        <f>K22-L22</f>
        <v>190916.1096558795</v>
      </c>
      <c r="N22" s="43">
        <f t="shared" ref="N22:N33" si="23">K22</f>
        <v>310626.27</v>
      </c>
      <c r="O22" s="44">
        <v>0</v>
      </c>
      <c r="P22" s="42">
        <f t="shared" ref="P22:P33" si="24">G22-I22+L22-N22</f>
        <v>3662.5222278735018</v>
      </c>
      <c r="Q22" s="44">
        <f t="shared" ref="Q22:Q33" si="25">H22-J22+M22-O22</f>
        <v>-3662.5222278735018</v>
      </c>
      <c r="R22" s="1"/>
      <c r="S22" s="42">
        <f>P22*1.47%/365*31</f>
        <v>4.5726339157313829</v>
      </c>
      <c r="T22" s="44">
        <f>Q22*1.47%/365*31</f>
        <v>-4.5726339157313829</v>
      </c>
    </row>
    <row r="23" spans="1:20" x14ac:dyDescent="0.25">
      <c r="A23" s="53" t="s">
        <v>2</v>
      </c>
      <c r="B23" s="54">
        <v>49619002.75</v>
      </c>
      <c r="C23" s="54">
        <v>30169266.190000001</v>
      </c>
      <c r="D23" s="55">
        <f t="shared" ref="D23:D34" si="26">C23/B23</f>
        <v>0.60801839049455708</v>
      </c>
      <c r="E23" s="56">
        <f t="shared" si="19"/>
        <v>0.39198160950544292</v>
      </c>
      <c r="F23" s="45">
        <v>1770962.56</v>
      </c>
      <c r="G23" s="1">
        <f t="shared" si="20"/>
        <v>694184.75464267959</v>
      </c>
      <c r="H23" s="1">
        <f t="shared" si="21"/>
        <v>1076777.8053573205</v>
      </c>
      <c r="I23" s="1">
        <v>533413.92307200003</v>
      </c>
      <c r="J23" s="46">
        <v>1237548.636928</v>
      </c>
      <c r="K23" s="45">
        <v>356688.29</v>
      </c>
      <c r="L23" s="1">
        <f t="shared" si="22"/>
        <v>139815.25000594417</v>
      </c>
      <c r="M23" s="1">
        <f t="shared" ref="M23:M33" si="27">K23-L23</f>
        <v>216873.03999405581</v>
      </c>
      <c r="N23" s="1">
        <f t="shared" si="23"/>
        <v>356688.29</v>
      </c>
      <c r="O23" s="46">
        <v>0</v>
      </c>
      <c r="P23" s="45">
        <f t="shared" si="24"/>
        <v>-56102.208423376258</v>
      </c>
      <c r="Q23" s="46">
        <f t="shared" si="25"/>
        <v>56102.208423376258</v>
      </c>
      <c r="R23" s="1"/>
      <c r="S23" s="45">
        <f>P23*1.47%/365*28</f>
        <v>-63.264846539894975</v>
      </c>
      <c r="T23" s="46">
        <f>Q23*1.47%/365*28</f>
        <v>63.264846539894975</v>
      </c>
    </row>
    <row r="24" spans="1:20" x14ac:dyDescent="0.25">
      <c r="A24" s="53" t="s">
        <v>3</v>
      </c>
      <c r="B24" s="54">
        <v>40108335.219999999</v>
      </c>
      <c r="C24" s="54">
        <v>22998273.510000002</v>
      </c>
      <c r="D24" s="55">
        <f t="shared" si="26"/>
        <v>0.57340384196579486</v>
      </c>
      <c r="E24" s="56">
        <f t="shared" si="19"/>
        <v>0.42659615803420514</v>
      </c>
      <c r="F24" s="45">
        <v>2019438.07</v>
      </c>
      <c r="G24" s="1">
        <f t="shared" si="20"/>
        <v>861484.52205001027</v>
      </c>
      <c r="H24" s="1">
        <f t="shared" si="21"/>
        <v>1157953.5479499898</v>
      </c>
      <c r="I24" s="1">
        <v>556153.24447799998</v>
      </c>
      <c r="J24" s="46">
        <v>1463284.825522</v>
      </c>
      <c r="K24" s="45">
        <v>361029.54</v>
      </c>
      <c r="L24" s="1">
        <f t="shared" si="22"/>
        <v>154013.81470085637</v>
      </c>
      <c r="M24" s="1">
        <f t="shared" si="27"/>
        <v>207015.72529914361</v>
      </c>
      <c r="N24" s="1">
        <f t="shared" si="23"/>
        <v>361029.54</v>
      </c>
      <c r="O24" s="46">
        <v>0</v>
      </c>
      <c r="P24" s="45">
        <f t="shared" si="24"/>
        <v>98315.552272866655</v>
      </c>
      <c r="Q24" s="46">
        <f t="shared" si="25"/>
        <v>-98315.552272866567</v>
      </c>
      <c r="R24" s="1"/>
      <c r="S24" s="45">
        <f t="shared" ref="S24" si="28">P24*1.47%/365*31</f>
        <v>122.74629361848035</v>
      </c>
      <c r="T24" s="46">
        <f t="shared" ref="T24" si="29">Q24*1.47%/365*31</f>
        <v>-122.74629361848025</v>
      </c>
    </row>
    <row r="25" spans="1:20" x14ac:dyDescent="0.25">
      <c r="A25" s="53" t="s">
        <v>4</v>
      </c>
      <c r="B25" s="54">
        <v>33441380.23</v>
      </c>
      <c r="C25" s="54">
        <v>17501181.789999999</v>
      </c>
      <c r="D25" s="55">
        <f t="shared" si="26"/>
        <v>0.52333909873432272</v>
      </c>
      <c r="E25" s="56">
        <f t="shared" si="19"/>
        <v>0.47666090126567728</v>
      </c>
      <c r="F25" s="45">
        <v>1767099</v>
      </c>
      <c r="G25" s="1">
        <f t="shared" si="20"/>
        <v>842307.00196567702</v>
      </c>
      <c r="H25" s="1">
        <f t="shared" si="21"/>
        <v>924791.99803432298</v>
      </c>
      <c r="I25" s="1">
        <v>407139.60959999997</v>
      </c>
      <c r="J25" s="46">
        <v>1359959.3903999999</v>
      </c>
      <c r="K25" s="45">
        <v>559686.77</v>
      </c>
      <c r="L25" s="1">
        <f t="shared" si="22"/>
        <v>266780.80021467584</v>
      </c>
      <c r="M25" s="1">
        <f t="shared" si="27"/>
        <v>292905.96978532418</v>
      </c>
      <c r="N25" s="1">
        <f t="shared" si="23"/>
        <v>559686.77</v>
      </c>
      <c r="O25" s="46">
        <v>0</v>
      </c>
      <c r="P25" s="45">
        <f t="shared" si="24"/>
        <v>142261.42258035287</v>
      </c>
      <c r="Q25" s="46">
        <f t="shared" si="25"/>
        <v>-142261.42258035275</v>
      </c>
      <c r="R25" s="1"/>
      <c r="S25" s="45">
        <f>P25*1.47%/365*30</f>
        <v>171.88297906283728</v>
      </c>
      <c r="T25" s="46">
        <f>Q25*1.47%/365*30</f>
        <v>-171.88297906283717</v>
      </c>
    </row>
    <row r="26" spans="1:20" x14ac:dyDescent="0.25">
      <c r="A26" s="53" t="s">
        <v>5</v>
      </c>
      <c r="B26" s="54">
        <v>47101848.040000051</v>
      </c>
      <c r="C26" s="54">
        <v>29308041.949999999</v>
      </c>
      <c r="D26" s="55">
        <f t="shared" si="26"/>
        <v>0.62222700742253012</v>
      </c>
      <c r="E26" s="56">
        <f t="shared" si="19"/>
        <v>0.37777299257746988</v>
      </c>
      <c r="F26" s="45">
        <v>2054626.31</v>
      </c>
      <c r="G26" s="1">
        <f t="shared" si="20"/>
        <v>776182.32975710439</v>
      </c>
      <c r="H26" s="1">
        <f t="shared" si="21"/>
        <v>1278443.9802428957</v>
      </c>
      <c r="I26" s="1">
        <v>180807.11528</v>
      </c>
      <c r="J26" s="46">
        <v>1873819.19472</v>
      </c>
      <c r="K26" s="45">
        <v>521146.95</v>
      </c>
      <c r="L26" s="1">
        <f t="shared" si="22"/>
        <v>196875.24287412106</v>
      </c>
      <c r="M26" s="1">
        <f t="shared" si="27"/>
        <v>324271.70712587895</v>
      </c>
      <c r="N26" s="1">
        <f t="shared" si="23"/>
        <v>521146.95</v>
      </c>
      <c r="O26" s="46">
        <v>0</v>
      </c>
      <c r="P26" s="45">
        <f t="shared" si="24"/>
        <v>271103.50735122542</v>
      </c>
      <c r="Q26" s="46">
        <f t="shared" si="25"/>
        <v>-271103.50735122542</v>
      </c>
      <c r="R26" s="1"/>
      <c r="S26" s="45">
        <f t="shared" ref="S26" si="30">P26*1.47%/365*31</f>
        <v>338.47087205466693</v>
      </c>
      <c r="T26" s="46">
        <f t="shared" ref="T26" si="31">Q26*1.47%/365*31</f>
        <v>-338.47087205466693</v>
      </c>
    </row>
    <row r="27" spans="1:20" x14ac:dyDescent="0.25">
      <c r="A27" s="53" t="s">
        <v>6</v>
      </c>
      <c r="B27" s="54">
        <v>38470606.560000047</v>
      </c>
      <c r="C27" s="54">
        <v>20613446.190000013</v>
      </c>
      <c r="D27" s="55">
        <f t="shared" si="26"/>
        <v>0.53582326958766791</v>
      </c>
      <c r="E27" s="56">
        <f t="shared" si="19"/>
        <v>0.46417673041233209</v>
      </c>
      <c r="F27" s="45">
        <v>2415484.33</v>
      </c>
      <c r="G27" s="1">
        <f t="shared" si="20"/>
        <v>1121211.6186616227</v>
      </c>
      <c r="H27" s="1">
        <f t="shared" si="21"/>
        <v>1294272.7113383773</v>
      </c>
      <c r="I27" s="1">
        <v>152900.158089</v>
      </c>
      <c r="J27" s="46">
        <v>2262584.1719110003</v>
      </c>
      <c r="K27" s="45">
        <v>433521.17</v>
      </c>
      <c r="L27" s="1">
        <f t="shared" si="22"/>
        <v>201230.43925512879</v>
      </c>
      <c r="M27" s="1">
        <f t="shared" si="27"/>
        <v>232290.73074487119</v>
      </c>
      <c r="N27" s="1">
        <f t="shared" si="23"/>
        <v>433521.17</v>
      </c>
      <c r="O27" s="46">
        <v>0</v>
      </c>
      <c r="P27" s="45">
        <f t="shared" si="24"/>
        <v>736020.72982775164</v>
      </c>
      <c r="Q27" s="46">
        <f t="shared" si="25"/>
        <v>-736020.72982775175</v>
      </c>
      <c r="R27" s="1"/>
      <c r="S27" s="45">
        <f>P27*1.47%/365*30</f>
        <v>889.27436124394103</v>
      </c>
      <c r="T27" s="46">
        <f>Q27*1.47%/365*30</f>
        <v>-889.27436124394126</v>
      </c>
    </row>
    <row r="28" spans="1:20" x14ac:dyDescent="0.25">
      <c r="A28" s="53" t="s">
        <v>7</v>
      </c>
      <c r="B28" s="54">
        <v>55076364.449999899</v>
      </c>
      <c r="C28" s="54">
        <v>34213509.5</v>
      </c>
      <c r="D28" s="55">
        <f t="shared" si="26"/>
        <v>0.62120130552662256</v>
      </c>
      <c r="E28" s="56">
        <f t="shared" si="19"/>
        <v>0.37879869447337744</v>
      </c>
      <c r="F28" s="45">
        <v>1953303.5</v>
      </c>
      <c r="G28" s="1">
        <f t="shared" si="20"/>
        <v>739908.81571027881</v>
      </c>
      <c r="H28" s="1">
        <f t="shared" si="21"/>
        <v>1213394.6842897213</v>
      </c>
      <c r="I28" s="1">
        <v>105478.389</v>
      </c>
      <c r="J28" s="46">
        <v>1847825.111</v>
      </c>
      <c r="K28" s="45">
        <v>421878.7</v>
      </c>
      <c r="L28" s="1">
        <f t="shared" si="22"/>
        <v>159807.10078612567</v>
      </c>
      <c r="M28" s="1">
        <f t="shared" si="27"/>
        <v>262071.59921387435</v>
      </c>
      <c r="N28" s="1">
        <f t="shared" si="23"/>
        <v>421878.7</v>
      </c>
      <c r="O28" s="46">
        <v>0</v>
      </c>
      <c r="P28" s="45">
        <f t="shared" si="24"/>
        <v>372358.82749640447</v>
      </c>
      <c r="Q28" s="46">
        <f t="shared" si="25"/>
        <v>-372358.82749640441</v>
      </c>
      <c r="R28" s="1"/>
      <c r="S28" s="45">
        <f t="shared" ref="S28:S29" si="32">P28*1.47%/365*31</f>
        <v>464.88744572633288</v>
      </c>
      <c r="T28" s="46">
        <f t="shared" ref="T28:T29" si="33">Q28*1.47%/365*31</f>
        <v>-464.88744572633283</v>
      </c>
    </row>
    <row r="29" spans="1:20" x14ac:dyDescent="0.25">
      <c r="A29" s="53" t="s">
        <v>8</v>
      </c>
      <c r="B29" s="54">
        <v>64274550.419999965</v>
      </c>
      <c r="C29" s="54">
        <v>41756810.18999999</v>
      </c>
      <c r="D29" s="55">
        <f t="shared" si="26"/>
        <v>0.64966320133149857</v>
      </c>
      <c r="E29" s="56">
        <f t="shared" si="19"/>
        <v>0.35033679866850143</v>
      </c>
      <c r="F29" s="45">
        <v>1994514.32</v>
      </c>
      <c r="G29" s="1">
        <f t="shared" si="20"/>
        <v>698751.76176728308</v>
      </c>
      <c r="H29" s="1">
        <f t="shared" si="21"/>
        <v>1295762.558232717</v>
      </c>
      <c r="I29" s="1">
        <v>107304.87041600001</v>
      </c>
      <c r="J29" s="46">
        <v>1887209.449584</v>
      </c>
      <c r="K29" s="45">
        <v>224131.06</v>
      </c>
      <c r="L29" s="1">
        <f t="shared" si="22"/>
        <v>78521.358042577805</v>
      </c>
      <c r="M29" s="1">
        <f t="shared" si="27"/>
        <v>145609.70195742219</v>
      </c>
      <c r="N29" s="1">
        <f t="shared" si="23"/>
        <v>224131.06</v>
      </c>
      <c r="O29" s="46">
        <v>0</v>
      </c>
      <c r="P29" s="45">
        <f t="shared" si="24"/>
        <v>445837.18939386081</v>
      </c>
      <c r="Q29" s="46">
        <f t="shared" si="25"/>
        <v>-445837.18939386087</v>
      </c>
      <c r="R29" s="1"/>
      <c r="S29" s="45">
        <f t="shared" si="32"/>
        <v>556.62467727885576</v>
      </c>
      <c r="T29" s="46">
        <f t="shared" si="33"/>
        <v>-556.62467727885587</v>
      </c>
    </row>
    <row r="30" spans="1:20" x14ac:dyDescent="0.25">
      <c r="A30" s="53" t="s">
        <v>9</v>
      </c>
      <c r="B30" s="54">
        <v>51624934.000000007</v>
      </c>
      <c r="C30" s="54">
        <v>30064589.939999979</v>
      </c>
      <c r="D30" s="55">
        <f t="shared" si="26"/>
        <v>0.582365682830703</v>
      </c>
      <c r="E30" s="56">
        <f t="shared" si="19"/>
        <v>0.417634317169297</v>
      </c>
      <c r="F30" s="45">
        <v>1952138.19</v>
      </c>
      <c r="G30" s="1">
        <f t="shared" si="20"/>
        <v>815279.9000007573</v>
      </c>
      <c r="H30" s="1">
        <f t="shared" si="21"/>
        <v>1136858.2899992426</v>
      </c>
      <c r="I30" s="1">
        <v>108343.669545</v>
      </c>
      <c r="J30" s="46">
        <v>1843794.520455</v>
      </c>
      <c r="K30" s="45">
        <v>245476.89</v>
      </c>
      <c r="L30" s="1">
        <f t="shared" si="22"/>
        <v>102519.57333599264</v>
      </c>
      <c r="M30" s="1">
        <f t="shared" si="27"/>
        <v>142957.31666400738</v>
      </c>
      <c r="N30" s="1">
        <f t="shared" si="23"/>
        <v>245476.89</v>
      </c>
      <c r="O30" s="46">
        <v>0</v>
      </c>
      <c r="P30" s="45">
        <f t="shared" si="24"/>
        <v>563978.91379174998</v>
      </c>
      <c r="Q30" s="46">
        <f t="shared" si="25"/>
        <v>-563978.91379174998</v>
      </c>
      <c r="R30" s="1"/>
      <c r="S30" s="45">
        <f>P30*1.47%/365*30</f>
        <v>681.41013967715548</v>
      </c>
      <c r="T30" s="46">
        <f>Q30*1.47%/365*30</f>
        <v>-681.41013967715548</v>
      </c>
    </row>
    <row r="31" spans="1:20" x14ac:dyDescent="0.25">
      <c r="A31" s="53" t="s">
        <v>10</v>
      </c>
      <c r="B31" s="54">
        <v>50336603.339999937</v>
      </c>
      <c r="C31" s="54">
        <v>29358537.459999975</v>
      </c>
      <c r="D31" s="55">
        <f t="shared" si="26"/>
        <v>0.58324430954740725</v>
      </c>
      <c r="E31" s="56">
        <f t="shared" si="19"/>
        <v>0.41675569045259275</v>
      </c>
      <c r="F31" s="45">
        <v>1732835.91</v>
      </c>
      <c r="G31" s="1">
        <f t="shared" si="20"/>
        <v>722169.22611309681</v>
      </c>
      <c r="H31" s="1">
        <f t="shared" si="21"/>
        <v>1010666.6838869031</v>
      </c>
      <c r="I31" s="1">
        <v>87334.929863999991</v>
      </c>
      <c r="J31" s="46">
        <v>1645500.9801359999</v>
      </c>
      <c r="K31" s="45">
        <v>288661.87</v>
      </c>
      <c r="L31" s="1">
        <f t="shared" si="22"/>
        <v>120301.47693918657</v>
      </c>
      <c r="M31" s="1">
        <f t="shared" si="27"/>
        <v>168360.39306081343</v>
      </c>
      <c r="N31" s="1">
        <f t="shared" si="23"/>
        <v>288661.87</v>
      </c>
      <c r="O31" s="46">
        <v>0</v>
      </c>
      <c r="P31" s="45">
        <f t="shared" si="24"/>
        <v>466473.90318828344</v>
      </c>
      <c r="Q31" s="46">
        <f t="shared" si="25"/>
        <v>-466473.90318828332</v>
      </c>
      <c r="R31" s="1"/>
      <c r="S31" s="45">
        <f t="shared" ref="S31" si="34">P31*1.47%/365*31</f>
        <v>582.38947310383776</v>
      </c>
      <c r="T31" s="46">
        <f t="shared" ref="T31" si="35">Q31*1.47%/365*31</f>
        <v>-582.38947310383753</v>
      </c>
    </row>
    <row r="32" spans="1:20" x14ac:dyDescent="0.25">
      <c r="A32" s="53" t="s">
        <v>0</v>
      </c>
      <c r="B32" s="54">
        <v>39774126.329999946</v>
      </c>
      <c r="C32" s="54">
        <v>21940860.569999993</v>
      </c>
      <c r="D32" s="55">
        <f t="shared" si="26"/>
        <v>0.55163651837277261</v>
      </c>
      <c r="E32" s="56">
        <f t="shared" si="19"/>
        <v>0.44836348162722739</v>
      </c>
      <c r="F32" s="45">
        <v>1929845.38</v>
      </c>
      <c r="G32" s="1">
        <f t="shared" si="20"/>
        <v>865272.19357901963</v>
      </c>
      <c r="H32" s="1">
        <f t="shared" si="21"/>
        <v>1064573.1864209804</v>
      </c>
      <c r="I32" s="1">
        <v>162492.980996</v>
      </c>
      <c r="J32" s="46">
        <v>1767352.3990039998</v>
      </c>
      <c r="K32" s="45">
        <v>472113.55</v>
      </c>
      <c r="L32" s="1">
        <f t="shared" si="22"/>
        <v>211678.47500139009</v>
      </c>
      <c r="M32" s="1">
        <f t="shared" si="27"/>
        <v>260435.0749986099</v>
      </c>
      <c r="N32" s="1">
        <f t="shared" si="23"/>
        <v>472113.55</v>
      </c>
      <c r="O32" s="46">
        <v>0</v>
      </c>
      <c r="P32" s="45">
        <f t="shared" si="24"/>
        <v>442344.13758440973</v>
      </c>
      <c r="Q32" s="46">
        <f t="shared" si="25"/>
        <v>-442344.1375844095</v>
      </c>
      <c r="R32" s="1"/>
      <c r="S32" s="45">
        <f>P32*1.47%/365*30</f>
        <v>534.44867034171148</v>
      </c>
      <c r="T32" s="46">
        <f>Q32*1.47%/365*30</f>
        <v>-534.44867034171114</v>
      </c>
    </row>
    <row r="33" spans="1:20" ht="15.75" thickBot="1" x14ac:dyDescent="0.3">
      <c r="A33" s="67" t="s">
        <v>20</v>
      </c>
      <c r="B33" s="68">
        <v>41620857.639999956</v>
      </c>
      <c r="C33" s="68">
        <v>23285597.580000009</v>
      </c>
      <c r="D33" s="69">
        <f t="shared" si="26"/>
        <v>0.55946943192302834</v>
      </c>
      <c r="E33" s="70">
        <f t="shared" si="19"/>
        <v>0.44053056807697166</v>
      </c>
      <c r="F33" s="61">
        <v>1523334.2</v>
      </c>
      <c r="G33" s="62">
        <f t="shared" si="20"/>
        <v>671075.28049707913</v>
      </c>
      <c r="H33" s="62">
        <f t="shared" si="21"/>
        <v>852258.91950292082</v>
      </c>
      <c r="I33" s="62">
        <v>379005.54895999999</v>
      </c>
      <c r="J33" s="63">
        <v>1144328.6510399999</v>
      </c>
      <c r="K33" s="61">
        <v>287304.09999999998</v>
      </c>
      <c r="L33" s="62">
        <f t="shared" si="22"/>
        <v>126566.23838384307</v>
      </c>
      <c r="M33" s="62">
        <f t="shared" si="27"/>
        <v>160737.86161615691</v>
      </c>
      <c r="N33" s="62">
        <f t="shared" si="23"/>
        <v>287304.09999999998</v>
      </c>
      <c r="O33" s="63">
        <v>0</v>
      </c>
      <c r="P33" s="61">
        <f t="shared" si="24"/>
        <v>131331.86992092221</v>
      </c>
      <c r="Q33" s="63">
        <f t="shared" si="25"/>
        <v>-131331.86992092218</v>
      </c>
      <c r="R33" s="2"/>
      <c r="S33" s="61">
        <f>P33*1.47%/365*31</f>
        <v>163.96694006291577</v>
      </c>
      <c r="T33" s="63">
        <f>Q33*1.47%/365*31</f>
        <v>-163.96694006291571</v>
      </c>
    </row>
    <row r="34" spans="1:20" s="20" customFormat="1" ht="15.75" thickBot="1" x14ac:dyDescent="0.3">
      <c r="A34" s="57">
        <v>2012</v>
      </c>
      <c r="B34" s="58">
        <f>SUM(B22:B33)</f>
        <v>564198717.52999973</v>
      </c>
      <c r="C34" s="58">
        <f>SUM(C22:C33)</f>
        <v>333631215.33999991</v>
      </c>
      <c r="D34" s="59">
        <f t="shared" si="26"/>
        <v>0.59133635893502356</v>
      </c>
      <c r="E34" s="60">
        <f t="shared" si="19"/>
        <v>0.40866364106497644</v>
      </c>
      <c r="F34" s="47">
        <f>SUM(F22:F33)</f>
        <v>22733946.289999999</v>
      </c>
      <c r="G34" s="48">
        <f>SUM(G22:G33)</f>
        <v>9432288.7437843625</v>
      </c>
      <c r="H34" s="48">
        <f>SUM(H22:H33)</f>
        <v>13301657.54621564</v>
      </c>
      <c r="I34" s="48">
        <f>SUM(I22:I33)</f>
        <v>3210257.1464559999</v>
      </c>
      <c r="J34" s="49">
        <f>SUM(J22:J33)</f>
        <v>19523689.143544</v>
      </c>
      <c r="K34" s="47">
        <f t="shared" ref="K34:T34" si="36">SUM(K22:K33)</f>
        <v>4482265.16</v>
      </c>
      <c r="L34" s="48">
        <f t="shared" si="36"/>
        <v>1877819.9298839625</v>
      </c>
      <c r="M34" s="48">
        <f t="shared" si="36"/>
        <v>2604445.2301160377</v>
      </c>
      <c r="N34" s="48">
        <f t="shared" si="36"/>
        <v>4482265.16</v>
      </c>
      <c r="O34" s="49">
        <f t="shared" si="36"/>
        <v>0</v>
      </c>
      <c r="P34" s="47">
        <f t="shared" si="36"/>
        <v>3617586.3672123244</v>
      </c>
      <c r="Q34" s="49">
        <f t="shared" si="36"/>
        <v>-3617586.3672123239</v>
      </c>
      <c r="R34" s="22"/>
      <c r="S34" s="47">
        <f t="shared" si="36"/>
        <v>4447.4096395465713</v>
      </c>
      <c r="T34" s="49">
        <f t="shared" si="36"/>
        <v>-4447.4096395465704</v>
      </c>
    </row>
    <row r="35" spans="1:20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thickBot="1" x14ac:dyDescent="0.3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thickBot="1" x14ac:dyDescent="0.3">
      <c r="A37" s="89"/>
      <c r="B37" s="90"/>
      <c r="C37" s="90"/>
      <c r="D37" s="90"/>
      <c r="E37" s="91"/>
      <c r="F37" s="89" t="s">
        <v>22</v>
      </c>
      <c r="G37" s="90"/>
      <c r="H37" s="90"/>
      <c r="I37" s="90"/>
      <c r="J37" s="91"/>
      <c r="K37" s="89" t="s">
        <v>21</v>
      </c>
      <c r="L37" s="90"/>
      <c r="M37" s="90"/>
      <c r="N37" s="90"/>
      <c r="O37" s="91"/>
      <c r="P37" s="94"/>
      <c r="Q37" s="95"/>
      <c r="R37" s="22"/>
      <c r="S37" s="94"/>
      <c r="T37" s="95"/>
    </row>
    <row r="38" spans="1:20" ht="15.75" thickBot="1" x14ac:dyDescent="0.3">
      <c r="A38" s="92"/>
      <c r="B38" s="93" t="s">
        <v>11</v>
      </c>
      <c r="C38" s="93"/>
      <c r="D38" s="93"/>
      <c r="E38" s="93"/>
      <c r="F38" s="99"/>
      <c r="G38" s="101" t="s">
        <v>17</v>
      </c>
      <c r="H38" s="102"/>
      <c r="I38" s="101" t="s">
        <v>18</v>
      </c>
      <c r="J38" s="102"/>
      <c r="K38" s="99"/>
      <c r="L38" s="101" t="s">
        <v>17</v>
      </c>
      <c r="M38" s="102"/>
      <c r="N38" s="101" t="s">
        <v>18</v>
      </c>
      <c r="O38" s="102"/>
      <c r="P38" s="96" t="s">
        <v>19</v>
      </c>
      <c r="Q38" s="97"/>
      <c r="R38" s="22"/>
      <c r="S38" s="98" t="s">
        <v>23</v>
      </c>
      <c r="T38" s="97"/>
    </row>
    <row r="39" spans="1:20" ht="15.75" thickBot="1" x14ac:dyDescent="0.3">
      <c r="A39" s="51">
        <v>2011</v>
      </c>
      <c r="B39" s="52" t="s">
        <v>12</v>
      </c>
      <c r="C39" s="52" t="s">
        <v>13</v>
      </c>
      <c r="D39" s="52" t="s">
        <v>30</v>
      </c>
      <c r="E39" s="52" t="s">
        <v>14</v>
      </c>
      <c r="F39" s="100" t="s">
        <v>24</v>
      </c>
      <c r="G39" s="71" t="s">
        <v>15</v>
      </c>
      <c r="H39" s="71" t="s">
        <v>16</v>
      </c>
      <c r="I39" s="71" t="s">
        <v>15</v>
      </c>
      <c r="J39" s="71" t="s">
        <v>16</v>
      </c>
      <c r="K39" s="100" t="s">
        <v>24</v>
      </c>
      <c r="L39" s="71" t="s">
        <v>15</v>
      </c>
      <c r="M39" s="71" t="s">
        <v>16</v>
      </c>
      <c r="N39" s="71" t="s">
        <v>15</v>
      </c>
      <c r="O39" s="71" t="s">
        <v>16</v>
      </c>
      <c r="P39" s="72" t="s">
        <v>15</v>
      </c>
      <c r="Q39" s="71" t="s">
        <v>16</v>
      </c>
      <c r="R39" s="22"/>
      <c r="S39" s="73" t="s">
        <v>15</v>
      </c>
      <c r="T39" s="73" t="s">
        <v>16</v>
      </c>
    </row>
    <row r="40" spans="1:20" x14ac:dyDescent="0.25">
      <c r="A40" s="50" t="s">
        <v>1</v>
      </c>
      <c r="B40" s="64">
        <v>46067388.390000001</v>
      </c>
      <c r="C40" s="64">
        <v>25799334.329999998</v>
      </c>
      <c r="D40" s="65">
        <f>C40/B40</f>
        <v>0.56003466295042559</v>
      </c>
      <c r="E40" s="66">
        <f t="shared" ref="E40:E52" si="37">1-(C40/B40)</f>
        <v>0.43996533704957441</v>
      </c>
      <c r="F40" s="42">
        <v>1666071.07</v>
      </c>
      <c r="G40" s="43">
        <f t="shared" ref="G40:G51" si="38">F40*E40</f>
        <v>733013.51986109512</v>
      </c>
      <c r="H40" s="43">
        <f t="shared" ref="H40:H51" si="39">F40-G40</f>
        <v>933057.55013890495</v>
      </c>
      <c r="I40" s="43">
        <v>452671.50971900002</v>
      </c>
      <c r="J40" s="44">
        <v>1213399.5602810001</v>
      </c>
      <c r="K40" s="42"/>
      <c r="L40" s="43">
        <f t="shared" ref="L40:L51" si="40">K40*E40</f>
        <v>0</v>
      </c>
      <c r="M40" s="43">
        <f>K40-L40</f>
        <v>0</v>
      </c>
      <c r="N40" s="43">
        <f t="shared" ref="N40:N46" si="41">K40</f>
        <v>0</v>
      </c>
      <c r="O40" s="44">
        <v>0</v>
      </c>
      <c r="P40" s="42">
        <f t="shared" ref="P40:P51" si="42">G40-I40+L40-N40</f>
        <v>280342.0101420951</v>
      </c>
      <c r="Q40" s="44">
        <f t="shared" ref="Q40:Q51" si="43">H40-J40+M40-O40</f>
        <v>-280342.01014209515</v>
      </c>
      <c r="R40" s="1"/>
      <c r="S40" s="42">
        <f>P40*1.47%/365*31</f>
        <v>350.00507951165133</v>
      </c>
      <c r="T40" s="44">
        <f>Q40*1.47%/365*31</f>
        <v>-350.00507951165139</v>
      </c>
    </row>
    <row r="41" spans="1:20" x14ac:dyDescent="0.25">
      <c r="A41" s="53" t="s">
        <v>2</v>
      </c>
      <c r="B41" s="54">
        <v>55202119.479999997</v>
      </c>
      <c r="C41" s="54">
        <v>32496423.510000002</v>
      </c>
      <c r="D41" s="55">
        <f t="shared" ref="D41:D52" si="44">C41/B41</f>
        <v>0.58868072124972692</v>
      </c>
      <c r="E41" s="56">
        <f t="shared" si="37"/>
        <v>0.41131927875027308</v>
      </c>
      <c r="F41" s="45">
        <v>1319691.99</v>
      </c>
      <c r="G41" s="1">
        <f t="shared" si="38"/>
        <v>542814.75749931263</v>
      </c>
      <c r="H41" s="1">
        <f t="shared" si="39"/>
        <v>776877.23250068736</v>
      </c>
      <c r="I41" s="1">
        <v>363971.050842</v>
      </c>
      <c r="J41" s="46">
        <v>955720.93915800005</v>
      </c>
      <c r="K41" s="45"/>
      <c r="L41" s="1">
        <f t="shared" si="40"/>
        <v>0</v>
      </c>
      <c r="M41" s="1">
        <f t="shared" ref="M41:M51" si="45">K41-L41</f>
        <v>0</v>
      </c>
      <c r="N41" s="1">
        <f t="shared" si="41"/>
        <v>0</v>
      </c>
      <c r="O41" s="46">
        <v>0</v>
      </c>
      <c r="P41" s="45">
        <f t="shared" si="42"/>
        <v>178843.70665731264</v>
      </c>
      <c r="Q41" s="46">
        <f t="shared" si="43"/>
        <v>-178843.70665731269</v>
      </c>
      <c r="R41" s="1"/>
      <c r="S41" s="45">
        <f>P41*1.47%/365*28</f>
        <v>201.67690317849284</v>
      </c>
      <c r="T41" s="46">
        <f>Q41*1.47%/365*28</f>
        <v>-201.67690317849286</v>
      </c>
    </row>
    <row r="42" spans="1:20" x14ac:dyDescent="0.25">
      <c r="A42" s="53" t="s">
        <v>3</v>
      </c>
      <c r="B42" s="54">
        <v>47978186.780000001</v>
      </c>
      <c r="C42" s="54">
        <v>28169925.210000001</v>
      </c>
      <c r="D42" s="55">
        <f t="shared" si="44"/>
        <v>0.58714026311938083</v>
      </c>
      <c r="E42" s="56">
        <f t="shared" si="37"/>
        <v>0.41285973688061917</v>
      </c>
      <c r="F42" s="45">
        <v>1495855.88</v>
      </c>
      <c r="G42" s="1">
        <f t="shared" si="38"/>
        <v>617578.66502812703</v>
      </c>
      <c r="H42" s="1">
        <f t="shared" si="39"/>
        <v>878277.21497187286</v>
      </c>
      <c r="I42" s="1">
        <v>425122.24109599995</v>
      </c>
      <c r="J42" s="46">
        <v>1070733.6389039999</v>
      </c>
      <c r="K42" s="45"/>
      <c r="L42" s="1">
        <f t="shared" si="40"/>
        <v>0</v>
      </c>
      <c r="M42" s="1">
        <f t="shared" si="45"/>
        <v>0</v>
      </c>
      <c r="N42" s="1">
        <f t="shared" si="41"/>
        <v>0</v>
      </c>
      <c r="O42" s="46">
        <v>0</v>
      </c>
      <c r="P42" s="45">
        <f t="shared" si="42"/>
        <v>192456.42393212707</v>
      </c>
      <c r="Q42" s="46">
        <f t="shared" si="43"/>
        <v>-192456.42393212707</v>
      </c>
      <c r="R42" s="1"/>
      <c r="S42" s="45">
        <f t="shared" ref="S42" si="46">P42*1.47%/365*31</f>
        <v>240.28052708457616</v>
      </c>
      <c r="T42" s="46">
        <f t="shared" ref="T42" si="47">Q42*1.47%/365*31</f>
        <v>-240.28052708457616</v>
      </c>
    </row>
    <row r="43" spans="1:20" x14ac:dyDescent="0.25">
      <c r="A43" s="53" t="s">
        <v>4</v>
      </c>
      <c r="B43" s="54">
        <v>41428763.409999996</v>
      </c>
      <c r="C43" s="54">
        <v>22008832.84</v>
      </c>
      <c r="D43" s="55">
        <f t="shared" si="44"/>
        <v>0.53124522743267666</v>
      </c>
      <c r="E43" s="56">
        <f t="shared" si="37"/>
        <v>0.46875477256732334</v>
      </c>
      <c r="F43" s="45">
        <v>1519165.42</v>
      </c>
      <c r="G43" s="1">
        <f t="shared" si="38"/>
        <v>712116.04094424215</v>
      </c>
      <c r="H43" s="1">
        <f t="shared" si="39"/>
        <v>807049.37905575777</v>
      </c>
      <c r="I43" s="1">
        <v>403034.58592599997</v>
      </c>
      <c r="J43" s="46">
        <v>1116130.8340739999</v>
      </c>
      <c r="K43" s="45"/>
      <c r="L43" s="1">
        <f t="shared" si="40"/>
        <v>0</v>
      </c>
      <c r="M43" s="1">
        <f t="shared" si="45"/>
        <v>0</v>
      </c>
      <c r="N43" s="1">
        <f t="shared" si="41"/>
        <v>0</v>
      </c>
      <c r="O43" s="46">
        <v>0</v>
      </c>
      <c r="P43" s="45">
        <f t="shared" si="42"/>
        <v>309081.45501824218</v>
      </c>
      <c r="Q43" s="46">
        <f t="shared" si="43"/>
        <v>-309081.45501824212</v>
      </c>
      <c r="R43" s="1"/>
      <c r="S43" s="45">
        <f>P43*1.47%/365*30</f>
        <v>373.43814154258848</v>
      </c>
      <c r="T43" s="46">
        <f>Q43*1.47%/365*30</f>
        <v>-373.43814154258843</v>
      </c>
    </row>
    <row r="44" spans="1:20" x14ac:dyDescent="0.25">
      <c r="A44" s="53" t="s">
        <v>5</v>
      </c>
      <c r="B44" s="54">
        <v>40499858.57</v>
      </c>
      <c r="C44" s="54">
        <v>22070482.07</v>
      </c>
      <c r="D44" s="55">
        <f t="shared" si="44"/>
        <v>0.54495207759437858</v>
      </c>
      <c r="E44" s="56">
        <f t="shared" si="37"/>
        <v>0.45504792240562142</v>
      </c>
      <c r="F44" s="45">
        <v>1880916.53</v>
      </c>
      <c r="G44" s="1">
        <f t="shared" si="38"/>
        <v>855907.15919489076</v>
      </c>
      <c r="H44" s="1">
        <f t="shared" si="39"/>
        <v>1025009.3708051093</v>
      </c>
      <c r="I44" s="1">
        <v>607536.03919000004</v>
      </c>
      <c r="J44" s="46">
        <v>1273380.4908099999</v>
      </c>
      <c r="K44" s="45"/>
      <c r="L44" s="1">
        <f t="shared" si="40"/>
        <v>0</v>
      </c>
      <c r="M44" s="1">
        <f t="shared" si="45"/>
        <v>0</v>
      </c>
      <c r="N44" s="1">
        <f t="shared" si="41"/>
        <v>0</v>
      </c>
      <c r="O44" s="46">
        <v>0</v>
      </c>
      <c r="P44" s="45">
        <f t="shared" si="42"/>
        <v>248371.12000489072</v>
      </c>
      <c r="Q44" s="46">
        <f t="shared" si="43"/>
        <v>-248371.1200048906</v>
      </c>
      <c r="R44" s="1"/>
      <c r="S44" s="45">
        <f t="shared" ref="S44" si="48">P44*1.47%/365*31</f>
        <v>310.08964215405121</v>
      </c>
      <c r="T44" s="46">
        <f t="shared" ref="T44" si="49">Q44*1.47%/365*31</f>
        <v>-310.08964215405109</v>
      </c>
    </row>
    <row r="45" spans="1:20" x14ac:dyDescent="0.25">
      <c r="A45" s="53" t="s">
        <v>6</v>
      </c>
      <c r="B45" s="54">
        <v>42204299.539999999</v>
      </c>
      <c r="C45" s="54">
        <v>22374656.91</v>
      </c>
      <c r="D45" s="55">
        <f t="shared" si="44"/>
        <v>0.53015112568789247</v>
      </c>
      <c r="E45" s="56">
        <f t="shared" si="37"/>
        <v>0.46984887431210753</v>
      </c>
      <c r="F45" s="45">
        <v>1847260.36</v>
      </c>
      <c r="G45" s="1">
        <f t="shared" si="38"/>
        <v>867933.20070737856</v>
      </c>
      <c r="H45" s="1">
        <f t="shared" si="39"/>
        <v>979327.15929262154</v>
      </c>
      <c r="I45" s="1">
        <v>577084.1364640001</v>
      </c>
      <c r="J45" s="46">
        <v>1270176.2235360001</v>
      </c>
      <c r="K45" s="45"/>
      <c r="L45" s="1">
        <f t="shared" si="40"/>
        <v>0</v>
      </c>
      <c r="M45" s="1">
        <f t="shared" si="45"/>
        <v>0</v>
      </c>
      <c r="N45" s="1">
        <f t="shared" si="41"/>
        <v>0</v>
      </c>
      <c r="O45" s="46">
        <v>0</v>
      </c>
      <c r="P45" s="45">
        <f t="shared" si="42"/>
        <v>290849.06424337847</v>
      </c>
      <c r="Q45" s="46">
        <f t="shared" si="43"/>
        <v>-290849.06424337858</v>
      </c>
      <c r="R45" s="1"/>
      <c r="S45" s="45">
        <f>P45*1.47%/365*30</f>
        <v>351.40941734610931</v>
      </c>
      <c r="T45" s="46">
        <f>Q45*1.47%/365*30</f>
        <v>-351.40941734610948</v>
      </c>
    </row>
    <row r="46" spans="1:20" x14ac:dyDescent="0.25">
      <c r="A46" s="53" t="s">
        <v>7</v>
      </c>
      <c r="B46" s="54">
        <v>44231884.350000001</v>
      </c>
      <c r="C46" s="54">
        <v>24493714.93</v>
      </c>
      <c r="D46" s="55">
        <f t="shared" si="44"/>
        <v>0.5537569852594354</v>
      </c>
      <c r="E46" s="56">
        <f t="shared" si="37"/>
        <v>0.4462430147405646</v>
      </c>
      <c r="F46" s="45">
        <v>1893119.44</v>
      </c>
      <c r="G46" s="1">
        <f t="shared" si="38"/>
        <v>844791.32616956939</v>
      </c>
      <c r="H46" s="1">
        <f t="shared" si="39"/>
        <v>1048328.1138304305</v>
      </c>
      <c r="I46" s="1">
        <v>644417.85737599991</v>
      </c>
      <c r="J46" s="46">
        <v>1248701.582624</v>
      </c>
      <c r="K46" s="45"/>
      <c r="L46" s="1">
        <f t="shared" si="40"/>
        <v>0</v>
      </c>
      <c r="M46" s="1">
        <f t="shared" si="45"/>
        <v>0</v>
      </c>
      <c r="N46" s="1">
        <f t="shared" si="41"/>
        <v>0</v>
      </c>
      <c r="O46" s="46">
        <v>0</v>
      </c>
      <c r="P46" s="45">
        <f t="shared" si="42"/>
        <v>200373.46879356948</v>
      </c>
      <c r="Q46" s="46">
        <f t="shared" si="43"/>
        <v>-200373.46879356948</v>
      </c>
      <c r="R46" s="1"/>
      <c r="S46" s="45">
        <f t="shared" ref="S46:S47" si="50">P46*1.47%/365*31</f>
        <v>250.1649033677524</v>
      </c>
      <c r="T46" s="46">
        <f t="shared" ref="T46:T47" si="51">Q46*1.47%/365*31</f>
        <v>-250.1649033677524</v>
      </c>
    </row>
    <row r="47" spans="1:20" x14ac:dyDescent="0.25">
      <c r="A47" s="53" t="s">
        <v>8</v>
      </c>
      <c r="B47" s="54">
        <v>63856684.079999998</v>
      </c>
      <c r="C47" s="54">
        <v>38188533.030000001</v>
      </c>
      <c r="D47" s="55">
        <f t="shared" si="44"/>
        <v>0.59803501513102686</v>
      </c>
      <c r="E47" s="56">
        <f t="shared" si="37"/>
        <v>0.40196498486897314</v>
      </c>
      <c r="F47" s="45">
        <v>2001753.79</v>
      </c>
      <c r="G47" s="1">
        <f t="shared" si="38"/>
        <v>804634.93190875964</v>
      </c>
      <c r="H47" s="1">
        <f t="shared" si="39"/>
        <v>1197118.8580912403</v>
      </c>
      <c r="I47" s="1">
        <v>843739.22248500003</v>
      </c>
      <c r="J47" s="46">
        <v>1158014.567515</v>
      </c>
      <c r="K47" s="45"/>
      <c r="L47" s="1">
        <f t="shared" si="40"/>
        <v>0</v>
      </c>
      <c r="M47" s="1">
        <f t="shared" si="45"/>
        <v>0</v>
      </c>
      <c r="N47" s="1">
        <f>K46</f>
        <v>0</v>
      </c>
      <c r="O47" s="46">
        <v>0</v>
      </c>
      <c r="P47" s="45">
        <f t="shared" si="42"/>
        <v>-39104.290576240397</v>
      </c>
      <c r="Q47" s="46">
        <f t="shared" si="43"/>
        <v>39104.290576240281</v>
      </c>
      <c r="R47" s="1"/>
      <c r="S47" s="45">
        <f t="shared" si="50"/>
        <v>-48.821438946829446</v>
      </c>
      <c r="T47" s="46">
        <f t="shared" si="51"/>
        <v>48.821438946829296</v>
      </c>
    </row>
    <row r="48" spans="1:20" x14ac:dyDescent="0.25">
      <c r="A48" s="53" t="s">
        <v>9</v>
      </c>
      <c r="B48" s="54">
        <v>66522682.57</v>
      </c>
      <c r="C48" s="54">
        <v>42647643.890000001</v>
      </c>
      <c r="D48" s="55">
        <f t="shared" si="44"/>
        <v>0.64109927986026494</v>
      </c>
      <c r="E48" s="56">
        <f t="shared" si="37"/>
        <v>0.35890072013973506</v>
      </c>
      <c r="F48" s="45">
        <v>1711899.79</v>
      </c>
      <c r="G48" s="1">
        <f t="shared" si="38"/>
        <v>614402.06743806123</v>
      </c>
      <c r="H48" s="1">
        <f t="shared" si="39"/>
        <v>1097497.7225619387</v>
      </c>
      <c r="I48" s="1">
        <v>888304.8010310001</v>
      </c>
      <c r="J48" s="46">
        <v>823594.98896899994</v>
      </c>
      <c r="K48" s="45"/>
      <c r="L48" s="1">
        <f t="shared" si="40"/>
        <v>0</v>
      </c>
      <c r="M48" s="1">
        <f t="shared" si="45"/>
        <v>0</v>
      </c>
      <c r="N48" s="1">
        <f>K48</f>
        <v>0</v>
      </c>
      <c r="O48" s="46">
        <v>0</v>
      </c>
      <c r="P48" s="45">
        <f t="shared" si="42"/>
        <v>-273902.73359293886</v>
      </c>
      <c r="Q48" s="46">
        <f t="shared" si="43"/>
        <v>273902.73359293875</v>
      </c>
      <c r="R48" s="1"/>
      <c r="S48" s="45">
        <f>P48*1.47%/365*30</f>
        <v>-330.93453565612612</v>
      </c>
      <c r="T48" s="46">
        <f>Q48*1.47%/365*30</f>
        <v>330.934535656126</v>
      </c>
    </row>
    <row r="49" spans="1:21" x14ac:dyDescent="0.25">
      <c r="A49" s="53" t="s">
        <v>10</v>
      </c>
      <c r="B49" s="54">
        <v>49684116.619999997</v>
      </c>
      <c r="C49" s="54">
        <v>24905077.059999999</v>
      </c>
      <c r="D49" s="55">
        <f t="shared" si="44"/>
        <v>0.50126838825538522</v>
      </c>
      <c r="E49" s="56">
        <f t="shared" si="37"/>
        <v>0.49873161174461478</v>
      </c>
      <c r="F49" s="45">
        <v>1728430.81</v>
      </c>
      <c r="G49" s="1">
        <f t="shared" si="38"/>
        <v>862023.08366035006</v>
      </c>
      <c r="H49" s="1">
        <f t="shared" si="39"/>
        <v>866407.72633964999</v>
      </c>
      <c r="I49" s="1">
        <v>786954.54779300001</v>
      </c>
      <c r="J49" s="46">
        <v>941476.26220700005</v>
      </c>
      <c r="K49" s="45">
        <v>657089.96</v>
      </c>
      <c r="L49" s="1">
        <f t="shared" si="40"/>
        <v>327711.53481200442</v>
      </c>
      <c r="M49" s="1">
        <f t="shared" si="45"/>
        <v>329378.42518799554</v>
      </c>
      <c r="N49" s="1">
        <f>K49</f>
        <v>657089.96</v>
      </c>
      <c r="O49" s="46">
        <v>0</v>
      </c>
      <c r="P49" s="45">
        <f t="shared" si="42"/>
        <v>-254309.88932064548</v>
      </c>
      <c r="Q49" s="46">
        <f t="shared" si="43"/>
        <v>254309.88932064548</v>
      </c>
      <c r="R49" s="1"/>
      <c r="S49" s="45">
        <f t="shared" ref="S49" si="52">P49*1.47%/365*31</f>
        <v>-317.50415496826889</v>
      </c>
      <c r="T49" s="46">
        <f t="shared" ref="T49" si="53">Q49*1.47%/365*31</f>
        <v>317.50415496826889</v>
      </c>
    </row>
    <row r="50" spans="1:21" x14ac:dyDescent="0.25">
      <c r="A50" s="53" t="s">
        <v>0</v>
      </c>
      <c r="B50" s="54">
        <v>38264112.32</v>
      </c>
      <c r="C50" s="54">
        <v>17720325.890000001</v>
      </c>
      <c r="D50" s="55">
        <f t="shared" si="44"/>
        <v>0.46310563124543958</v>
      </c>
      <c r="E50" s="56">
        <f t="shared" si="37"/>
        <v>0.53689436875456042</v>
      </c>
      <c r="F50" s="45">
        <v>1434721.99</v>
      </c>
      <c r="G50" s="1">
        <f t="shared" si="38"/>
        <v>770294.15715933673</v>
      </c>
      <c r="H50" s="1">
        <f t="shared" si="39"/>
        <v>664427.83284066326</v>
      </c>
      <c r="I50" s="1">
        <v>400717.851807</v>
      </c>
      <c r="J50" s="46">
        <v>1034004.138193</v>
      </c>
      <c r="K50" s="45">
        <v>303705.44</v>
      </c>
      <c r="L50" s="1">
        <f t="shared" si="40"/>
        <v>163057.74049612603</v>
      </c>
      <c r="M50" s="1">
        <f>K50-L50</f>
        <v>140647.69950387397</v>
      </c>
      <c r="N50" s="1">
        <f>K50</f>
        <v>303705.44</v>
      </c>
      <c r="O50" s="46">
        <v>0</v>
      </c>
      <c r="P50" s="45">
        <f t="shared" si="42"/>
        <v>228928.60584846273</v>
      </c>
      <c r="Q50" s="46">
        <f t="shared" si="43"/>
        <v>-228928.60584846276</v>
      </c>
      <c r="R50" s="1"/>
      <c r="S50" s="45">
        <f>P50*1.47%/365*30</f>
        <v>276.59593199773167</v>
      </c>
      <c r="T50" s="46">
        <f>Q50*1.47%/365*30</f>
        <v>-276.59593199773167</v>
      </c>
    </row>
    <row r="51" spans="1:21" ht="15.75" thickBot="1" x14ac:dyDescent="0.3">
      <c r="A51" s="67" t="s">
        <v>20</v>
      </c>
      <c r="B51" s="68">
        <v>31997664.890000001</v>
      </c>
      <c r="C51" s="68">
        <v>16632246.199999999</v>
      </c>
      <c r="D51" s="69">
        <f t="shared" si="44"/>
        <v>0.51979562437376348</v>
      </c>
      <c r="E51" s="70">
        <f t="shared" si="37"/>
        <v>0.48020437562623652</v>
      </c>
      <c r="F51" s="61">
        <v>1925830.24</v>
      </c>
      <c r="G51" s="62">
        <f t="shared" si="38"/>
        <v>924792.10796132521</v>
      </c>
      <c r="H51" s="62">
        <f t="shared" si="39"/>
        <v>1001038.1320386748</v>
      </c>
      <c r="I51" s="62">
        <v>517855.75153599994</v>
      </c>
      <c r="J51" s="63">
        <v>1407974.4884640002</v>
      </c>
      <c r="K51" s="61">
        <v>399582.41</v>
      </c>
      <c r="L51" s="62">
        <f t="shared" si="40"/>
        <v>191881.22170527684</v>
      </c>
      <c r="M51" s="62">
        <f t="shared" si="45"/>
        <v>207701.18829472314</v>
      </c>
      <c r="N51" s="62">
        <f>K51</f>
        <v>399582.41</v>
      </c>
      <c r="O51" s="63">
        <v>0</v>
      </c>
      <c r="P51" s="61">
        <f t="shared" si="42"/>
        <v>199235.16813060216</v>
      </c>
      <c r="Q51" s="63">
        <f t="shared" si="43"/>
        <v>-199235.16813060225</v>
      </c>
      <c r="R51" s="2"/>
      <c r="S51" s="61">
        <f>P51*1.47%/365*31</f>
        <v>248.7437427866175</v>
      </c>
      <c r="T51" s="63">
        <f>Q51*1.47%/365*31</f>
        <v>-248.74374278661762</v>
      </c>
      <c r="U51" s="21"/>
    </row>
    <row r="52" spans="1:21" s="20" customFormat="1" ht="15.75" thickBot="1" x14ac:dyDescent="0.3">
      <c r="A52" s="57"/>
      <c r="B52" s="58">
        <f>SUM(B40:B51)</f>
        <v>567937761</v>
      </c>
      <c r="C52" s="58">
        <f>SUM(C40:C51)</f>
        <v>317507195.87</v>
      </c>
      <c r="D52" s="59">
        <f t="shared" si="44"/>
        <v>0.559052800628976</v>
      </c>
      <c r="E52" s="60">
        <f t="shared" si="37"/>
        <v>0.440947199371024</v>
      </c>
      <c r="F52" s="47">
        <f>SUM(F40:F51)</f>
        <v>20424717.309999995</v>
      </c>
      <c r="G52" s="48">
        <f>SUM(G40:G51)</f>
        <v>9150301.0175324474</v>
      </c>
      <c r="H52" s="48">
        <f>SUM(H40:H51)</f>
        <v>11274416.292467549</v>
      </c>
      <c r="I52" s="48">
        <f>SUM(I40:I51)</f>
        <v>6911409.5952650001</v>
      </c>
      <c r="J52" s="49">
        <f>SUM(J40:J51)</f>
        <v>13513307.714734999</v>
      </c>
      <c r="K52" s="47">
        <f t="shared" ref="K52:T52" si="54">SUM(K40:K51)</f>
        <v>1360377.8099999998</v>
      </c>
      <c r="L52" s="48">
        <f t="shared" si="54"/>
        <v>682650.49701340729</v>
      </c>
      <c r="M52" s="48">
        <f t="shared" si="54"/>
        <v>677727.31298659265</v>
      </c>
      <c r="N52" s="48">
        <f t="shared" si="54"/>
        <v>1360377.8099999998</v>
      </c>
      <c r="O52" s="49">
        <f t="shared" si="54"/>
        <v>0</v>
      </c>
      <c r="P52" s="47">
        <f t="shared" si="54"/>
        <v>1561164.1092808561</v>
      </c>
      <c r="Q52" s="49">
        <f t="shared" si="54"/>
        <v>-1561164.1092808563</v>
      </c>
      <c r="R52" s="22"/>
      <c r="S52" s="47">
        <f t="shared" si="54"/>
        <v>1905.1441593983463</v>
      </c>
      <c r="T52" s="49">
        <f t="shared" si="54"/>
        <v>-1905.1441593983466</v>
      </c>
    </row>
  </sheetData>
  <mergeCells count="34">
    <mergeCell ref="V8:X8"/>
    <mergeCell ref="K37:O37"/>
    <mergeCell ref="F19:J19"/>
    <mergeCell ref="F37:J37"/>
    <mergeCell ref="F1:J1"/>
    <mergeCell ref="K19:O19"/>
    <mergeCell ref="K1:O1"/>
    <mergeCell ref="A1:E2"/>
    <mergeCell ref="S1:T2"/>
    <mergeCell ref="P1:Q2"/>
    <mergeCell ref="L2:M2"/>
    <mergeCell ref="N2:O2"/>
    <mergeCell ref="K2:K3"/>
    <mergeCell ref="F2:F3"/>
    <mergeCell ref="G2:H2"/>
    <mergeCell ref="I2:J2"/>
    <mergeCell ref="A19:E20"/>
    <mergeCell ref="P19:Q20"/>
    <mergeCell ref="S19:T20"/>
    <mergeCell ref="F20:F21"/>
    <mergeCell ref="G20:H20"/>
    <mergeCell ref="I20:J20"/>
    <mergeCell ref="K20:K21"/>
    <mergeCell ref="L20:M20"/>
    <mergeCell ref="N20:O20"/>
    <mergeCell ref="A37:E38"/>
    <mergeCell ref="P37:Q38"/>
    <mergeCell ref="S37:T38"/>
    <mergeCell ref="F38:F39"/>
    <mergeCell ref="G38:H38"/>
    <mergeCell ref="I38:J38"/>
    <mergeCell ref="K38:K39"/>
    <mergeCell ref="L38:M38"/>
    <mergeCell ref="N38:O38"/>
  </mergeCells>
  <pageMargins left="0.70866141732283472" right="0.70866141732283472" top="0.74803149606299213" bottom="0.74803149606299213" header="0.31496062992125984" footer="0.31496062992125984"/>
  <pageSetup paperSize="3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GA Analysis</vt:lpstr>
      <vt:lpstr>'GA Analysis'!Print_Area</vt:lpstr>
      <vt:lpstr>Summary!Print_Area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Michelle Soucie</cp:lastModifiedBy>
  <cp:lastPrinted>2015-02-11T20:30:13Z</cp:lastPrinted>
  <dcterms:created xsi:type="dcterms:W3CDTF">2014-12-16T20:23:34Z</dcterms:created>
  <dcterms:modified xsi:type="dcterms:W3CDTF">2015-02-11T20:30:16Z</dcterms:modified>
</cp:coreProperties>
</file>