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0" windowWidth="20610" windowHeight="11640" firstSheet="9" activeTab="14"/>
  </bookViews>
  <sheets>
    <sheet name="Table" sheetId="1" r:id="rId1"/>
    <sheet name="ResidentialRPP " sheetId="2" r:id="rId2"/>
    <sheet name="GS &lt;50RPP" sheetId="3" r:id="rId3"/>
    <sheet name="GS 50-2999RPP" sheetId="4" r:id="rId4"/>
    <sheet name="GS3000-4999RPP" sheetId="5" r:id="rId5"/>
    <sheet name="UMSLRPP" sheetId="6" r:id="rId6"/>
    <sheet name="Sentinel LightsRPP" sheetId="7" r:id="rId7"/>
    <sheet name="Street LightingRPP" sheetId="8" r:id="rId8"/>
    <sheet name="ResidentialNonRPP" sheetId="18" r:id="rId9"/>
    <sheet name="GS &lt;50NonRPP" sheetId="19" r:id="rId10"/>
    <sheet name="GS 50-2999NonRPP" sheetId="20" r:id="rId11"/>
    <sheet name="GS3000-4999NonRPP" sheetId="21" r:id="rId12"/>
    <sheet name="UMSLNonRPP" sheetId="22" r:id="rId13"/>
    <sheet name="Sentinel LightsNonRPP" sheetId="23" r:id="rId14"/>
    <sheet name="Street LightingNonRPP" sheetId="24" r:id="rId15"/>
  </sheets>
  <externalReferences>
    <externalReference r:id="rId16"/>
  </externalReferences>
  <definedNames>
    <definedName name="rateclasses">[1]hidden1!$A$1:$A$22</definedName>
  </definedNames>
  <calcPr calcId="145621"/>
  <fileRecoveryPr repairLoad="1"/>
</workbook>
</file>

<file path=xl/calcChain.xml><?xml version="1.0" encoding="utf-8"?>
<calcChain xmlns="http://schemas.openxmlformats.org/spreadsheetml/2006/main">
  <c r="I32" i="19" l="1"/>
  <c r="I31" i="19"/>
  <c r="F31" i="19"/>
  <c r="B16" i="1"/>
  <c r="C16" i="1"/>
  <c r="B17" i="1"/>
  <c r="C17" i="1"/>
  <c r="E19" i="19"/>
  <c r="J33" i="19"/>
  <c r="K33" i="19"/>
  <c r="I19" i="19"/>
  <c r="B18" i="1"/>
  <c r="C18" i="1"/>
  <c r="B19" i="1"/>
  <c r="C19" i="1"/>
  <c r="B20" i="1"/>
  <c r="C20" i="1"/>
  <c r="B21" i="1"/>
  <c r="C21" i="1"/>
  <c r="B22" i="1"/>
  <c r="C22" i="1"/>
  <c r="K33" i="24"/>
  <c r="G33" i="24"/>
  <c r="J32" i="24"/>
  <c r="I32" i="24"/>
  <c r="F32" i="24"/>
  <c r="G32" i="24" s="1"/>
  <c r="I31" i="24"/>
  <c r="F31" i="24"/>
  <c r="G31" i="24" s="1"/>
  <c r="J31" i="24"/>
  <c r="K31" i="24" s="1"/>
  <c r="J30" i="24"/>
  <c r="K30" i="24" s="1"/>
  <c r="F30" i="24"/>
  <c r="G30" i="24" s="1"/>
  <c r="M29" i="24"/>
  <c r="N29" i="24"/>
  <c r="K29" i="24"/>
  <c r="G29" i="24"/>
  <c r="J28" i="24"/>
  <c r="K28" i="24"/>
  <c r="F28" i="24"/>
  <c r="G28" i="24" s="1"/>
  <c r="M28" i="24" s="1"/>
  <c r="N28" i="24" s="1"/>
  <c r="J27" i="24"/>
  <c r="K27" i="24"/>
  <c r="M27" i="24" s="1"/>
  <c r="N27" i="24" s="1"/>
  <c r="F27" i="24"/>
  <c r="G27" i="24"/>
  <c r="J25" i="24"/>
  <c r="K25" i="24"/>
  <c r="M25" i="24" s="1"/>
  <c r="N25" i="24" s="1"/>
  <c r="G25" i="24"/>
  <c r="K24" i="24"/>
  <c r="M24" i="24" s="1"/>
  <c r="N24" i="24" s="1"/>
  <c r="J24" i="24"/>
  <c r="G24" i="24"/>
  <c r="J22" i="24"/>
  <c r="K22" i="24"/>
  <c r="M22" i="24"/>
  <c r="N22" i="24"/>
  <c r="G22" i="24"/>
  <c r="J21" i="24"/>
  <c r="K21" i="24" s="1"/>
  <c r="M21" i="24" s="1"/>
  <c r="N21" i="24" s="1"/>
  <c r="G21" i="24"/>
  <c r="J20" i="24"/>
  <c r="K20" i="24"/>
  <c r="M20" i="24" s="1"/>
  <c r="N20" i="24" s="1"/>
  <c r="G20" i="24"/>
  <c r="F19" i="24"/>
  <c r="J19" i="24" s="1"/>
  <c r="E19" i="24"/>
  <c r="G19" i="24"/>
  <c r="J17" i="24"/>
  <c r="K17" i="24" s="1"/>
  <c r="M17" i="24" s="1"/>
  <c r="N17" i="24" s="1"/>
  <c r="G17" i="24"/>
  <c r="K16" i="24"/>
  <c r="M16" i="24" s="1"/>
  <c r="N16" i="24" s="1"/>
  <c r="G16" i="24"/>
  <c r="J15" i="24"/>
  <c r="K15" i="24" s="1"/>
  <c r="G15" i="24"/>
  <c r="K14" i="24"/>
  <c r="G14" i="24"/>
  <c r="E9" i="24"/>
  <c r="J33" i="23"/>
  <c r="K33" i="23" s="1"/>
  <c r="M33" i="23" s="1"/>
  <c r="N33" i="23" s="1"/>
  <c r="G33" i="23"/>
  <c r="I32" i="23"/>
  <c r="F32" i="23"/>
  <c r="I31" i="23"/>
  <c r="F31" i="23"/>
  <c r="J31" i="23" s="1"/>
  <c r="G31" i="23"/>
  <c r="J30" i="23"/>
  <c r="K30" i="23" s="1"/>
  <c r="M30" i="23" s="1"/>
  <c r="N30" i="23" s="1"/>
  <c r="G30" i="23"/>
  <c r="F30" i="23"/>
  <c r="K29" i="23"/>
  <c r="G29" i="23"/>
  <c r="J28" i="23"/>
  <c r="K28" i="23" s="1"/>
  <c r="F28" i="23"/>
  <c r="G28" i="23"/>
  <c r="K27" i="23"/>
  <c r="M27" i="23" s="1"/>
  <c r="N27" i="23" s="1"/>
  <c r="J27" i="23"/>
  <c r="F27" i="23"/>
  <c r="G27" i="23" s="1"/>
  <c r="J25" i="23"/>
  <c r="K25" i="23" s="1"/>
  <c r="M25" i="23" s="1"/>
  <c r="N25" i="23" s="1"/>
  <c r="G25" i="23"/>
  <c r="J24" i="23"/>
  <c r="K24" i="23" s="1"/>
  <c r="M24" i="23" s="1"/>
  <c r="N24" i="23" s="1"/>
  <c r="G24" i="23"/>
  <c r="K22" i="23"/>
  <c r="M22" i="23" s="1"/>
  <c r="N22" i="23" s="1"/>
  <c r="J22" i="23"/>
  <c r="G22" i="23"/>
  <c r="J21" i="23"/>
  <c r="K21" i="23"/>
  <c r="G21" i="23"/>
  <c r="K20" i="23"/>
  <c r="M20" i="23" s="1"/>
  <c r="N20" i="23" s="1"/>
  <c r="J20" i="23"/>
  <c r="G20" i="23"/>
  <c r="J19" i="23"/>
  <c r="I19" i="23"/>
  <c r="K19" i="23" s="1"/>
  <c r="M19" i="23" s="1"/>
  <c r="N19" i="23" s="1"/>
  <c r="G19" i="23"/>
  <c r="F19" i="23"/>
  <c r="E19" i="23"/>
  <c r="J17" i="23"/>
  <c r="K17" i="23" s="1"/>
  <c r="M17" i="23" s="1"/>
  <c r="N17" i="23" s="1"/>
  <c r="G17" i="23"/>
  <c r="K16" i="23"/>
  <c r="G16" i="23"/>
  <c r="M16" i="23" s="1"/>
  <c r="N16" i="23" s="1"/>
  <c r="K15" i="23"/>
  <c r="J15" i="23"/>
  <c r="G15" i="23"/>
  <c r="K14" i="23"/>
  <c r="M14" i="23" s="1"/>
  <c r="N14" i="23" s="1"/>
  <c r="G14" i="23"/>
  <c r="G18" i="23" s="1"/>
  <c r="E9" i="23"/>
  <c r="K33" i="22"/>
  <c r="M33" i="22" s="1"/>
  <c r="N33" i="22" s="1"/>
  <c r="G33" i="22"/>
  <c r="J32" i="22"/>
  <c r="I32" i="22"/>
  <c r="F32" i="22"/>
  <c r="G32" i="22" s="1"/>
  <c r="I31" i="22"/>
  <c r="F31" i="22"/>
  <c r="J31" i="22" s="1"/>
  <c r="J30" i="22"/>
  <c r="K30" i="22"/>
  <c r="M30" i="22" s="1"/>
  <c r="G30" i="22"/>
  <c r="F30" i="22"/>
  <c r="K29" i="22"/>
  <c r="N29" i="22"/>
  <c r="G29" i="22"/>
  <c r="M29" i="22" s="1"/>
  <c r="J28" i="22"/>
  <c r="K28" i="22"/>
  <c r="F28" i="22"/>
  <c r="G28" i="22" s="1"/>
  <c r="J27" i="22"/>
  <c r="K27" i="22" s="1"/>
  <c r="M27" i="22" s="1"/>
  <c r="N27" i="22" s="1"/>
  <c r="F27" i="22"/>
  <c r="G27" i="22" s="1"/>
  <c r="J25" i="22"/>
  <c r="K25" i="22" s="1"/>
  <c r="G25" i="22"/>
  <c r="K24" i="22"/>
  <c r="M24" i="22" s="1"/>
  <c r="N24" i="22" s="1"/>
  <c r="J24" i="22"/>
  <c r="G24" i="22"/>
  <c r="J22" i="22"/>
  <c r="K22" i="22"/>
  <c r="G22" i="22"/>
  <c r="M22" i="22" s="1"/>
  <c r="N22" i="22" s="1"/>
  <c r="J21" i="22"/>
  <c r="K21" i="22" s="1"/>
  <c r="M21" i="22" s="1"/>
  <c r="N21" i="22" s="1"/>
  <c r="G21" i="22"/>
  <c r="K20" i="22"/>
  <c r="M20" i="22" s="1"/>
  <c r="N20" i="22" s="1"/>
  <c r="J20" i="22"/>
  <c r="G20" i="22"/>
  <c r="F19" i="22"/>
  <c r="J19" i="22"/>
  <c r="E19" i="22"/>
  <c r="G19" i="22"/>
  <c r="J17" i="22"/>
  <c r="K17" i="22" s="1"/>
  <c r="M17" i="22" s="1"/>
  <c r="N17" i="22" s="1"/>
  <c r="G17" i="22"/>
  <c r="K16" i="22"/>
  <c r="M16" i="22" s="1"/>
  <c r="N16" i="22" s="1"/>
  <c r="G16" i="22"/>
  <c r="G18" i="22" s="1"/>
  <c r="K15" i="22"/>
  <c r="J15" i="22"/>
  <c r="G15" i="22"/>
  <c r="K14" i="22"/>
  <c r="G14" i="22"/>
  <c r="E9" i="22"/>
  <c r="K33" i="21"/>
  <c r="M33" i="21" s="1"/>
  <c r="N33" i="21" s="1"/>
  <c r="J33" i="21"/>
  <c r="G33" i="21"/>
  <c r="I32" i="21"/>
  <c r="K32" i="21" s="1"/>
  <c r="M32" i="21" s="1"/>
  <c r="F32" i="21"/>
  <c r="J32" i="21" s="1"/>
  <c r="I31" i="21"/>
  <c r="F31" i="21"/>
  <c r="M30" i="21"/>
  <c r="N30" i="21" s="1"/>
  <c r="J30" i="21"/>
  <c r="K30" i="21" s="1"/>
  <c r="F30" i="21"/>
  <c r="G30" i="21" s="1"/>
  <c r="K29" i="21"/>
  <c r="G29" i="21"/>
  <c r="M29" i="21" s="1"/>
  <c r="N29" i="21" s="1"/>
  <c r="J28" i="21"/>
  <c r="K28" i="21" s="1"/>
  <c r="M28" i="21" s="1"/>
  <c r="N28" i="21" s="1"/>
  <c r="F28" i="21"/>
  <c r="G28" i="21"/>
  <c r="M27" i="21"/>
  <c r="N27" i="21" s="1"/>
  <c r="J27" i="21"/>
  <c r="K27" i="21" s="1"/>
  <c r="F27" i="21"/>
  <c r="G27" i="21" s="1"/>
  <c r="J25" i="21"/>
  <c r="K25" i="21" s="1"/>
  <c r="M25" i="21" s="1"/>
  <c r="N25" i="21" s="1"/>
  <c r="G25" i="21"/>
  <c r="J24" i="21"/>
  <c r="K24" i="21" s="1"/>
  <c r="M24" i="21" s="1"/>
  <c r="N24" i="21" s="1"/>
  <c r="G24" i="21"/>
  <c r="J22" i="21"/>
  <c r="K22" i="21"/>
  <c r="M22" i="21"/>
  <c r="N22" i="21" s="1"/>
  <c r="G22" i="21"/>
  <c r="J21" i="21"/>
  <c r="K21" i="21"/>
  <c r="M21" i="21"/>
  <c r="N21" i="21" s="1"/>
  <c r="G21" i="21"/>
  <c r="M20" i="21"/>
  <c r="N20" i="21" s="1"/>
  <c r="K20" i="21"/>
  <c r="J20" i="21"/>
  <c r="G20" i="21"/>
  <c r="F19" i="21"/>
  <c r="J19" i="21" s="1"/>
  <c r="E19" i="21"/>
  <c r="G19" i="21" s="1"/>
  <c r="J17" i="21"/>
  <c r="K17" i="21" s="1"/>
  <c r="M17" i="21" s="1"/>
  <c r="N17" i="21" s="1"/>
  <c r="G17" i="21"/>
  <c r="K16" i="21"/>
  <c r="M16" i="21" s="1"/>
  <c r="N16" i="21" s="1"/>
  <c r="G16" i="21"/>
  <c r="J15" i="21"/>
  <c r="K15" i="21"/>
  <c r="G15" i="21"/>
  <c r="G18" i="21" s="1"/>
  <c r="G23" i="21" s="1"/>
  <c r="K14" i="21"/>
  <c r="M14" i="21" s="1"/>
  <c r="N14" i="21" s="1"/>
  <c r="G14" i="21"/>
  <c r="E9" i="21"/>
  <c r="K33" i="20"/>
  <c r="G33" i="20"/>
  <c r="J32" i="20"/>
  <c r="I32" i="20"/>
  <c r="G32" i="20"/>
  <c r="F32" i="20"/>
  <c r="I31" i="20"/>
  <c r="I19" i="20" s="1"/>
  <c r="F31" i="20"/>
  <c r="G31" i="20" s="1"/>
  <c r="J30" i="20"/>
  <c r="K30" i="20"/>
  <c r="F30" i="20"/>
  <c r="G30" i="20" s="1"/>
  <c r="M30" i="20" s="1"/>
  <c r="N30" i="20" s="1"/>
  <c r="M29" i="20"/>
  <c r="N29" i="20" s="1"/>
  <c r="K29" i="20"/>
  <c r="G29" i="20"/>
  <c r="J28" i="20"/>
  <c r="K28" i="20"/>
  <c r="F28" i="20"/>
  <c r="G28" i="20"/>
  <c r="M28" i="20" s="1"/>
  <c r="N28" i="20" s="1"/>
  <c r="J27" i="20"/>
  <c r="K27" i="20" s="1"/>
  <c r="F27" i="20"/>
  <c r="G27" i="20" s="1"/>
  <c r="F25" i="20"/>
  <c r="G25" i="20"/>
  <c r="J24" i="20"/>
  <c r="K24" i="20"/>
  <c r="G24" i="20"/>
  <c r="F24" i="20"/>
  <c r="J22" i="20"/>
  <c r="K22" i="20"/>
  <c r="N22" i="20"/>
  <c r="G22" i="20"/>
  <c r="M22" i="20" s="1"/>
  <c r="F21" i="20"/>
  <c r="J21" i="20" s="1"/>
  <c r="K21" i="20" s="1"/>
  <c r="J20" i="20"/>
  <c r="K20" i="20" s="1"/>
  <c r="M20" i="20" s="1"/>
  <c r="N20" i="20" s="1"/>
  <c r="G20" i="20"/>
  <c r="F20" i="20"/>
  <c r="G19" i="20"/>
  <c r="F19" i="20"/>
  <c r="J19" i="20" s="1"/>
  <c r="E19" i="20"/>
  <c r="F17" i="20"/>
  <c r="G17" i="20" s="1"/>
  <c r="M17" i="20" s="1"/>
  <c r="N17" i="20" s="1"/>
  <c r="J17" i="20"/>
  <c r="K17" i="20"/>
  <c r="K16" i="20"/>
  <c r="M16" i="20" s="1"/>
  <c r="N16" i="20" s="1"/>
  <c r="G16" i="20"/>
  <c r="F15" i="20"/>
  <c r="G15" i="20" s="1"/>
  <c r="K14" i="20"/>
  <c r="M14" i="20" s="1"/>
  <c r="N14" i="20" s="1"/>
  <c r="G14" i="20"/>
  <c r="G18" i="20" s="1"/>
  <c r="E9" i="20"/>
  <c r="J30" i="19"/>
  <c r="K30" i="19" s="1"/>
  <c r="M30" i="19" s="1"/>
  <c r="N30" i="19" s="1"/>
  <c r="G30" i="19"/>
  <c r="F30" i="19"/>
  <c r="N29" i="19"/>
  <c r="K29" i="19"/>
  <c r="M29" i="19" s="1"/>
  <c r="G29" i="19"/>
  <c r="J28" i="19"/>
  <c r="K28" i="19"/>
  <c r="M28" i="19" s="1"/>
  <c r="N28" i="19" s="1"/>
  <c r="G28" i="19"/>
  <c r="F28" i="19"/>
  <c r="J27" i="19"/>
  <c r="K27" i="19" s="1"/>
  <c r="F27" i="19"/>
  <c r="G27" i="19"/>
  <c r="M27" i="19"/>
  <c r="N27" i="19" s="1"/>
  <c r="K25" i="19"/>
  <c r="M25" i="19" s="1"/>
  <c r="N25" i="19" s="1"/>
  <c r="J25" i="19"/>
  <c r="G25" i="19"/>
  <c r="J24" i="19"/>
  <c r="K24" i="19" s="1"/>
  <c r="M24" i="19" s="1"/>
  <c r="N24" i="19" s="1"/>
  <c r="G24" i="19"/>
  <c r="J22" i="19"/>
  <c r="K22" i="19" s="1"/>
  <c r="M22" i="19" s="1"/>
  <c r="N22" i="19" s="1"/>
  <c r="G22" i="19"/>
  <c r="J21" i="19"/>
  <c r="K21" i="19"/>
  <c r="M21" i="19" s="1"/>
  <c r="N21" i="19" s="1"/>
  <c r="G21" i="19"/>
  <c r="J20" i="19"/>
  <c r="K20" i="19" s="1"/>
  <c r="G20" i="19"/>
  <c r="F19" i="19"/>
  <c r="J19" i="19" s="1"/>
  <c r="J17" i="19"/>
  <c r="K17" i="19"/>
  <c r="G17" i="19"/>
  <c r="M17" i="19" s="1"/>
  <c r="N17" i="19" s="1"/>
  <c r="K16" i="19"/>
  <c r="M16" i="19" s="1"/>
  <c r="N16" i="19" s="1"/>
  <c r="G16" i="19"/>
  <c r="J15" i="19"/>
  <c r="K15" i="19" s="1"/>
  <c r="G15" i="19"/>
  <c r="K14" i="19"/>
  <c r="G14" i="19"/>
  <c r="E9" i="19"/>
  <c r="K33" i="18"/>
  <c r="M33" i="18" s="1"/>
  <c r="N33" i="18" s="1"/>
  <c r="G33" i="18"/>
  <c r="J32" i="18"/>
  <c r="I32" i="18"/>
  <c r="G32" i="18"/>
  <c r="K31" i="18"/>
  <c r="J31" i="18"/>
  <c r="I31" i="18"/>
  <c r="G31" i="18"/>
  <c r="K30" i="18"/>
  <c r="M30" i="18"/>
  <c r="N30" i="18" s="1"/>
  <c r="G30" i="18"/>
  <c r="K29" i="18"/>
  <c r="G29" i="18"/>
  <c r="M29" i="18" s="1"/>
  <c r="N29" i="18" s="1"/>
  <c r="K28" i="18"/>
  <c r="M28" i="18" s="1"/>
  <c r="N28" i="18" s="1"/>
  <c r="G28" i="18"/>
  <c r="K27" i="18"/>
  <c r="M27" i="18" s="1"/>
  <c r="N27" i="18" s="1"/>
  <c r="G27" i="18"/>
  <c r="K25" i="18"/>
  <c r="M25" i="18" s="1"/>
  <c r="N25" i="18" s="1"/>
  <c r="G25" i="18"/>
  <c r="K24" i="18"/>
  <c r="G24" i="18"/>
  <c r="K22" i="18"/>
  <c r="G22" i="18"/>
  <c r="K21" i="18"/>
  <c r="M21" i="18"/>
  <c r="N21" i="18" s="1"/>
  <c r="G21" i="18"/>
  <c r="K20" i="18"/>
  <c r="M20" i="18" s="1"/>
  <c r="N20" i="18" s="1"/>
  <c r="G20" i="18"/>
  <c r="K19" i="18"/>
  <c r="M19" i="18"/>
  <c r="N19" i="18" s="1"/>
  <c r="G19" i="18"/>
  <c r="K17" i="18"/>
  <c r="M17" i="18" s="1"/>
  <c r="N17" i="18" s="1"/>
  <c r="G17" i="18"/>
  <c r="K16" i="18"/>
  <c r="G16" i="18"/>
  <c r="M16" i="18" s="1"/>
  <c r="N16" i="18" s="1"/>
  <c r="G18" i="18"/>
  <c r="G23" i="18" s="1"/>
  <c r="G26" i="18" s="1"/>
  <c r="G35" i="18" s="1"/>
  <c r="K15" i="18"/>
  <c r="M15" i="18" s="1"/>
  <c r="N15" i="18" s="1"/>
  <c r="G15" i="18"/>
  <c r="K14" i="18"/>
  <c r="G14" i="18"/>
  <c r="E9" i="18"/>
  <c r="J33" i="8"/>
  <c r="K33" i="8" s="1"/>
  <c r="M33" i="8" s="1"/>
  <c r="N33" i="8" s="1"/>
  <c r="G33" i="8"/>
  <c r="J32" i="8"/>
  <c r="K32" i="8" s="1"/>
  <c r="M32" i="8" s="1"/>
  <c r="N32" i="8" s="1"/>
  <c r="G32" i="8"/>
  <c r="J31" i="8"/>
  <c r="K31" i="8" s="1"/>
  <c r="G31" i="8"/>
  <c r="M31" i="8" s="1"/>
  <c r="N31" i="8" s="1"/>
  <c r="N30" i="8"/>
  <c r="J30" i="8"/>
  <c r="K30" i="8" s="1"/>
  <c r="M30" i="8" s="1"/>
  <c r="F30" i="8"/>
  <c r="G30" i="8" s="1"/>
  <c r="K29" i="8"/>
  <c r="G29" i="8"/>
  <c r="K28" i="8"/>
  <c r="J28" i="8"/>
  <c r="F28" i="8"/>
  <c r="G28" i="8"/>
  <c r="M27" i="8"/>
  <c r="N27" i="8" s="1"/>
  <c r="J27" i="8"/>
  <c r="K27" i="8" s="1"/>
  <c r="G27" i="8"/>
  <c r="F27" i="8"/>
  <c r="J25" i="8"/>
  <c r="K25" i="8" s="1"/>
  <c r="G25" i="8"/>
  <c r="J24" i="8"/>
  <c r="K24" i="8" s="1"/>
  <c r="M24" i="8" s="1"/>
  <c r="N24" i="8" s="1"/>
  <c r="G24" i="8"/>
  <c r="J22" i="8"/>
  <c r="K22" i="8" s="1"/>
  <c r="M22" i="8" s="1"/>
  <c r="N22" i="8" s="1"/>
  <c r="G22" i="8"/>
  <c r="J21" i="8"/>
  <c r="K21" i="8" s="1"/>
  <c r="G21" i="8"/>
  <c r="M20" i="8"/>
  <c r="N20" i="8" s="1"/>
  <c r="J20" i="8"/>
  <c r="K20" i="8" s="1"/>
  <c r="G20" i="8"/>
  <c r="I19" i="8"/>
  <c r="K19" i="8" s="1"/>
  <c r="F19" i="8"/>
  <c r="J19" i="8" s="1"/>
  <c r="E19" i="8"/>
  <c r="G18" i="8"/>
  <c r="J17" i="8"/>
  <c r="K17" i="8" s="1"/>
  <c r="M17" i="8" s="1"/>
  <c r="N17" i="8" s="1"/>
  <c r="G17" i="8"/>
  <c r="M16" i="8"/>
  <c r="N16" i="8" s="1"/>
  <c r="K16" i="8"/>
  <c r="G16" i="8"/>
  <c r="J15" i="8"/>
  <c r="K15" i="8"/>
  <c r="G15" i="8"/>
  <c r="M14" i="8"/>
  <c r="N14" i="8" s="1"/>
  <c r="K14" i="8"/>
  <c r="G14" i="8"/>
  <c r="E9" i="8"/>
  <c r="J33" i="7"/>
  <c r="K33" i="7"/>
  <c r="M33" i="7" s="1"/>
  <c r="N33" i="7" s="1"/>
  <c r="G33" i="7"/>
  <c r="J32" i="7"/>
  <c r="K32" i="7" s="1"/>
  <c r="M32" i="7" s="1"/>
  <c r="N32" i="7" s="1"/>
  <c r="G32" i="7"/>
  <c r="J31" i="7"/>
  <c r="K31" i="7"/>
  <c r="M31" i="7" s="1"/>
  <c r="N31" i="7" s="1"/>
  <c r="G31" i="7"/>
  <c r="J30" i="7"/>
  <c r="K30" i="7" s="1"/>
  <c r="M30" i="7"/>
  <c r="N30" i="7" s="1"/>
  <c r="F30" i="7"/>
  <c r="G30" i="7" s="1"/>
  <c r="K29" i="7"/>
  <c r="M29" i="7" s="1"/>
  <c r="N29" i="7" s="1"/>
  <c r="G29" i="7"/>
  <c r="K28" i="7"/>
  <c r="J28" i="7"/>
  <c r="G28" i="7"/>
  <c r="M28" i="7"/>
  <c r="N28" i="7" s="1"/>
  <c r="F28" i="7"/>
  <c r="J27" i="7"/>
  <c r="K27" i="7" s="1"/>
  <c r="M27" i="7" s="1"/>
  <c r="N27" i="7" s="1"/>
  <c r="G27" i="7"/>
  <c r="F27" i="7"/>
  <c r="K25" i="7"/>
  <c r="J25" i="7"/>
  <c r="G25" i="7"/>
  <c r="K24" i="7"/>
  <c r="M24" i="7" s="1"/>
  <c r="N24" i="7" s="1"/>
  <c r="J24" i="7"/>
  <c r="G24" i="7"/>
  <c r="J22" i="7"/>
  <c r="K22" i="7" s="1"/>
  <c r="G22" i="7"/>
  <c r="M22" i="7"/>
  <c r="N22" i="7"/>
  <c r="J21" i="7"/>
  <c r="K21" i="7" s="1"/>
  <c r="M21" i="7" s="1"/>
  <c r="N21" i="7" s="1"/>
  <c r="G21" i="7"/>
  <c r="J20" i="7"/>
  <c r="K20" i="7" s="1"/>
  <c r="M20" i="7" s="1"/>
  <c r="N20" i="7" s="1"/>
  <c r="G20" i="7"/>
  <c r="I19" i="7"/>
  <c r="F19" i="7"/>
  <c r="J19" i="7" s="1"/>
  <c r="K19" i="7" s="1"/>
  <c r="E19" i="7"/>
  <c r="G19" i="7" s="1"/>
  <c r="J17" i="7"/>
  <c r="K17" i="7" s="1"/>
  <c r="G17" i="7"/>
  <c r="K16" i="7"/>
  <c r="M16" i="7" s="1"/>
  <c r="N16" i="7" s="1"/>
  <c r="G16" i="7"/>
  <c r="G18" i="7" s="1"/>
  <c r="J15" i="7"/>
  <c r="K15" i="7" s="1"/>
  <c r="G15" i="7"/>
  <c r="K14" i="7"/>
  <c r="G14" i="7"/>
  <c r="E9" i="7"/>
  <c r="K33" i="6"/>
  <c r="M33" i="6" s="1"/>
  <c r="N33" i="6" s="1"/>
  <c r="J33" i="6"/>
  <c r="G33" i="6"/>
  <c r="J32" i="6"/>
  <c r="K32" i="6" s="1"/>
  <c r="M32" i="6" s="1"/>
  <c r="N32" i="6" s="1"/>
  <c r="G32" i="6"/>
  <c r="J31" i="6"/>
  <c r="K31" i="6"/>
  <c r="M31" i="6" s="1"/>
  <c r="N31" i="6" s="1"/>
  <c r="G31" i="6"/>
  <c r="J30" i="6"/>
  <c r="K30" i="6" s="1"/>
  <c r="F30" i="6"/>
  <c r="G30" i="6"/>
  <c r="K29" i="6"/>
  <c r="M29" i="6" s="1"/>
  <c r="N29" i="6" s="1"/>
  <c r="G29" i="6"/>
  <c r="J28" i="6"/>
  <c r="K28" i="6"/>
  <c r="M28" i="6"/>
  <c r="N28" i="6" s="1"/>
  <c r="F28" i="6"/>
  <c r="G28" i="6" s="1"/>
  <c r="J27" i="6"/>
  <c r="K27" i="6" s="1"/>
  <c r="F27" i="6"/>
  <c r="G27" i="6"/>
  <c r="J25" i="6"/>
  <c r="K25" i="6"/>
  <c r="M25" i="6"/>
  <c r="N25" i="6" s="1"/>
  <c r="G25" i="6"/>
  <c r="J24" i="6"/>
  <c r="K24" i="6"/>
  <c r="G24" i="6"/>
  <c r="M24" i="6"/>
  <c r="N24" i="6" s="1"/>
  <c r="K22" i="6"/>
  <c r="M22" i="6" s="1"/>
  <c r="N22" i="6" s="1"/>
  <c r="J22" i="6"/>
  <c r="G22" i="6"/>
  <c r="J21" i="6"/>
  <c r="K21" i="6" s="1"/>
  <c r="M21" i="6" s="1"/>
  <c r="N21" i="6" s="1"/>
  <c r="G21" i="6"/>
  <c r="J20" i="6"/>
  <c r="K20" i="6"/>
  <c r="G20" i="6"/>
  <c r="M20" i="6"/>
  <c r="N20" i="6" s="1"/>
  <c r="J19" i="6"/>
  <c r="I19" i="6"/>
  <c r="K19" i="6" s="1"/>
  <c r="F19" i="6"/>
  <c r="E19" i="6"/>
  <c r="J17" i="6"/>
  <c r="K17" i="6"/>
  <c r="M17" i="6" s="1"/>
  <c r="N17" i="6" s="1"/>
  <c r="G17" i="6"/>
  <c r="K16" i="6"/>
  <c r="G16" i="6"/>
  <c r="J15" i="6"/>
  <c r="K15" i="6" s="1"/>
  <c r="K18" i="6" s="1"/>
  <c r="M15" i="6"/>
  <c r="N15" i="6" s="1"/>
  <c r="G15" i="6"/>
  <c r="M14" i="6"/>
  <c r="N14" i="6" s="1"/>
  <c r="K14" i="6"/>
  <c r="G14" i="6"/>
  <c r="E9" i="6"/>
  <c r="F33" i="5"/>
  <c r="G33" i="5" s="1"/>
  <c r="F32" i="5"/>
  <c r="G32" i="5" s="1"/>
  <c r="F31" i="5"/>
  <c r="J31" i="5"/>
  <c r="K31" i="5" s="1"/>
  <c r="J30" i="5"/>
  <c r="K30" i="5"/>
  <c r="M30" i="5"/>
  <c r="N30" i="5"/>
  <c r="G30" i="5"/>
  <c r="F30" i="5"/>
  <c r="K29" i="5"/>
  <c r="M29" i="5" s="1"/>
  <c r="N29" i="5" s="1"/>
  <c r="G29" i="5"/>
  <c r="J28" i="5"/>
  <c r="K28" i="5" s="1"/>
  <c r="F28" i="5"/>
  <c r="G28" i="5" s="1"/>
  <c r="M27" i="5"/>
  <c r="N27" i="5"/>
  <c r="K27" i="5"/>
  <c r="J27" i="5"/>
  <c r="G27" i="5"/>
  <c r="F27" i="5"/>
  <c r="J25" i="5"/>
  <c r="K25" i="5" s="1"/>
  <c r="G25" i="5"/>
  <c r="K24" i="5"/>
  <c r="M24" i="5" s="1"/>
  <c r="N24" i="5" s="1"/>
  <c r="J24" i="5"/>
  <c r="G24" i="5"/>
  <c r="J22" i="5"/>
  <c r="K22" i="5"/>
  <c r="G22" i="5"/>
  <c r="M22" i="5" s="1"/>
  <c r="N22" i="5" s="1"/>
  <c r="J21" i="5"/>
  <c r="K21" i="5" s="1"/>
  <c r="M21" i="5" s="1"/>
  <c r="N21" i="5" s="1"/>
  <c r="G21" i="5"/>
  <c r="K20" i="5"/>
  <c r="M20" i="5" s="1"/>
  <c r="N20" i="5" s="1"/>
  <c r="G20" i="5"/>
  <c r="I19" i="5"/>
  <c r="F19" i="5"/>
  <c r="J19" i="5"/>
  <c r="E19" i="5"/>
  <c r="K17" i="5"/>
  <c r="M17" i="5" s="1"/>
  <c r="N17" i="5" s="1"/>
  <c r="J17" i="5"/>
  <c r="G17" i="5"/>
  <c r="K16" i="5"/>
  <c r="G16" i="5"/>
  <c r="M16" i="5" s="1"/>
  <c r="N16" i="5" s="1"/>
  <c r="J15" i="5"/>
  <c r="K15" i="5"/>
  <c r="M15" i="5" s="1"/>
  <c r="N15" i="5" s="1"/>
  <c r="G15" i="5"/>
  <c r="G18" i="5" s="1"/>
  <c r="K14" i="5"/>
  <c r="G14" i="5"/>
  <c r="E9" i="5"/>
  <c r="J33" i="4"/>
  <c r="K33" i="4" s="1"/>
  <c r="M33" i="4" s="1"/>
  <c r="N33" i="4" s="1"/>
  <c r="F33" i="4"/>
  <c r="G33" i="4"/>
  <c r="J32" i="4"/>
  <c r="K32" i="4" s="1"/>
  <c r="M32" i="4" s="1"/>
  <c r="N32" i="4"/>
  <c r="G32" i="4"/>
  <c r="F32" i="4"/>
  <c r="F31" i="4"/>
  <c r="J30" i="4"/>
  <c r="K30" i="4"/>
  <c r="G30" i="4"/>
  <c r="F30" i="4"/>
  <c r="K29" i="4"/>
  <c r="G29" i="4"/>
  <c r="M29" i="4" s="1"/>
  <c r="N29" i="4" s="1"/>
  <c r="K28" i="4"/>
  <c r="M28" i="4" s="1"/>
  <c r="N28" i="4" s="1"/>
  <c r="J28" i="4"/>
  <c r="F28" i="4"/>
  <c r="G28" i="4"/>
  <c r="J27" i="4"/>
  <c r="K27" i="4"/>
  <c r="M27" i="4" s="1"/>
  <c r="N27" i="4" s="1"/>
  <c r="G27" i="4"/>
  <c r="F27" i="4"/>
  <c r="F25" i="4"/>
  <c r="J25" i="4"/>
  <c r="K25" i="4" s="1"/>
  <c r="J24" i="4"/>
  <c r="K24" i="4" s="1"/>
  <c r="M24" i="4" s="1"/>
  <c r="N24" i="4" s="1"/>
  <c r="F24" i="4"/>
  <c r="G24" i="4" s="1"/>
  <c r="J22" i="4"/>
  <c r="K22" i="4" s="1"/>
  <c r="G22" i="4"/>
  <c r="N21" i="4"/>
  <c r="G21" i="4"/>
  <c r="F21" i="4"/>
  <c r="J21" i="4"/>
  <c r="K21" i="4" s="1"/>
  <c r="M21" i="4" s="1"/>
  <c r="J20" i="4"/>
  <c r="K20" i="4"/>
  <c r="G20" i="4"/>
  <c r="M20" i="4" s="1"/>
  <c r="N20" i="4" s="1"/>
  <c r="F20" i="4"/>
  <c r="I19" i="4"/>
  <c r="F19" i="4"/>
  <c r="E19" i="4"/>
  <c r="G17" i="4"/>
  <c r="F17" i="4"/>
  <c r="J17" i="4"/>
  <c r="K17" i="4"/>
  <c r="K18" i="4" s="1"/>
  <c r="K16" i="4"/>
  <c r="M16" i="4" s="1"/>
  <c r="N16" i="4" s="1"/>
  <c r="G16" i="4"/>
  <c r="F15" i="4"/>
  <c r="J15" i="4" s="1"/>
  <c r="K15" i="4" s="1"/>
  <c r="K14" i="4"/>
  <c r="G14" i="4"/>
  <c r="E9" i="4"/>
  <c r="J33" i="3"/>
  <c r="K33" i="3"/>
  <c r="M33" i="3" s="1"/>
  <c r="G33" i="3"/>
  <c r="N33" i="3"/>
  <c r="J32" i="3"/>
  <c r="K32" i="3" s="1"/>
  <c r="M32" i="3" s="1"/>
  <c r="N32" i="3" s="1"/>
  <c r="G32" i="3"/>
  <c r="K31" i="3"/>
  <c r="J31" i="3"/>
  <c r="G31" i="3"/>
  <c r="M31" i="3" s="1"/>
  <c r="K30" i="3"/>
  <c r="M30" i="3"/>
  <c r="N30" i="3" s="1"/>
  <c r="J30" i="3"/>
  <c r="F30" i="3"/>
  <c r="G30" i="3" s="1"/>
  <c r="K29" i="3"/>
  <c r="G29" i="3"/>
  <c r="M29" i="3" s="1"/>
  <c r="N29" i="3" s="1"/>
  <c r="K28" i="3"/>
  <c r="M28" i="3"/>
  <c r="N28" i="3"/>
  <c r="J28" i="3"/>
  <c r="F28" i="3"/>
  <c r="G28" i="3"/>
  <c r="J27" i="3"/>
  <c r="K27" i="3" s="1"/>
  <c r="F27" i="3"/>
  <c r="G27" i="3" s="1"/>
  <c r="M27" i="3" s="1"/>
  <c r="N27" i="3" s="1"/>
  <c r="J25" i="3"/>
  <c r="K25" i="3" s="1"/>
  <c r="M25" i="3" s="1"/>
  <c r="N25" i="3" s="1"/>
  <c r="G25" i="3"/>
  <c r="J24" i="3"/>
  <c r="K24" i="3" s="1"/>
  <c r="M24" i="3" s="1"/>
  <c r="N24" i="3" s="1"/>
  <c r="G24" i="3"/>
  <c r="J22" i="3"/>
  <c r="K22" i="3" s="1"/>
  <c r="M22" i="3" s="1"/>
  <c r="N22" i="3" s="1"/>
  <c r="G22" i="3"/>
  <c r="K21" i="3"/>
  <c r="M21" i="3" s="1"/>
  <c r="N21" i="3" s="1"/>
  <c r="J21" i="3"/>
  <c r="G21" i="3"/>
  <c r="J20" i="3"/>
  <c r="K20" i="3"/>
  <c r="M20" i="3" s="1"/>
  <c r="N20" i="3" s="1"/>
  <c r="G20" i="3"/>
  <c r="I19" i="3"/>
  <c r="K19" i="3" s="1"/>
  <c r="F19" i="3"/>
  <c r="J19" i="3" s="1"/>
  <c r="E19" i="3"/>
  <c r="G19" i="3" s="1"/>
  <c r="K17" i="3"/>
  <c r="J17" i="3"/>
  <c r="G17" i="3"/>
  <c r="K16" i="3"/>
  <c r="M16" i="3" s="1"/>
  <c r="N16" i="3" s="1"/>
  <c r="G16" i="3"/>
  <c r="J15" i="3"/>
  <c r="K15" i="3"/>
  <c r="G15" i="3"/>
  <c r="G18" i="3" s="1"/>
  <c r="G23" i="3" s="1"/>
  <c r="G26" i="3" s="1"/>
  <c r="G35" i="3" s="1"/>
  <c r="K14" i="3"/>
  <c r="M14" i="3" s="1"/>
  <c r="N14" i="3" s="1"/>
  <c r="G14" i="3"/>
  <c r="E9" i="3"/>
  <c r="K33" i="2"/>
  <c r="G33" i="2"/>
  <c r="K32" i="2"/>
  <c r="G32" i="2"/>
  <c r="M32" i="2" s="1"/>
  <c r="N32" i="2" s="1"/>
  <c r="K31" i="2"/>
  <c r="M31" i="2" s="1"/>
  <c r="N31" i="2" s="1"/>
  <c r="G31" i="2"/>
  <c r="K30" i="2"/>
  <c r="M30" i="2"/>
  <c r="N30" i="2" s="1"/>
  <c r="G30" i="2"/>
  <c r="K29" i="2"/>
  <c r="M29" i="2" s="1"/>
  <c r="N29" i="2" s="1"/>
  <c r="G29" i="2"/>
  <c r="K28" i="2"/>
  <c r="G28" i="2"/>
  <c r="K27" i="2"/>
  <c r="G27" i="2"/>
  <c r="K25" i="2"/>
  <c r="G25" i="2"/>
  <c r="K24" i="2"/>
  <c r="G24" i="2"/>
  <c r="K22" i="2"/>
  <c r="M22" i="2"/>
  <c r="N22" i="2" s="1"/>
  <c r="G22" i="2"/>
  <c r="K21" i="2"/>
  <c r="G21" i="2"/>
  <c r="K20" i="2"/>
  <c r="M20" i="2" s="1"/>
  <c r="N20" i="2" s="1"/>
  <c r="G20" i="2"/>
  <c r="K19" i="2"/>
  <c r="G19" i="2"/>
  <c r="K17" i="2"/>
  <c r="G17" i="2"/>
  <c r="K16" i="2"/>
  <c r="G16" i="2"/>
  <c r="K15" i="2"/>
  <c r="M15" i="2"/>
  <c r="N15" i="2" s="1"/>
  <c r="G15" i="2"/>
  <c r="K14" i="2"/>
  <c r="M14" i="2" s="1"/>
  <c r="N14" i="2" s="1"/>
  <c r="G14" i="2"/>
  <c r="E9" i="2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K18" i="18"/>
  <c r="M27" i="20"/>
  <c r="N27" i="20" s="1"/>
  <c r="M15" i="21"/>
  <c r="N15" i="21"/>
  <c r="G32" i="21"/>
  <c r="N32" i="21"/>
  <c r="N30" i="22"/>
  <c r="G18" i="24"/>
  <c r="G23" i="24" s="1"/>
  <c r="G26" i="24" s="1"/>
  <c r="G35" i="24" s="1"/>
  <c r="G36" i="24" s="1"/>
  <c r="I19" i="24"/>
  <c r="K19" i="24"/>
  <c r="M19" i="24"/>
  <c r="N19" i="24"/>
  <c r="M29" i="23"/>
  <c r="N29" i="23" s="1"/>
  <c r="M33" i="19"/>
  <c r="N33" i="19" s="1"/>
  <c r="K31" i="22"/>
  <c r="I19" i="22"/>
  <c r="K19" i="22" s="1"/>
  <c r="M19" i="22" s="1"/>
  <c r="N19" i="22" s="1"/>
  <c r="M22" i="18"/>
  <c r="N22" i="18"/>
  <c r="J25" i="20"/>
  <c r="K25" i="20"/>
  <c r="M25" i="20"/>
  <c r="N25" i="20" s="1"/>
  <c r="J31" i="21"/>
  <c r="K31" i="21" s="1"/>
  <c r="M31" i="21" s="1"/>
  <c r="N31" i="21" s="1"/>
  <c r="G31" i="21"/>
  <c r="J31" i="20"/>
  <c r="K31" i="20"/>
  <c r="M31" i="20" s="1"/>
  <c r="N31" i="20" s="1"/>
  <c r="M14" i="22"/>
  <c r="N14" i="22"/>
  <c r="K18" i="19"/>
  <c r="M15" i="19"/>
  <c r="N15" i="19" s="1"/>
  <c r="M14" i="18"/>
  <c r="N14" i="18"/>
  <c r="M24" i="18"/>
  <c r="N24" i="18"/>
  <c r="G18" i="19"/>
  <c r="M14" i="19"/>
  <c r="N14" i="19" s="1"/>
  <c r="M15" i="22"/>
  <c r="N15" i="22"/>
  <c r="J32" i="23"/>
  <c r="K32" i="23"/>
  <c r="M32" i="23"/>
  <c r="N32" i="23"/>
  <c r="G32" i="23"/>
  <c r="M14" i="24"/>
  <c r="N14" i="24" s="1"/>
  <c r="M14" i="7"/>
  <c r="N14" i="7" s="1"/>
  <c r="M24" i="2"/>
  <c r="N24" i="2"/>
  <c r="M14" i="4"/>
  <c r="N14" i="4"/>
  <c r="M17" i="7"/>
  <c r="N17" i="7" s="1"/>
  <c r="M15" i="8"/>
  <c r="N15" i="8" s="1"/>
  <c r="K18" i="8"/>
  <c r="N31" i="3"/>
  <c r="M17" i="4"/>
  <c r="N17" i="4"/>
  <c r="G31" i="5"/>
  <c r="M31" i="5" s="1"/>
  <c r="N31" i="5" s="1"/>
  <c r="G18" i="6"/>
  <c r="M29" i="8"/>
  <c r="N29" i="8"/>
  <c r="J31" i="4"/>
  <c r="K31" i="4"/>
  <c r="M31" i="4" s="1"/>
  <c r="N31" i="4" s="1"/>
  <c r="G31" i="4"/>
  <c r="J19" i="4"/>
  <c r="G19" i="4"/>
  <c r="G25" i="4"/>
  <c r="M25" i="4"/>
  <c r="N25" i="4"/>
  <c r="M21" i="8"/>
  <c r="N21" i="8" s="1"/>
  <c r="M21" i="2"/>
  <c r="N21" i="2" s="1"/>
  <c r="M14" i="5"/>
  <c r="N14" i="5"/>
  <c r="M27" i="2"/>
  <c r="N27" i="2" s="1"/>
  <c r="G19" i="5"/>
  <c r="M19" i="5" s="1"/>
  <c r="K19" i="4"/>
  <c r="K19" i="5"/>
  <c r="N19" i="5"/>
  <c r="M17" i="2"/>
  <c r="N17" i="2" s="1"/>
  <c r="M25" i="2"/>
  <c r="N25" i="2" s="1"/>
  <c r="M33" i="2"/>
  <c r="N33" i="2" s="1"/>
  <c r="J32" i="5"/>
  <c r="K32" i="5"/>
  <c r="M32" i="5"/>
  <c r="N32" i="5"/>
  <c r="M16" i="6"/>
  <c r="N16" i="6" s="1"/>
  <c r="G19" i="6"/>
  <c r="M19" i="6"/>
  <c r="N19" i="6" s="1"/>
  <c r="M30" i="6"/>
  <c r="N30" i="6"/>
  <c r="M28" i="8"/>
  <c r="N28" i="8"/>
  <c r="G37" i="24"/>
  <c r="G23" i="6"/>
  <c r="G26" i="6" s="1"/>
  <c r="G35" i="6" s="1"/>
  <c r="G38" i="24" l="1"/>
  <c r="G39" i="24" s="1"/>
  <c r="K23" i="4"/>
  <c r="M18" i="4"/>
  <c r="M16" i="2"/>
  <c r="N16" i="2" s="1"/>
  <c r="K18" i="2"/>
  <c r="J33" i="5"/>
  <c r="K33" i="5" s="1"/>
  <c r="M33" i="5" s="1"/>
  <c r="N33" i="5" s="1"/>
  <c r="M18" i="6"/>
  <c r="K23" i="6"/>
  <c r="K18" i="3"/>
  <c r="M18" i="19"/>
  <c r="M25" i="5"/>
  <c r="N25" i="5" s="1"/>
  <c r="G36" i="18"/>
  <c r="G37" i="18" s="1"/>
  <c r="G36" i="3"/>
  <c r="G37" i="3" s="1"/>
  <c r="G23" i="5"/>
  <c r="G26" i="5" s="1"/>
  <c r="G35" i="5" s="1"/>
  <c r="M15" i="23"/>
  <c r="N15" i="23" s="1"/>
  <c r="K18" i="23"/>
  <c r="G23" i="19"/>
  <c r="G26" i="19" s="1"/>
  <c r="M30" i="24"/>
  <c r="N30" i="24" s="1"/>
  <c r="M33" i="24"/>
  <c r="N33" i="24" s="1"/>
  <c r="M17" i="3"/>
  <c r="N17" i="3" s="1"/>
  <c r="M19" i="7"/>
  <c r="N19" i="7" s="1"/>
  <c r="M25" i="8"/>
  <c r="N25" i="8" s="1"/>
  <c r="M21" i="23"/>
  <c r="N21" i="23" s="1"/>
  <c r="K23" i="8"/>
  <c r="M18" i="8"/>
  <c r="M18" i="18"/>
  <c r="K23" i="18"/>
  <c r="K32" i="20"/>
  <c r="M32" i="20" s="1"/>
  <c r="N32" i="20" s="1"/>
  <c r="G26" i="21"/>
  <c r="G35" i="21" s="1"/>
  <c r="K19" i="19"/>
  <c r="M19" i="19" s="1"/>
  <c r="N19" i="19" s="1"/>
  <c r="M28" i="22"/>
  <c r="N28" i="22" s="1"/>
  <c r="M19" i="4"/>
  <c r="N19" i="4" s="1"/>
  <c r="G15" i="4"/>
  <c r="G18" i="4" s="1"/>
  <c r="G23" i="4" s="1"/>
  <c r="G26" i="4" s="1"/>
  <c r="G35" i="4" s="1"/>
  <c r="M19" i="2"/>
  <c r="N19" i="2" s="1"/>
  <c r="M15" i="3"/>
  <c r="N15" i="3" s="1"/>
  <c r="M30" i="4"/>
  <c r="N30" i="4" s="1"/>
  <c r="K18" i="7"/>
  <c r="M15" i="7"/>
  <c r="N15" i="7" s="1"/>
  <c r="M20" i="19"/>
  <c r="N20" i="19" s="1"/>
  <c r="G36" i="6"/>
  <c r="G37" i="6" s="1"/>
  <c r="M31" i="24"/>
  <c r="N31" i="24" s="1"/>
  <c r="M28" i="2"/>
  <c r="N28" i="2" s="1"/>
  <c r="M28" i="5"/>
  <c r="N28" i="5" s="1"/>
  <c r="G23" i="7"/>
  <c r="G26" i="7" s="1"/>
  <c r="G35" i="7" s="1"/>
  <c r="G23" i="8"/>
  <c r="G26" i="8" s="1"/>
  <c r="G35" i="8" s="1"/>
  <c r="K18" i="22"/>
  <c r="G23" i="23"/>
  <c r="G26" i="23" s="1"/>
  <c r="G35" i="23" s="1"/>
  <c r="M15" i="24"/>
  <c r="N15" i="24" s="1"/>
  <c r="K18" i="24"/>
  <c r="M22" i="4"/>
  <c r="N22" i="4" s="1"/>
  <c r="K18" i="5"/>
  <c r="G19" i="8"/>
  <c r="M19" i="8" s="1"/>
  <c r="N19" i="8" s="1"/>
  <c r="K18" i="21"/>
  <c r="G23" i="22"/>
  <c r="G26" i="22" s="1"/>
  <c r="G35" i="22" s="1"/>
  <c r="K32" i="22"/>
  <c r="M32" i="22" s="1"/>
  <c r="N32" i="22" s="1"/>
  <c r="M19" i="3"/>
  <c r="N19" i="3" s="1"/>
  <c r="K32" i="18"/>
  <c r="M32" i="18" s="1"/>
  <c r="N32" i="18" s="1"/>
  <c r="K19" i="20"/>
  <c r="M19" i="20" s="1"/>
  <c r="N19" i="20" s="1"/>
  <c r="G18" i="2"/>
  <c r="G23" i="2" s="1"/>
  <c r="G26" i="2" s="1"/>
  <c r="G35" i="2" s="1"/>
  <c r="M25" i="7"/>
  <c r="N25" i="7" s="1"/>
  <c r="M24" i="20"/>
  <c r="N24" i="20" s="1"/>
  <c r="M28" i="23"/>
  <c r="N28" i="23" s="1"/>
  <c r="K31" i="23"/>
  <c r="M31" i="23" s="1"/>
  <c r="N31" i="23" s="1"/>
  <c r="G19" i="19"/>
  <c r="J31" i="19"/>
  <c r="K31" i="19" s="1"/>
  <c r="F32" i="19"/>
  <c r="G31" i="19"/>
  <c r="M27" i="6"/>
  <c r="N27" i="6" s="1"/>
  <c r="M31" i="18"/>
  <c r="N31" i="18" s="1"/>
  <c r="G21" i="20"/>
  <c r="M21" i="20" s="1"/>
  <c r="N21" i="20" s="1"/>
  <c r="M33" i="20"/>
  <c r="N33" i="20" s="1"/>
  <c r="I19" i="21"/>
  <c r="K19" i="21" s="1"/>
  <c r="M19" i="21" s="1"/>
  <c r="N19" i="21" s="1"/>
  <c r="M25" i="22"/>
  <c r="N25" i="22" s="1"/>
  <c r="G31" i="22"/>
  <c r="M31" i="22" s="1"/>
  <c r="N31" i="22" s="1"/>
  <c r="K32" i="24"/>
  <c r="M32" i="24" s="1"/>
  <c r="N32" i="24" s="1"/>
  <c r="J15" i="20"/>
  <c r="K15" i="20" s="1"/>
  <c r="G38" i="6" l="1"/>
  <c r="G39" i="6"/>
  <c r="G38" i="3"/>
  <c r="G39" i="3"/>
  <c r="G38" i="18"/>
  <c r="G39" i="18"/>
  <c r="G36" i="4"/>
  <c r="G37" i="4" s="1"/>
  <c r="N18" i="18"/>
  <c r="E16" i="1" s="1"/>
  <c r="D16" i="1"/>
  <c r="N18" i="6"/>
  <c r="E8" i="1" s="1"/>
  <c r="D8" i="1"/>
  <c r="M18" i="2"/>
  <c r="K23" i="2"/>
  <c r="G37" i="8"/>
  <c r="G36" i="8"/>
  <c r="G36" i="7"/>
  <c r="G37" i="7" s="1"/>
  <c r="G36" i="2"/>
  <c r="G37" i="2" s="1"/>
  <c r="M18" i="5"/>
  <c r="K23" i="5"/>
  <c r="G23" i="20"/>
  <c r="G26" i="20" s="1"/>
  <c r="G35" i="20" s="1"/>
  <c r="K23" i="19"/>
  <c r="M23" i="4"/>
  <c r="N23" i="4" s="1"/>
  <c r="K26" i="4"/>
  <c r="M18" i="22"/>
  <c r="K23" i="22"/>
  <c r="K26" i="8"/>
  <c r="M23" i="8"/>
  <c r="N23" i="8" s="1"/>
  <c r="M18" i="21"/>
  <c r="K23" i="21"/>
  <c r="G36" i="21"/>
  <c r="G37" i="21"/>
  <c r="N18" i="4"/>
  <c r="E6" i="1" s="1"/>
  <c r="D6" i="1"/>
  <c r="J32" i="19"/>
  <c r="K32" i="19" s="1"/>
  <c r="G32" i="19"/>
  <c r="G35" i="19" s="1"/>
  <c r="M15" i="4"/>
  <c r="N15" i="4" s="1"/>
  <c r="G36" i="5"/>
  <c r="G37" i="5" s="1"/>
  <c r="M18" i="3"/>
  <c r="K23" i="3"/>
  <c r="G36" i="23"/>
  <c r="G37" i="23" s="1"/>
  <c r="N18" i="8"/>
  <c r="E10" i="1" s="1"/>
  <c r="D10" i="1"/>
  <c r="G36" i="22"/>
  <c r="G37" i="22"/>
  <c r="M18" i="23"/>
  <c r="K23" i="23"/>
  <c r="M15" i="20"/>
  <c r="N15" i="20" s="1"/>
  <c r="K18" i="20"/>
  <c r="M18" i="7"/>
  <c r="K23" i="7"/>
  <c r="D17" i="1"/>
  <c r="N18" i="19"/>
  <c r="E17" i="1" s="1"/>
  <c r="M31" i="19"/>
  <c r="N31" i="19" s="1"/>
  <c r="M18" i="24"/>
  <c r="K23" i="24"/>
  <c r="K26" i="18"/>
  <c r="M23" i="18"/>
  <c r="N23" i="18" s="1"/>
  <c r="M23" i="6"/>
  <c r="N23" i="6" s="1"/>
  <c r="K26" i="6"/>
  <c r="G38" i="23" l="1"/>
  <c r="G39" i="23" s="1"/>
  <c r="G38" i="7"/>
  <c r="G39" i="7"/>
  <c r="G38" i="4"/>
  <c r="G39" i="4" s="1"/>
  <c r="G37" i="19"/>
  <c r="G36" i="19"/>
  <c r="G38" i="5"/>
  <c r="G39" i="5" s="1"/>
  <c r="G38" i="2"/>
  <c r="G39" i="2"/>
  <c r="K35" i="18"/>
  <c r="M26" i="18"/>
  <c r="N26" i="18" s="1"/>
  <c r="D7" i="1"/>
  <c r="N18" i="5"/>
  <c r="E7" i="1" s="1"/>
  <c r="K26" i="7"/>
  <c r="M23" i="7"/>
  <c r="N23" i="7" s="1"/>
  <c r="D19" i="1"/>
  <c r="N18" i="21"/>
  <c r="E19" i="1" s="1"/>
  <c r="G36" i="20"/>
  <c r="G37" i="20"/>
  <c r="G39" i="8"/>
  <c r="G38" i="8"/>
  <c r="M23" i="2"/>
  <c r="N23" i="2" s="1"/>
  <c r="K26" i="2"/>
  <c r="M23" i="22"/>
  <c r="N23" i="22" s="1"/>
  <c r="K26" i="22"/>
  <c r="N18" i="24"/>
  <c r="E22" i="1" s="1"/>
  <c r="D22" i="1"/>
  <c r="K26" i="3"/>
  <c r="M23" i="3"/>
  <c r="N23" i="3" s="1"/>
  <c r="D21" i="1"/>
  <c r="N18" i="23"/>
  <c r="E21" i="1" s="1"/>
  <c r="N18" i="3"/>
  <c r="E5" i="1" s="1"/>
  <c r="D5" i="1"/>
  <c r="G38" i="21"/>
  <c r="G39" i="21" s="1"/>
  <c r="K35" i="4"/>
  <c r="M26" i="4"/>
  <c r="N26" i="4" s="1"/>
  <c r="D9" i="1"/>
  <c r="N18" i="7"/>
  <c r="E9" i="1" s="1"/>
  <c r="K23" i="20"/>
  <c r="M18" i="20"/>
  <c r="K35" i="8"/>
  <c r="M26" i="8"/>
  <c r="N26" i="8" s="1"/>
  <c r="K26" i="24"/>
  <c r="M23" i="24"/>
  <c r="N23" i="24" s="1"/>
  <c r="G38" i="22"/>
  <c r="G39" i="22"/>
  <c r="K26" i="5"/>
  <c r="M23" i="5"/>
  <c r="N23" i="5" s="1"/>
  <c r="M32" i="19"/>
  <c r="N32" i="19" s="1"/>
  <c r="D4" i="1"/>
  <c r="N18" i="2"/>
  <c r="E4" i="1" s="1"/>
  <c r="M23" i="23"/>
  <c r="N23" i="23" s="1"/>
  <c r="K26" i="23"/>
  <c r="D20" i="1"/>
  <c r="N18" i="22"/>
  <c r="E20" i="1" s="1"/>
  <c r="K35" i="6"/>
  <c r="M26" i="6"/>
  <c r="N26" i="6" s="1"/>
  <c r="M23" i="21"/>
  <c r="N23" i="21" s="1"/>
  <c r="K26" i="21"/>
  <c r="K26" i="19"/>
  <c r="M23" i="19"/>
  <c r="N23" i="19" s="1"/>
  <c r="M26" i="3" l="1"/>
  <c r="N26" i="3" s="1"/>
  <c r="K35" i="3"/>
  <c r="M26" i="19"/>
  <c r="N26" i="19" s="1"/>
  <c r="K35" i="19"/>
  <c r="M26" i="24"/>
  <c r="N26" i="24" s="1"/>
  <c r="K35" i="24"/>
  <c r="G39" i="19"/>
  <c r="G38" i="19"/>
  <c r="G38" i="20"/>
  <c r="G39" i="20" s="1"/>
  <c r="K36" i="6"/>
  <c r="M36" i="6" s="1"/>
  <c r="N36" i="6" s="1"/>
  <c r="K37" i="6"/>
  <c r="M35" i="6"/>
  <c r="N35" i="6" s="1"/>
  <c r="K35" i="5"/>
  <c r="M26" i="5"/>
  <c r="N26" i="5" s="1"/>
  <c r="K26" i="20"/>
  <c r="M23" i="20"/>
  <c r="N23" i="20" s="1"/>
  <c r="M35" i="4"/>
  <c r="N35" i="4" s="1"/>
  <c r="K36" i="4"/>
  <c r="M36" i="4" s="1"/>
  <c r="N36" i="4" s="1"/>
  <c r="N18" i="20"/>
  <c r="E18" i="1" s="1"/>
  <c r="D18" i="1"/>
  <c r="M26" i="22"/>
  <c r="N26" i="22" s="1"/>
  <c r="K35" i="22"/>
  <c r="K35" i="2"/>
  <c r="M26" i="2"/>
  <c r="N26" i="2" s="1"/>
  <c r="K35" i="21"/>
  <c r="M26" i="21"/>
  <c r="N26" i="21" s="1"/>
  <c r="M35" i="8"/>
  <c r="N35" i="8" s="1"/>
  <c r="K36" i="8"/>
  <c r="M36" i="8" s="1"/>
  <c r="N36" i="8" s="1"/>
  <c r="M35" i="18"/>
  <c r="N35" i="18" s="1"/>
  <c r="K36" i="18"/>
  <c r="M36" i="18" s="1"/>
  <c r="N36" i="18" s="1"/>
  <c r="K37" i="18"/>
  <c r="K35" i="23"/>
  <c r="M26" i="23"/>
  <c r="N26" i="23" s="1"/>
  <c r="K35" i="7"/>
  <c r="M26" i="7"/>
  <c r="N26" i="7" s="1"/>
  <c r="M35" i="22" l="1"/>
  <c r="N35" i="22" s="1"/>
  <c r="K36" i="22"/>
  <c r="M36" i="22" s="1"/>
  <c r="N36" i="22" s="1"/>
  <c r="M26" i="20"/>
  <c r="N26" i="20" s="1"/>
  <c r="K35" i="20"/>
  <c r="M35" i="24"/>
  <c r="N35" i="24" s="1"/>
  <c r="K36" i="24"/>
  <c r="M36" i="24" s="1"/>
  <c r="N36" i="24" s="1"/>
  <c r="M35" i="23"/>
  <c r="N35" i="23" s="1"/>
  <c r="K36" i="23"/>
  <c r="M36" i="23" s="1"/>
  <c r="N36" i="23" s="1"/>
  <c r="M35" i="21"/>
  <c r="N35" i="21" s="1"/>
  <c r="K36" i="21"/>
  <c r="M36" i="21" s="1"/>
  <c r="N36" i="21" s="1"/>
  <c r="K37" i="4"/>
  <c r="K36" i="7"/>
  <c r="M36" i="7" s="1"/>
  <c r="N36" i="7" s="1"/>
  <c r="M35" i="7"/>
  <c r="N35" i="7" s="1"/>
  <c r="M37" i="6"/>
  <c r="N37" i="6" s="1"/>
  <c r="K38" i="6"/>
  <c r="M38" i="6" s="1"/>
  <c r="N38" i="6" s="1"/>
  <c r="K38" i="18"/>
  <c r="M38" i="18" s="1"/>
  <c r="N38" i="18" s="1"/>
  <c r="M37" i="18"/>
  <c r="N37" i="18" s="1"/>
  <c r="K36" i="3"/>
  <c r="M36" i="3" s="1"/>
  <c r="N36" i="3" s="1"/>
  <c r="M35" i="3"/>
  <c r="N35" i="3" s="1"/>
  <c r="M35" i="5"/>
  <c r="N35" i="5" s="1"/>
  <c r="K36" i="5"/>
  <c r="M36" i="5" s="1"/>
  <c r="N36" i="5" s="1"/>
  <c r="K37" i="8"/>
  <c r="K36" i="19"/>
  <c r="M36" i="19" s="1"/>
  <c r="N36" i="19" s="1"/>
  <c r="M35" i="19"/>
  <c r="N35" i="19" s="1"/>
  <c r="K36" i="2"/>
  <c r="M36" i="2" s="1"/>
  <c r="N36" i="2" s="1"/>
  <c r="M35" i="2"/>
  <c r="N35" i="2" s="1"/>
  <c r="K37" i="2"/>
  <c r="K38" i="8" l="1"/>
  <c r="M38" i="8" s="1"/>
  <c r="N38" i="8" s="1"/>
  <c r="K39" i="8"/>
  <c r="M39" i="8" s="1"/>
  <c r="M37" i="8"/>
  <c r="N37" i="8" s="1"/>
  <c r="K39" i="18"/>
  <c r="M39" i="18" s="1"/>
  <c r="K37" i="24"/>
  <c r="K38" i="4"/>
  <c r="M38" i="4" s="1"/>
  <c r="N38" i="4" s="1"/>
  <c r="M37" i="4"/>
  <c r="N37" i="4" s="1"/>
  <c r="K36" i="20"/>
  <c r="M36" i="20" s="1"/>
  <c r="N36" i="20" s="1"/>
  <c r="K37" i="20"/>
  <c r="M35" i="20"/>
  <c r="N35" i="20" s="1"/>
  <c r="K37" i="5"/>
  <c r="K37" i="19"/>
  <c r="K37" i="22"/>
  <c r="M37" i="2"/>
  <c r="N37" i="2" s="1"/>
  <c r="K38" i="2"/>
  <c r="M38" i="2" s="1"/>
  <c r="N38" i="2" s="1"/>
  <c r="K39" i="6"/>
  <c r="M39" i="6" s="1"/>
  <c r="K37" i="21"/>
  <c r="K37" i="3"/>
  <c r="K37" i="7"/>
  <c r="K37" i="23"/>
  <c r="K39" i="4" l="1"/>
  <c r="M39" i="4" s="1"/>
  <c r="M37" i="23"/>
  <c r="N37" i="23" s="1"/>
  <c r="K38" i="23"/>
  <c r="M38" i="23" s="1"/>
  <c r="N38" i="23" s="1"/>
  <c r="K39" i="23"/>
  <c r="M39" i="23" s="1"/>
  <c r="K38" i="19"/>
  <c r="M38" i="19" s="1"/>
  <c r="N38" i="19" s="1"/>
  <c r="M37" i="19"/>
  <c r="N37" i="19" s="1"/>
  <c r="M37" i="21"/>
  <c r="N37" i="21" s="1"/>
  <c r="K38" i="21"/>
  <c r="M38" i="21" s="1"/>
  <c r="N38" i="21" s="1"/>
  <c r="K39" i="21"/>
  <c r="M39" i="21" s="1"/>
  <c r="K38" i="7"/>
  <c r="M38" i="7" s="1"/>
  <c r="N38" i="7" s="1"/>
  <c r="M37" i="7"/>
  <c r="N37" i="7" s="1"/>
  <c r="K39" i="7"/>
  <c r="M39" i="7" s="1"/>
  <c r="F16" i="1"/>
  <c r="N39" i="18"/>
  <c r="G16" i="1" s="1"/>
  <c r="N39" i="6"/>
  <c r="G8" i="1" s="1"/>
  <c r="F8" i="1"/>
  <c r="K38" i="20"/>
  <c r="M38" i="20" s="1"/>
  <c r="N38" i="20" s="1"/>
  <c r="K39" i="20"/>
  <c r="M39" i="20" s="1"/>
  <c r="M37" i="20"/>
  <c r="N37" i="20" s="1"/>
  <c r="F10" i="1"/>
  <c r="N39" i="8"/>
  <c r="G10" i="1" s="1"/>
  <c r="M37" i="22"/>
  <c r="N37" i="22" s="1"/>
  <c r="K39" i="22"/>
  <c r="M39" i="22" s="1"/>
  <c r="K38" i="22"/>
  <c r="M38" i="22" s="1"/>
  <c r="N38" i="22" s="1"/>
  <c r="K38" i="24"/>
  <c r="M38" i="24" s="1"/>
  <c r="N38" i="24" s="1"/>
  <c r="K39" i="24"/>
  <c r="M39" i="24" s="1"/>
  <c r="M37" i="24"/>
  <c r="N37" i="24" s="1"/>
  <c r="M37" i="3"/>
  <c r="N37" i="3" s="1"/>
  <c r="K38" i="3"/>
  <c r="M38" i="3" s="1"/>
  <c r="N38" i="3" s="1"/>
  <c r="K39" i="3"/>
  <c r="M39" i="3" s="1"/>
  <c r="K38" i="5"/>
  <c r="M38" i="5" s="1"/>
  <c r="N38" i="5" s="1"/>
  <c r="M37" i="5"/>
  <c r="N37" i="5" s="1"/>
  <c r="K39" i="2"/>
  <c r="M39" i="2" s="1"/>
  <c r="N39" i="22" l="1"/>
  <c r="G20" i="1" s="1"/>
  <c r="F20" i="1"/>
  <c r="F9" i="1"/>
  <c r="N39" i="7"/>
  <c r="G9" i="1" s="1"/>
  <c r="N39" i="2"/>
  <c r="G4" i="1" s="1"/>
  <c r="F4" i="1"/>
  <c r="F22" i="1"/>
  <c r="N39" i="24"/>
  <c r="G22" i="1" s="1"/>
  <c r="F18" i="1"/>
  <c r="N39" i="20"/>
  <c r="G18" i="1" s="1"/>
  <c r="K39" i="19"/>
  <c r="M39" i="19" s="1"/>
  <c r="F19" i="1"/>
  <c r="N39" i="21"/>
  <c r="G19" i="1" s="1"/>
  <c r="F5" i="1"/>
  <c r="N39" i="3"/>
  <c r="G5" i="1" s="1"/>
  <c r="F21" i="1"/>
  <c r="N39" i="23"/>
  <c r="G21" i="1" s="1"/>
  <c r="K39" i="5"/>
  <c r="M39" i="5" s="1"/>
  <c r="N39" i="4"/>
  <c r="G6" i="1" s="1"/>
  <c r="F6" i="1"/>
  <c r="F17" i="1" l="1"/>
  <c r="N39" i="19"/>
  <c r="G17" i="1" s="1"/>
  <c r="F7" i="1"/>
  <c r="N39" i="5"/>
  <c r="G7" i="1" s="1"/>
</calcChain>
</file>

<file path=xl/sharedStrings.xml><?xml version="1.0" encoding="utf-8"?>
<sst xmlns="http://schemas.openxmlformats.org/spreadsheetml/2006/main" count="689" uniqueCount="66">
  <si>
    <t>2015 RPP BILL IMPACTS w 2013 GA adj only over 4 years</t>
  </si>
  <si>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</si>
  <si>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</si>
  <si>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</si>
  <si>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</si>
  <si>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</si>
  <si>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</si>
  <si>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</si>
  <si>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</si>
  <si>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</si>
  <si>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</si>
  <si>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</si>
  <si>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</si>
  <si>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</si>
  <si>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</si>
  <si>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RESIDENTIAL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</si>
  <si>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</si>
  <si>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</si>
  <si>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</si>
  <si>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</si>
  <si>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</si>
  <si>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</si>
  <si>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</si>
  <si>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</si>
  <si>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</si>
  <si>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</si>
  <si>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</si>
  <si>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</si>
  <si>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</si>
  <si>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</si>
  <si>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</si>
  <si>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</si>
  <si>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</si>
  <si>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</si>
  <si>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</si>
  <si>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</si>
  <si>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</si>
  <si>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</si>
  <si>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</si>
  <si>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</si>
  <si>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</si>
  <si>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</si>
  <si>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</si>
  <si>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</si>
  <si>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</si>
  <si>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</si>
  <si>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</si>
  <si>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</si>
  <si>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</si>
  <si>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</si>
  <si>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</si>
  <si>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</si>
  <si>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</si>
  <si>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</si>
  <si>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</si>
  <si>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GENERAL SERVICE LESS THAN 50 KW</t>
  </si>
  <si>
    <t>GENERAL SERVICE 50 TO 2,999 KW</t>
  </si>
  <si>
    <t>GENERAL SERVICE 3,000 TO 4,999 KW</t>
  </si>
  <si>
    <t>UNMETERED SCATTERED LOAD</t>
  </si>
  <si>
    <t>SENTINEL LIGHTING</t>
  </si>
  <si>
    <t>Rate Class:</t>
  </si>
  <si>
    <t>STREET LIGHTING</t>
  </si>
  <si>
    <t>GS 3,000 - 4,999 (H1 Only - No Rate Riders)</t>
  </si>
  <si>
    <t>Cost of Power - Spot</t>
  </si>
  <si>
    <t>Global Adjustment</t>
  </si>
  <si>
    <t>2015 NON RPP BILL IMPACTS w 2013 only GA ADJ OVER 4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</si>
</sst>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33" borderId="0" applyNumberFormat="0" applyBorder="0" applyAlignment="0" applyProtection="0"/>
    <xf numFmtId="0" fontId="23" fillId="34" borderId="33" applyNumberFormat="0" applyAlignment="0" applyProtection="0"/>
    <xf numFmtId="0" fontId="24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6" fillId="36" borderId="0" applyNumberFormat="0" applyBorder="0" applyAlignment="0" applyProtection="0"/>
    <xf numFmtId="38" fontId="4" fillId="2" borderId="0" applyNumberFormat="0" applyBorder="0" applyAlignment="0" applyProtection="0"/>
    <xf numFmtId="0" fontId="27" fillId="0" borderId="35" applyNumberFormat="0" applyFill="0" applyAlignment="0" applyProtection="0"/>
    <xf numFmtId="0" fontId="28" fillId="0" borderId="36" applyNumberFormat="0" applyFill="0" applyAlignment="0" applyProtection="0"/>
    <xf numFmtId="0" fontId="29" fillId="0" borderId="37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1" fillId="37" borderId="33" applyNumberFormat="0" applyAlignment="0" applyProtection="0"/>
    <xf numFmtId="0" fontId="32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3" fillId="38" borderId="0" applyNumberFormat="0" applyBorder="0" applyAlignment="0" applyProtection="0"/>
    <xf numFmtId="177" fontId="6" fillId="0" borderId="0"/>
    <xf numFmtId="0" fontId="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39" borderId="39" applyNumberFormat="0" applyFont="0" applyAlignment="0" applyProtection="0"/>
    <xf numFmtId="0" fontId="34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0" applyNumberFormat="0" applyFill="0" applyBorder="0" applyAlignment="0" applyProtection="0"/>
  </cellStyleXfs>
  <cellXfs count="221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8" fillId="0" borderId="27" xfId="74" applyNumberFormat="1" applyFont="1" applyFill="1" applyBorder="1" applyAlignment="1" applyProtection="1">
      <alignment horizontal="right" vertical="center"/>
    </xf>
    <xf numFmtId="44" fontId="18" fillId="0" borderId="13" xfId="74" applyNumberFormat="1" applyFont="1" applyFill="1" applyBorder="1" applyAlignment="1" applyProtection="1">
      <alignment horizontal="right" vertical="center"/>
    </xf>
    <xf numFmtId="44" fontId="18" fillId="0" borderId="17" xfId="74" applyNumberFormat="1" applyFont="1" applyFill="1" applyBorder="1" applyAlignment="1" applyProtection="1">
      <alignment horizontal="right" vertical="center"/>
    </xf>
    <xf numFmtId="10" fontId="18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9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0" fontId="3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11" xfId="74" applyBorder="1" applyAlignment="1" applyProtection="1">
      <alignment horizontal="left" vertical="center" wrapText="1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ch_rick/Distribution%20Rate%20Application/2012%20IRM%20rate%20filing/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2"/>
  <sheetViews>
    <sheetView workbookViewId="0">
      <selection activeCell="D16" sqref="D16"/>
    </sheetView>
  </sheetViews>
  <sheetFormatPr defaultRowHeight="11.25" x14ac:dyDescent="0.2"/>
  <cols>
    <col min="1" max="1" width="12.7109375" style="1" bestFit="1" customWidth="1"/>
    <col min="2" max="3" width="9.140625" style="1"/>
    <col min="4" max="4" width="10.42578125" style="1" bestFit="1" customWidth="1"/>
    <col min="5" max="5" width="9.140625" style="1"/>
    <col min="6" max="6" width="10.42578125" style="1" bestFit="1" customWidth="1"/>
    <col min="7" max="7" width="6.85546875" style="1" bestFit="1" customWidth="1"/>
    <col min="8" max="16384" width="9.140625" style="1"/>
  </cols>
  <sheetData>
    <row r="1" spans="1:7" ht="12" thickBot="1" x14ac:dyDescent="0.25">
      <c r="A1" s="202" t="s">
        <v>0</v>
      </c>
      <c r="B1" s="202"/>
      <c r="C1" s="202"/>
      <c r="D1" s="202"/>
      <c r="E1" s="202"/>
      <c r="F1" s="202"/>
      <c r="G1" s="202"/>
    </row>
    <row r="2" spans="1:7" ht="12" thickBot="1" x14ac:dyDescent="0.25">
      <c r="A2" s="203" t="s">
        <v>1</v>
      </c>
      <c r="B2" s="203" t="s">
        <v>2</v>
      </c>
      <c r="C2" s="203" t="s">
        <v>3</v>
      </c>
      <c r="D2" s="205" t="s">
        <v>4</v>
      </c>
      <c r="E2" s="206"/>
      <c r="F2" s="205" t="s">
        <v>5</v>
      </c>
      <c r="G2" s="206"/>
    </row>
    <row r="3" spans="1:7" ht="12" thickBot="1" x14ac:dyDescent="0.25">
      <c r="A3" s="204"/>
      <c r="B3" s="204"/>
      <c r="C3" s="204"/>
      <c r="D3" s="2" t="s">
        <v>6</v>
      </c>
      <c r="E3" s="2" t="s">
        <v>7</v>
      </c>
      <c r="F3" s="2" t="s">
        <v>6</v>
      </c>
      <c r="G3" s="2" t="s">
        <v>7</v>
      </c>
    </row>
    <row r="4" spans="1:7" s="9" customFormat="1" x14ac:dyDescent="0.2">
      <c r="A4" s="3" t="s">
        <v>8</v>
      </c>
      <c r="B4" s="4">
        <f>'ResidentialRPP '!E5</f>
        <v>800</v>
      </c>
      <c r="C4" s="5">
        <f>'ResidentialRPP '!E8</f>
        <v>0</v>
      </c>
      <c r="D4" s="6">
        <f>'ResidentialRPP '!M18</f>
        <v>0.26999999999999957</v>
      </c>
      <c r="E4" s="7">
        <f>'ResidentialRPP '!N18</f>
        <v>1.0791366906474802E-2</v>
      </c>
      <c r="F4" s="6">
        <f>'ResidentialRPP '!M39</f>
        <v>-10.883429567999983</v>
      </c>
      <c r="G4" s="8">
        <f>'ResidentialRPP '!N39</f>
        <v>-8.483431228834977E-2</v>
      </c>
    </row>
    <row r="5" spans="1:7" s="9" customFormat="1" x14ac:dyDescent="0.2">
      <c r="A5" s="10" t="s">
        <v>9</v>
      </c>
      <c r="B5" s="11">
        <f>'GS &lt;50RPP'!E5</f>
        <v>2000</v>
      </c>
      <c r="C5" s="12">
        <f>'GS &lt;50RPP'!E8</f>
        <v>0</v>
      </c>
      <c r="D5" s="13">
        <f>'GS &lt;50RPP'!M18</f>
        <v>0.89000000000000057</v>
      </c>
      <c r="E5" s="14">
        <f>'GS &lt;50RPP'!N18</f>
        <v>1.5649727448566918E-2</v>
      </c>
      <c r="F5" s="13">
        <f>'GS &lt;50RPP'!M39</f>
        <v>-26.546384879999948</v>
      </c>
      <c r="G5" s="15">
        <f>'GS &lt;50RPP'!N39</f>
        <v>-8.5419885350749861E-2</v>
      </c>
    </row>
    <row r="6" spans="1:7" s="9" customFormat="1" x14ac:dyDescent="0.2">
      <c r="A6" s="10" t="s">
        <v>10</v>
      </c>
      <c r="B6" s="11">
        <f>'GS 50-2999RPP'!E5</f>
        <v>1198113</v>
      </c>
      <c r="C6" s="11">
        <f>'GS 50-2999RPP'!E8</f>
        <v>2968</v>
      </c>
      <c r="D6" s="13">
        <f>'GS 50-2999RPP'!M18</f>
        <v>64.984400000000278</v>
      </c>
      <c r="E6" s="14">
        <f>'GS 50-2999RPP'!N18</f>
        <v>1.0028497646965766E-2</v>
      </c>
      <c r="F6" s="13">
        <f>'GS 50-2999RPP'!M39</f>
        <v>-17075.816292133939</v>
      </c>
      <c r="G6" s="15">
        <f>'GS 50-2999RPP'!N39</f>
        <v>-0.10653985448803914</v>
      </c>
    </row>
    <row r="7" spans="1:7" s="9" customFormat="1" ht="33.75" hidden="1" x14ac:dyDescent="0.2">
      <c r="A7" s="16" t="s">
        <v>11</v>
      </c>
      <c r="B7" s="11">
        <f>'GS3000-4999RPP'!E5</f>
        <v>1282464</v>
      </c>
      <c r="C7" s="12">
        <f>'GS3000-4999RPP'!E8</f>
        <v>2440</v>
      </c>
      <c r="D7" s="13">
        <f>'GS3000-4999RPP'!M18</f>
        <v>69.682000000000698</v>
      </c>
      <c r="E7" s="14">
        <f>'GS3000-4999RPP'!N18</f>
        <v>1.4492313554083957E-2</v>
      </c>
      <c r="F7" s="13">
        <f>'GS3000-4999RPP'!M39</f>
        <v>2879.1402587510529</v>
      </c>
      <c r="G7" s="15">
        <f>'GS3000-4999RPP'!N39</f>
        <v>1.899599277298606E-2</v>
      </c>
    </row>
    <row r="8" spans="1:7" s="9" customFormat="1" x14ac:dyDescent="0.2">
      <c r="A8" s="10" t="s">
        <v>12</v>
      </c>
      <c r="B8" s="11">
        <f>UMSLRPP!E5</f>
        <v>2000</v>
      </c>
      <c r="C8" s="12">
        <f>UMSLRPP!E8</f>
        <v>0</v>
      </c>
      <c r="D8" s="13">
        <f>UMSLRPP!M18</f>
        <v>0.92999999999999261</v>
      </c>
      <c r="E8" s="14">
        <f>UMSLRPP!N18</f>
        <v>1.4135886912904584E-2</v>
      </c>
      <c r="F8" s="13">
        <f>UMSLRPP!M39</f>
        <v>-26.505704880000053</v>
      </c>
      <c r="G8" s="15">
        <f>UMSLRPP!N39</f>
        <v>-8.3078669558030185E-2</v>
      </c>
    </row>
    <row r="9" spans="1:7" s="9" customFormat="1" x14ac:dyDescent="0.2">
      <c r="A9" s="10" t="s">
        <v>13</v>
      </c>
      <c r="B9" s="11">
        <f>'Sentinel LightsRPP'!E5</f>
        <v>36</v>
      </c>
      <c r="C9" s="12">
        <f>'Sentinel LightsRPP'!E8</f>
        <v>0.1</v>
      </c>
      <c r="D9" s="13">
        <f>'Sentinel LightsRPP'!M18</f>
        <v>4.6489999999999476E-2</v>
      </c>
      <c r="E9" s="17">
        <f>'Sentinel LightsRPP'!N18</f>
        <v>1.0953101219000644E-2</v>
      </c>
      <c r="F9" s="13">
        <f>'Sentinel LightsRPP'!M39</f>
        <v>-0.44264207201399941</v>
      </c>
      <c r="G9" s="15">
        <f>'Sentinel LightsRPP'!N39</f>
        <v>-4.7960429977149291E-2</v>
      </c>
    </row>
    <row r="10" spans="1:7" s="9" customFormat="1" ht="12" thickBot="1" x14ac:dyDescent="0.25">
      <c r="A10" s="18" t="s">
        <v>14</v>
      </c>
      <c r="B10" s="19">
        <f>'Street LightingRPP'!E5</f>
        <v>36</v>
      </c>
      <c r="C10" s="20">
        <f>'Street LightingRPP'!E8</f>
        <v>0.1</v>
      </c>
      <c r="D10" s="21">
        <f>'Street LightingRPP'!M18</f>
        <v>6.6609999999999836E-2</v>
      </c>
      <c r="E10" s="22">
        <f>'Street LightingRPP'!N18</f>
        <v>1.6518985301302185E-2</v>
      </c>
      <c r="F10" s="21">
        <f>'Street LightingRPP'!M39</f>
        <v>-0.38158901137799894</v>
      </c>
      <c r="G10" s="23">
        <f>'Street LightingRPP'!N39</f>
        <v>-4.2517574385500558E-2</v>
      </c>
    </row>
    <row r="13" spans="1:7" ht="12" thickBot="1" x14ac:dyDescent="0.25">
      <c r="A13" s="202" t="s">
        <v>65</v>
      </c>
      <c r="B13" s="202"/>
      <c r="C13" s="202"/>
      <c r="D13" s="202"/>
      <c r="E13" s="202"/>
      <c r="F13" s="202"/>
      <c r="G13" s="202"/>
    </row>
    <row r="14" spans="1:7" ht="12" thickBot="1" x14ac:dyDescent="0.25">
      <c r="A14" s="203" t="s">
        <v>1</v>
      </c>
      <c r="B14" s="203" t="s">
        <v>2</v>
      </c>
      <c r="C14" s="203" t="s">
        <v>3</v>
      </c>
      <c r="D14" s="205" t="s">
        <v>4</v>
      </c>
      <c r="E14" s="206"/>
      <c r="F14" s="205" t="s">
        <v>5</v>
      </c>
      <c r="G14" s="206"/>
    </row>
    <row r="15" spans="1:7" ht="12" thickBot="1" x14ac:dyDescent="0.25">
      <c r="A15" s="204"/>
      <c r="B15" s="204"/>
      <c r="C15" s="204"/>
      <c r="D15" s="2" t="s">
        <v>6</v>
      </c>
      <c r="E15" s="2" t="s">
        <v>7</v>
      </c>
      <c r="F15" s="2" t="s">
        <v>6</v>
      </c>
      <c r="G15" s="2" t="s">
        <v>7</v>
      </c>
    </row>
    <row r="16" spans="1:7" x14ac:dyDescent="0.2">
      <c r="A16" s="182" t="s">
        <v>8</v>
      </c>
      <c r="B16" s="183">
        <f>ResidentialNonRPP!E5</f>
        <v>800</v>
      </c>
      <c r="C16" s="184">
        <f>ResidentialNonRPP!E8</f>
        <v>0</v>
      </c>
      <c r="D16" s="185">
        <f>ResidentialNonRPP!M18</f>
        <v>0.26999999999999957</v>
      </c>
      <c r="E16" s="186">
        <f>ResidentialNonRPP!N18</f>
        <v>1.0791366906474802E-2</v>
      </c>
      <c r="F16" s="185">
        <f>ResidentialNonRPP!M39</f>
        <v>31.098330432000012</v>
      </c>
      <c r="G16" s="187">
        <f>ResidentialNonRPP!N39</f>
        <v>0.33199266264036975</v>
      </c>
    </row>
    <row r="17" spans="1:7" x14ac:dyDescent="0.2">
      <c r="A17" s="188" t="s">
        <v>9</v>
      </c>
      <c r="B17" s="189">
        <f>'GS &lt;50NonRPP'!E5</f>
        <v>2000</v>
      </c>
      <c r="C17" s="190">
        <f>'GS &lt;50NonRPP'!E8</f>
        <v>0</v>
      </c>
      <c r="D17" s="191">
        <f>'GS &lt;50NonRPP'!M18</f>
        <v>0.89000000000000057</v>
      </c>
      <c r="E17" s="192">
        <f>'GS &lt;50NonRPP'!N18</f>
        <v>1.5649727448566918E-2</v>
      </c>
      <c r="F17" s="191">
        <f>'GS &lt;50NonRPP'!M39</f>
        <v>78.611415120000004</v>
      </c>
      <c r="G17" s="193">
        <f>'GS &lt;50NonRPP'!N39</f>
        <v>0.36135504340420971</v>
      </c>
    </row>
    <row r="18" spans="1:7" x14ac:dyDescent="0.2">
      <c r="A18" s="188" t="s">
        <v>10</v>
      </c>
      <c r="B18" s="189">
        <f>'GS 50-2999NonRPP'!E5</f>
        <v>1198113</v>
      </c>
      <c r="C18" s="189">
        <f>'GS 50-2999NonRPP'!E8</f>
        <v>2968</v>
      </c>
      <c r="D18" s="191">
        <f>'GS 50-2999NonRPP'!M18</f>
        <v>64.984400000000278</v>
      </c>
      <c r="E18" s="192">
        <f>'GS 50-2999NonRPP'!N18</f>
        <v>1.0028497646965766E-2</v>
      </c>
      <c r="F18" s="191">
        <f>'GS 50-2999NonRPP'!M39</f>
        <v>47616.041115021624</v>
      </c>
      <c r="G18" s="193">
        <f>'GS 50-2999NonRPP'!N39</f>
        <v>0.46545525898695234</v>
      </c>
    </row>
    <row r="19" spans="1:7" ht="33.75" hidden="1" x14ac:dyDescent="0.2">
      <c r="A19" s="194" t="s">
        <v>62</v>
      </c>
      <c r="B19" s="189">
        <f>'GS3000-4999NonRPP'!E5</f>
        <v>1282464</v>
      </c>
      <c r="C19" s="190">
        <f>'GS3000-4999NonRPP'!E8</f>
        <v>2440</v>
      </c>
      <c r="D19" s="191">
        <f>'GS3000-4999NonRPP'!M18</f>
        <v>69.682000000000698</v>
      </c>
      <c r="E19" s="192">
        <f>'GS3000-4999NonRPP'!N18</f>
        <v>1.4492313554083957E-2</v>
      </c>
      <c r="F19" s="191">
        <f>'GS3000-4999NonRPP'!M39</f>
        <v>2431.5944619427028</v>
      </c>
      <c r="G19" s="193">
        <f>'GS3000-4999NonRPP'!N39</f>
        <v>1.6111412213692132E-2</v>
      </c>
    </row>
    <row r="20" spans="1:7" x14ac:dyDescent="0.2">
      <c r="A20" s="188" t="s">
        <v>12</v>
      </c>
      <c r="B20" s="189">
        <f>UMSLNonRPP!E5</f>
        <v>2000</v>
      </c>
      <c r="C20" s="190">
        <f>UMSLNonRPP!E8</f>
        <v>0</v>
      </c>
      <c r="D20" s="191">
        <f>UMSLNonRPP!M18</f>
        <v>0.92999999999999261</v>
      </c>
      <c r="E20" s="192">
        <f>UMSLNonRPP!N18</f>
        <v>1.4135886912904584E-2</v>
      </c>
      <c r="F20" s="191">
        <f>UMSLNonRPP!M39</f>
        <v>78.652095119999956</v>
      </c>
      <c r="G20" s="193">
        <f>UMSLNonRPP!N39</f>
        <v>0.34830415159073241</v>
      </c>
    </row>
    <row r="21" spans="1:7" x14ac:dyDescent="0.2">
      <c r="A21" s="188" t="s">
        <v>13</v>
      </c>
      <c r="B21" s="189">
        <f>'Sentinel LightsNonRPP'!E5</f>
        <v>36</v>
      </c>
      <c r="C21" s="190">
        <f>'Sentinel LightsNonRPP'!E8</f>
        <v>0.1</v>
      </c>
      <c r="D21" s="191">
        <f>'Sentinel LightsNonRPP'!M18</f>
        <v>6.7469999999999253E-2</v>
      </c>
      <c r="E21" s="195">
        <f>'Sentinel LightsNonRPP'!N18</f>
        <v>1.5974977980243603E-2</v>
      </c>
      <c r="F21" s="191">
        <f>'Sentinel LightsNonRPP'!M39</f>
        <v>1.4852034679860004</v>
      </c>
      <c r="G21" s="193">
        <f>'Sentinel LightsNonRPP'!N39</f>
        <v>0.2025839981151403</v>
      </c>
    </row>
    <row r="22" spans="1:7" ht="12" thickBot="1" x14ac:dyDescent="0.25">
      <c r="A22" s="196" t="s">
        <v>14</v>
      </c>
      <c r="B22" s="197">
        <f>'Street LightingNonRPP'!E5</f>
        <v>36</v>
      </c>
      <c r="C22" s="198">
        <f>'Street LightingNonRPP'!E8</f>
        <v>0.1</v>
      </c>
      <c r="D22" s="199">
        <f>'Street LightingNonRPP'!M18</f>
        <v>6.6609999999999836E-2</v>
      </c>
      <c r="E22" s="200">
        <f>'Street LightingNonRPP'!N18</f>
        <v>1.6518985301302185E-2</v>
      </c>
      <c r="F22" s="199">
        <f>'Street LightingNonRPP'!M39</f>
        <v>1.3483788386219997</v>
      </c>
      <c r="G22" s="201">
        <f>'Street LightingNonRPP'!N39</f>
        <v>0.18584988218868154</v>
      </c>
    </row>
  </sheetData>
  <mergeCells count="12">
    <mergeCell ref="A1:G1"/>
    <mergeCell ref="A2:A3"/>
    <mergeCell ref="B2:B3"/>
    <mergeCell ref="C2:C3"/>
    <mergeCell ref="D2:E2"/>
    <mergeCell ref="F2:G2"/>
    <mergeCell ref="A13:G13"/>
    <mergeCell ref="A14:A15"/>
    <mergeCell ref="B14:B15"/>
    <mergeCell ref="C14:C15"/>
    <mergeCell ref="D14:E14"/>
    <mergeCell ref="F14:G14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4"/>
  <sheetViews>
    <sheetView topLeftCell="A19" workbookViewId="0">
      <selection activeCell="I33" sqref="I33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34.36</v>
      </c>
      <c r="J14" s="60">
        <v>1</v>
      </c>
      <c r="K14" s="61">
        <f>I14*J14</f>
        <v>34.36</v>
      </c>
      <c r="L14" s="59"/>
      <c r="M14" s="62">
        <f>K14-G14</f>
        <v>0.49000000000000199</v>
      </c>
      <c r="N14" s="63">
        <f>M14/G14</f>
        <v>1.4467080011809921E-2</v>
      </c>
    </row>
    <row r="15" spans="1:14" ht="14.25" x14ac:dyDescent="0.2">
      <c r="A15" s="53" t="s">
        <v>31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3" si="0">K15-G15</f>
        <v>0.39999999999999858</v>
      </c>
      <c r="N15" s="63">
        <f t="shared" ref="N15:N33" si="1">M15/G15</f>
        <v>1.7241379310344768E-2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-1E-4</v>
      </c>
      <c r="F17" s="74">
        <v>2000</v>
      </c>
      <c r="G17" s="75">
        <f>E17*F17</f>
        <v>-0.2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56.86999999999999</v>
      </c>
      <c r="H18" s="86"/>
      <c r="I18" s="83"/>
      <c r="J18" s="87"/>
      <c r="K18" s="174">
        <f>SUM(K14:K17)</f>
        <v>57.759999999999991</v>
      </c>
      <c r="L18" s="88"/>
      <c r="M18" s="89">
        <f t="shared" si="0"/>
        <v>0.89000000000000057</v>
      </c>
      <c r="N18" s="90">
        <f t="shared" si="1"/>
        <v>1.5649727448566918E-2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120.40000000000006</v>
      </c>
      <c r="G19" s="58">
        <f>E19*F19</f>
        <v>3.5333306400000017</v>
      </c>
      <c r="H19" s="86"/>
      <c r="I19" s="64">
        <f>I31*0.64+I32*0.18+I33*0.18</f>
        <v>2.93466E-2</v>
      </c>
      <c r="J19" s="175">
        <f>F19</f>
        <v>120.40000000000006</v>
      </c>
      <c r="K19" s="58">
        <f>I19*J19</f>
        <v>3.5333306400000017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-3.5099999999999999E-2</v>
      </c>
      <c r="F20" s="175">
        <v>2000</v>
      </c>
      <c r="G20" s="58">
        <f>E20*F20</f>
        <v>-70.2</v>
      </c>
      <c r="H20" s="86"/>
      <c r="I20" s="64">
        <v>4.7999999999999996E-3</v>
      </c>
      <c r="J20" s="175">
        <f>F20</f>
        <v>2000</v>
      </c>
      <c r="K20" s="58">
        <f>I20*J20</f>
        <v>9.6</v>
      </c>
      <c r="L20" s="96"/>
      <c r="M20" s="62">
        <f t="shared" si="0"/>
        <v>79.8</v>
      </c>
      <c r="N20" s="63">
        <f t="shared" si="1"/>
        <v>-1.1367521367521367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175">
        <v>1</v>
      </c>
      <c r="G22" s="58">
        <f>E22*F22</f>
        <v>0.79</v>
      </c>
      <c r="H22" s="86"/>
      <c r="I22" s="64">
        <v>0.79</v>
      </c>
      <c r="J22" s="175">
        <f>F22</f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-7.0066693600000098</v>
      </c>
      <c r="H23" s="86"/>
      <c r="I23" s="102"/>
      <c r="J23" s="104"/>
      <c r="K23" s="103">
        <f>SUM(K18:K22)</f>
        <v>73.683330639999994</v>
      </c>
      <c r="L23" s="88"/>
      <c r="M23" s="105">
        <f t="shared" si="0"/>
        <v>80.69</v>
      </c>
      <c r="N23" s="106">
        <f t="shared" si="1"/>
        <v>-11.516170644592808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14.833450639999992</v>
      </c>
      <c r="H26" s="114"/>
      <c r="I26" s="115"/>
      <c r="J26" s="116"/>
      <c r="K26" s="103">
        <f>SUM(K23:K25)</f>
        <v>92.130810639999993</v>
      </c>
      <c r="L26" s="117"/>
      <c r="M26" s="105">
        <f t="shared" si="0"/>
        <v>77.297359999999998</v>
      </c>
      <c r="N26" s="106">
        <f t="shared" si="1"/>
        <v>5.2110167671680765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2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63</v>
      </c>
      <c r="B31" s="92"/>
      <c r="C31" s="93"/>
      <c r="D31" s="94"/>
      <c r="E31" s="122">
        <v>0.03</v>
      </c>
      <c r="F31" s="176">
        <f>E5</f>
        <v>2000</v>
      </c>
      <c r="G31" s="120">
        <f t="shared" si="2"/>
        <v>60</v>
      </c>
      <c r="H31" s="96"/>
      <c r="I31" s="119">
        <f>E31</f>
        <v>0.03</v>
      </c>
      <c r="J31" s="176">
        <f>F31</f>
        <v>2000</v>
      </c>
      <c r="K31" s="120">
        <f t="shared" si="3"/>
        <v>60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64</v>
      </c>
      <c r="B32" s="92"/>
      <c r="C32" s="93"/>
      <c r="D32" s="94"/>
      <c r="E32" s="122">
        <v>5.6370000000000003E-2</v>
      </c>
      <c r="F32" s="176">
        <f>F31</f>
        <v>2000</v>
      </c>
      <c r="G32" s="120">
        <f t="shared" si="2"/>
        <v>112.74000000000001</v>
      </c>
      <c r="H32" s="96"/>
      <c r="I32" s="119">
        <f>E32</f>
        <v>5.6370000000000003E-2</v>
      </c>
      <c r="J32" s="176">
        <f>F32</f>
        <v>2000</v>
      </c>
      <c r="K32" s="120">
        <f t="shared" si="3"/>
        <v>112.74000000000001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/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213.90973063999999</v>
      </c>
      <c r="H35" s="138"/>
      <c r="I35" s="139"/>
      <c r="J35" s="139"/>
      <c r="K35" s="140">
        <f>SUM(K26:K34)</f>
        <v>291.20709063999999</v>
      </c>
      <c r="L35" s="141"/>
      <c r="M35" s="142">
        <f>K35-G35</f>
        <v>77.297359999999998</v>
      </c>
      <c r="N35" s="143">
        <f>M35/G35</f>
        <v>0.36135504340420965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27.808264983200001</v>
      </c>
      <c r="H36" s="147"/>
      <c r="I36" s="135">
        <v>0.13</v>
      </c>
      <c r="J36" s="147"/>
      <c r="K36" s="148">
        <f>K35*I36</f>
        <v>37.856921783200001</v>
      </c>
      <c r="L36" s="149"/>
      <c r="M36" s="150">
        <f>K36-G36</f>
        <v>10.0486568</v>
      </c>
      <c r="N36" s="151">
        <f>M36/G36</f>
        <v>0.36135504340420965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241.71799562319998</v>
      </c>
      <c r="H37" s="147"/>
      <c r="I37" s="147"/>
      <c r="J37" s="147"/>
      <c r="K37" s="148">
        <f>SUM(K35:K36)</f>
        <v>329.06401242319998</v>
      </c>
      <c r="L37" s="149"/>
      <c r="M37" s="150">
        <f>K37-G37</f>
        <v>87.346016800000001</v>
      </c>
      <c r="N37" s="151">
        <f>M37/G37</f>
        <v>0.36135504340420971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-24.17179956232</v>
      </c>
      <c r="H38" s="147"/>
      <c r="I38" s="147"/>
      <c r="J38" s="147"/>
      <c r="K38" s="154">
        <f>K37*-0.1</f>
        <v>-32.906401242320001</v>
      </c>
      <c r="L38" s="149"/>
      <c r="M38" s="155">
        <f>K38-G38</f>
        <v>-8.7346016800000008</v>
      </c>
      <c r="N38" s="156">
        <f>M38/G38</f>
        <v>0.36135504340420971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217.54619606087999</v>
      </c>
      <c r="H39" s="161"/>
      <c r="I39" s="161"/>
      <c r="J39" s="161"/>
      <c r="K39" s="162">
        <f>SUM(K37:K38)</f>
        <v>296.15761118088</v>
      </c>
      <c r="L39" s="163"/>
      <c r="M39" s="89">
        <f>K39-G39</f>
        <v>78.611415120000004</v>
      </c>
      <c r="N39" s="90">
        <f>M39/G39</f>
        <v>0.36135504340420971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178"/>
      <c r="B44" s="178"/>
      <c r="C44" s="178"/>
      <c r="D44" s="178"/>
      <c r="E44" s="178"/>
      <c r="F44" s="178"/>
      <c r="G44" s="178"/>
      <c r="H44" s="178"/>
      <c r="I44" s="178"/>
      <c r="J44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0"/>
  <sheetViews>
    <sheetView topLeftCell="A24" workbookViewId="0">
      <selection activeCell="A9" sqref="A9:IV9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56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1198113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2968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227.57</v>
      </c>
      <c r="J14" s="60">
        <v>1</v>
      </c>
      <c r="K14" s="61">
        <f>I14*J14</f>
        <v>227.57</v>
      </c>
      <c r="L14" s="59"/>
      <c r="M14" s="62">
        <f>K14-G14</f>
        <v>3.25</v>
      </c>
      <c r="N14" s="63">
        <f>M14/G14</f>
        <v>1.4488231098430813E-2</v>
      </c>
    </row>
    <row r="15" spans="1:14" ht="14.25" x14ac:dyDescent="0.2">
      <c r="A15" s="53" t="s">
        <v>31</v>
      </c>
      <c r="B15" s="53"/>
      <c r="C15" s="54"/>
      <c r="D15" s="55"/>
      <c r="E15" s="64">
        <v>2.1305999999999998</v>
      </c>
      <c r="F15" s="65">
        <f>E8</f>
        <v>2968</v>
      </c>
      <c r="G15" s="58">
        <f>E15*F15</f>
        <v>6323.6207999999997</v>
      </c>
      <c r="H15" s="59"/>
      <c r="I15" s="64">
        <v>2.1615000000000002</v>
      </c>
      <c r="J15" s="66">
        <f>F15</f>
        <v>2968</v>
      </c>
      <c r="K15" s="58">
        <f>I15*J15</f>
        <v>6415.3320000000003</v>
      </c>
      <c r="L15" s="59"/>
      <c r="M15" s="62">
        <f t="shared" ref="M15:M33" si="0">K15-G15</f>
        <v>91.711200000000645</v>
      </c>
      <c r="N15" s="63">
        <f t="shared" ref="N15:N33" si="1">M15/G15</f>
        <v>1.4502956913545582E-2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-2.29E-2</v>
      </c>
      <c r="F17" s="74">
        <f>E8</f>
        <v>2968</v>
      </c>
      <c r="G17" s="75">
        <f>E17*F17</f>
        <v>-67.967200000000005</v>
      </c>
      <c r="H17" s="76"/>
      <c r="I17" s="173">
        <v>-3.3000000000000002E-2</v>
      </c>
      <c r="J17" s="77">
        <f>F17</f>
        <v>2968</v>
      </c>
      <c r="K17" s="75">
        <f>I17*J17</f>
        <v>-97.944000000000003</v>
      </c>
      <c r="L17" s="76"/>
      <c r="M17" s="78">
        <f t="shared" si="0"/>
        <v>-29.976799999999997</v>
      </c>
      <c r="N17" s="79">
        <f t="shared" si="1"/>
        <v>0.44104803493449773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6479.9735999999994</v>
      </c>
      <c r="H18" s="86"/>
      <c r="I18" s="83"/>
      <c r="J18" s="87"/>
      <c r="K18" s="174">
        <f>SUM(K14:K17)</f>
        <v>6544.9579999999996</v>
      </c>
      <c r="L18" s="88"/>
      <c r="M18" s="89">
        <f t="shared" si="0"/>
        <v>64.984400000000278</v>
      </c>
      <c r="N18" s="90">
        <f t="shared" si="1"/>
        <v>1.0028497646965766E-2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72126.40260000003</v>
      </c>
      <c r="G19" s="58">
        <f>E19*F19</f>
        <v>2116.6646865411608</v>
      </c>
      <c r="H19" s="86"/>
      <c r="I19" s="64">
        <f>I31*0.64+I32*0.18+I33*0.18</f>
        <v>2.93466E-2</v>
      </c>
      <c r="J19" s="175">
        <f>F19</f>
        <v>72126.40260000003</v>
      </c>
      <c r="K19" s="58">
        <f>I19*J19</f>
        <v>2116.6646865411608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-14.7463</v>
      </c>
      <c r="F20" s="175">
        <f>E8</f>
        <v>2968</v>
      </c>
      <c r="G20" s="58">
        <f>E20*F20</f>
        <v>-43767.018400000001</v>
      </c>
      <c r="H20" s="86"/>
      <c r="I20" s="64">
        <v>1.8491</v>
      </c>
      <c r="J20" s="175">
        <f>F20</f>
        <v>2968</v>
      </c>
      <c r="K20" s="58">
        <f>I20*J20</f>
        <v>5488.1287999999995</v>
      </c>
      <c r="L20" s="96"/>
      <c r="M20" s="62">
        <f t="shared" si="0"/>
        <v>49255.147199999999</v>
      </c>
      <c r="N20" s="63">
        <f t="shared" si="1"/>
        <v>-1.1253941666723177</v>
      </c>
    </row>
    <row r="21" spans="1:14" ht="14.25" x14ac:dyDescent="0.2">
      <c r="A21" s="98" t="s">
        <v>37</v>
      </c>
      <c r="B21" s="92"/>
      <c r="C21" s="93"/>
      <c r="D21" s="94"/>
      <c r="E21" s="64">
        <v>0.35060000000000002</v>
      </c>
      <c r="F21" s="175">
        <f>E8</f>
        <v>2968</v>
      </c>
      <c r="G21" s="58">
        <f>E21*F21</f>
        <v>1040.5808000000002</v>
      </c>
      <c r="H21" s="86"/>
      <c r="I21" s="64">
        <v>0.35060000000000002</v>
      </c>
      <c r="J21" s="175">
        <f>F21</f>
        <v>2968</v>
      </c>
      <c r="K21" s="58">
        <f>I21*J21</f>
        <v>1040.5808000000002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-34129.79931345884</v>
      </c>
      <c r="H23" s="86"/>
      <c r="I23" s="102"/>
      <c r="J23" s="104"/>
      <c r="K23" s="103">
        <f>SUM(K18:K22)</f>
        <v>15190.332286541161</v>
      </c>
      <c r="L23" s="88"/>
      <c r="M23" s="105">
        <f t="shared" si="0"/>
        <v>49320.131600000001</v>
      </c>
      <c r="N23" s="106">
        <f t="shared" si="1"/>
        <v>-1.4450753474120477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f>E8*E3</f>
        <v>3146.6736000000001</v>
      </c>
      <c r="G24" s="58">
        <f>E24*F24</f>
        <v>10766.02905504</v>
      </c>
      <c r="H24" s="86"/>
      <c r="I24" s="64">
        <v>2.9565000000000001</v>
      </c>
      <c r="J24" s="177">
        <f>F24</f>
        <v>3146.6736000000001</v>
      </c>
      <c r="K24" s="58">
        <f>I24*J24</f>
        <v>9303.1404984000001</v>
      </c>
      <c r="L24" s="96"/>
      <c r="M24" s="62">
        <f t="shared" si="0"/>
        <v>-1462.8885566400004</v>
      </c>
      <c r="N24" s="63">
        <f t="shared" si="1"/>
        <v>-0.13588004910270651</v>
      </c>
    </row>
    <row r="25" spans="1:14" ht="23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f>E8*E3</f>
        <v>3146.6736000000001</v>
      </c>
      <c r="G25" s="58">
        <f>E25*F25</f>
        <v>4845.2480092800006</v>
      </c>
      <c r="H25" s="86"/>
      <c r="I25" s="64">
        <v>1.2101999999999999</v>
      </c>
      <c r="J25" s="177">
        <f>F25</f>
        <v>3146.6736000000001</v>
      </c>
      <c r="K25" s="58">
        <f>I25*J25</f>
        <v>3808.1043907200001</v>
      </c>
      <c r="L25" s="96"/>
      <c r="M25" s="62">
        <f t="shared" si="0"/>
        <v>-1037.1436185600005</v>
      </c>
      <c r="N25" s="63">
        <f t="shared" si="1"/>
        <v>-0.21405377321730101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-18518.522249138838</v>
      </c>
      <c r="H26" s="114"/>
      <c r="I26" s="115"/>
      <c r="J26" s="116"/>
      <c r="K26" s="103">
        <f>SUM(K23:K25)</f>
        <v>28301.577175661161</v>
      </c>
      <c r="L26" s="117"/>
      <c r="M26" s="105">
        <f t="shared" si="0"/>
        <v>46820.099424799999</v>
      </c>
      <c r="N26" s="106">
        <f t="shared" si="1"/>
        <v>-2.528284859607373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1270239.4026000001</v>
      </c>
      <c r="G27" s="120">
        <f t="shared" ref="G27:G33" si="2">E27*F27</f>
        <v>5589.0533714400008</v>
      </c>
      <c r="H27" s="96"/>
      <c r="I27" s="119">
        <v>4.4000000000000003E-3</v>
      </c>
      <c r="J27" s="177">
        <f>E5*E3</f>
        <v>1270239.4026000001</v>
      </c>
      <c r="K27" s="120">
        <f t="shared" ref="K27:K32" si="3">I27*J27</f>
        <v>5589.0533714400008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1270239.4026000001</v>
      </c>
      <c r="G28" s="120">
        <f t="shared" si="2"/>
        <v>1651.3112233800002</v>
      </c>
      <c r="H28" s="96"/>
      <c r="I28" s="119">
        <v>1.2999999999999999E-3</v>
      </c>
      <c r="J28" s="177">
        <f>E5*E3</f>
        <v>1270239.4026000001</v>
      </c>
      <c r="K28" s="120">
        <f t="shared" si="3"/>
        <v>1651.3112233800002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1198113</v>
      </c>
      <c r="G30" s="120">
        <f t="shared" si="2"/>
        <v>8386.7910000000011</v>
      </c>
      <c r="H30" s="96"/>
      <c r="I30" s="119">
        <v>7.0000000000000001E-3</v>
      </c>
      <c r="J30" s="177">
        <f>E5</f>
        <v>1198113</v>
      </c>
      <c r="K30" s="120">
        <f t="shared" si="3"/>
        <v>8386.7910000000011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63</v>
      </c>
      <c r="B31" s="92"/>
      <c r="C31" s="93"/>
      <c r="D31" s="94"/>
      <c r="E31" s="122">
        <v>0.03</v>
      </c>
      <c r="F31" s="176">
        <f>E5</f>
        <v>1198113</v>
      </c>
      <c r="G31" s="120">
        <f t="shared" si="2"/>
        <v>35943.39</v>
      </c>
      <c r="H31" s="96"/>
      <c r="I31" s="119">
        <f>E31</f>
        <v>0.03</v>
      </c>
      <c r="J31" s="176">
        <f>F31</f>
        <v>1198113</v>
      </c>
      <c r="K31" s="120">
        <f t="shared" si="3"/>
        <v>35943.39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64</v>
      </c>
      <c r="B32" s="92"/>
      <c r="C32" s="93"/>
      <c r="D32" s="94"/>
      <c r="E32" s="122">
        <v>5.6370000000000003E-2</v>
      </c>
      <c r="F32" s="176">
        <f>E5</f>
        <v>1198113</v>
      </c>
      <c r="G32" s="120">
        <f t="shared" si="2"/>
        <v>67537.629809999999</v>
      </c>
      <c r="H32" s="96"/>
      <c r="I32" s="119">
        <f>E32</f>
        <v>5.6370000000000003E-2</v>
      </c>
      <c r="J32" s="176">
        <f>F32</f>
        <v>1198113</v>
      </c>
      <c r="K32" s="120">
        <f t="shared" si="3"/>
        <v>67537.629809999999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100589.90315568115</v>
      </c>
      <c r="H35" s="138"/>
      <c r="I35" s="139"/>
      <c r="J35" s="139"/>
      <c r="K35" s="140">
        <f>SUM(K26:K34)</f>
        <v>147410.00258048117</v>
      </c>
      <c r="L35" s="141"/>
      <c r="M35" s="142">
        <f>K35-G35</f>
        <v>46820.099424800021</v>
      </c>
      <c r="N35" s="143">
        <f>M35/G35</f>
        <v>0.46545525898695228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13076.68741023855</v>
      </c>
      <c r="H36" s="147"/>
      <c r="I36" s="135">
        <v>0.13</v>
      </c>
      <c r="J36" s="147"/>
      <c r="K36" s="148">
        <f>K35*I36</f>
        <v>19163.300335462554</v>
      </c>
      <c r="L36" s="149"/>
      <c r="M36" s="150">
        <f>K36-G36</f>
        <v>6086.6129252240044</v>
      </c>
      <c r="N36" s="151">
        <f>M36/G36</f>
        <v>0.46545525898695239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113666.5905659197</v>
      </c>
      <c r="H37" s="147"/>
      <c r="I37" s="147"/>
      <c r="J37" s="147"/>
      <c r="K37" s="148">
        <f>SUM(K35:K36)</f>
        <v>166573.30291594373</v>
      </c>
      <c r="L37" s="149"/>
      <c r="M37" s="150">
        <f>K37-G37</f>
        <v>52906.712350024027</v>
      </c>
      <c r="N37" s="151">
        <f>M37/G37</f>
        <v>0.46545525898695234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-11366.659056591971</v>
      </c>
      <c r="H38" s="147"/>
      <c r="I38" s="147"/>
      <c r="J38" s="147"/>
      <c r="K38" s="154">
        <f>K37*-0.1</f>
        <v>-16657.330291594375</v>
      </c>
      <c r="L38" s="149"/>
      <c r="M38" s="155">
        <f>K38-G38</f>
        <v>-5290.6712350024045</v>
      </c>
      <c r="N38" s="156">
        <f>M38/G38</f>
        <v>0.46545525898695245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102299.93150932773</v>
      </c>
      <c r="H39" s="161"/>
      <c r="I39" s="161"/>
      <c r="J39" s="161"/>
      <c r="K39" s="162">
        <f>SUM(K37:K38)</f>
        <v>149915.97262434935</v>
      </c>
      <c r="L39" s="163"/>
      <c r="M39" s="89">
        <f>K39-G39</f>
        <v>47616.041115021624</v>
      </c>
      <c r="N39" s="90">
        <f>M39/G39</f>
        <v>0.46545525898695234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0"/>
  <sheetViews>
    <sheetView topLeftCell="A10" workbookViewId="0">
      <selection activeCell="A9" sqref="A9:IV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1</v>
      </c>
      <c r="B1" s="25"/>
      <c r="C1" s="208" t="s">
        <v>57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17</v>
      </c>
      <c r="B5" s="25"/>
      <c r="C5" s="33" t="s">
        <v>18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20</v>
      </c>
      <c r="B8" s="39"/>
      <c r="C8" s="40" t="s">
        <v>3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1495.07</v>
      </c>
      <c r="J14" s="60">
        <v>1</v>
      </c>
      <c r="K14" s="61">
        <f>I14*J14</f>
        <v>1495.07</v>
      </c>
      <c r="L14" s="59"/>
      <c r="M14" s="62">
        <f>K14-G14</f>
        <v>21.369999999999891</v>
      </c>
      <c r="N14" s="63">
        <f>M14/G14</f>
        <v>1.4500916061613552E-2</v>
      </c>
    </row>
    <row r="15" spans="1:14" ht="12.75" customHeight="1" x14ac:dyDescent="0.2">
      <c r="A15" s="53" t="s">
        <v>31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1.3864000000000001</v>
      </c>
      <c r="J15" s="66">
        <f>F15</f>
        <v>2440</v>
      </c>
      <c r="K15" s="58">
        <f>I15*J15</f>
        <v>3382.8160000000003</v>
      </c>
      <c r="L15" s="59"/>
      <c r="M15" s="62">
        <f t="shared" ref="M15:M33" si="0">K15-G15</f>
        <v>48.312000000000353</v>
      </c>
      <c r="N15" s="63">
        <f t="shared" ref="N15:N33" si="1">M15/G15</f>
        <v>1.4488511634713994E-2</v>
      </c>
    </row>
    <row r="16" spans="1:14" ht="12.75" customHeight="1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2.75" customHeight="1" x14ac:dyDescent="0.2">
      <c r="A17" s="69" t="s">
        <v>33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 t="shared" si="1"/>
        <v>#DIV/0!</v>
      </c>
    </row>
    <row r="18" spans="1:14" ht="12.75" customHeight="1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4877.8860000000004</v>
      </c>
      <c r="L18" s="88"/>
      <c r="M18" s="89">
        <f t="shared" si="0"/>
        <v>69.682000000000698</v>
      </c>
      <c r="N18" s="90">
        <f t="shared" si="1"/>
        <v>1.4492313554083957E-2</v>
      </c>
    </row>
    <row r="19" spans="1:14" ht="12.75" customHeight="1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77204.332800000033</v>
      </c>
      <c r="G19" s="58">
        <f>E19*F19</f>
        <v>2265.684672948481</v>
      </c>
      <c r="H19" s="86"/>
      <c r="I19" s="64">
        <f>I31*0.64+I32*0.18+I33*0.18</f>
        <v>2.93466E-2</v>
      </c>
      <c r="J19" s="175">
        <f>F19</f>
        <v>77204.332800000033</v>
      </c>
      <c r="K19" s="58">
        <f>I19*J19</f>
        <v>2265.684672948481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36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e">
        <f t="shared" si="1"/>
        <v>#DIV/0!</v>
      </c>
    </row>
    <row r="21" spans="1:14" ht="12.75" customHeight="1" x14ac:dyDescent="0.2">
      <c r="A21" s="98" t="s">
        <v>37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8072.8246729484799</v>
      </c>
      <c r="H23" s="86"/>
      <c r="I23" s="102"/>
      <c r="J23" s="104"/>
      <c r="K23" s="103">
        <f>SUM(K18:K22)</f>
        <v>8142.5066729484806</v>
      </c>
      <c r="L23" s="88"/>
      <c r="M23" s="105">
        <f t="shared" si="0"/>
        <v>69.682000000000698</v>
      </c>
      <c r="N23" s="106">
        <f t="shared" si="1"/>
        <v>8.631675135160638E-3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v>2586.8879999999999</v>
      </c>
      <c r="G24" s="58">
        <f>E24*F24</f>
        <v>8850.7786032000004</v>
      </c>
      <c r="H24" s="86"/>
      <c r="I24" s="64">
        <v>3.3706999999999998</v>
      </c>
      <c r="J24" s="177">
        <f>F24</f>
        <v>2586.8879999999999</v>
      </c>
      <c r="K24" s="58">
        <f>I24*J24</f>
        <v>8719.6233815999985</v>
      </c>
      <c r="L24" s="96"/>
      <c r="M24" s="62">
        <f t="shared" si="0"/>
        <v>-131.15522160000182</v>
      </c>
      <c r="N24" s="63">
        <f t="shared" si="1"/>
        <v>-1.481849535277977E-2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v>2586.8879999999999</v>
      </c>
      <c r="G25" s="58">
        <f>E25*F25</f>
        <v>3983.2901424000001</v>
      </c>
      <c r="H25" s="86"/>
      <c r="I25" s="64">
        <v>1.5943000000000001</v>
      </c>
      <c r="J25" s="177">
        <f>F25</f>
        <v>2586.8879999999999</v>
      </c>
      <c r="K25" s="58">
        <f>I25*J25</f>
        <v>4124.2755384000002</v>
      </c>
      <c r="L25" s="96"/>
      <c r="M25" s="62">
        <f t="shared" si="0"/>
        <v>140.98539600000004</v>
      </c>
      <c r="N25" s="63">
        <f t="shared" si="1"/>
        <v>3.5394207039875315E-2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20906.893418548483</v>
      </c>
      <c r="H26" s="114"/>
      <c r="I26" s="115"/>
      <c r="J26" s="116"/>
      <c r="K26" s="103">
        <f>SUM(K23:K25)</f>
        <v>20986.405592948478</v>
      </c>
      <c r="L26" s="117"/>
      <c r="M26" s="105">
        <f t="shared" si="0"/>
        <v>79.512174399995274</v>
      </c>
      <c r="N26" s="106">
        <f t="shared" si="1"/>
        <v>3.8031558686501218E-3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1359668.3328</v>
      </c>
      <c r="G27" s="120">
        <f t="shared" ref="G27:G33" si="2">E27*F27</f>
        <v>5982.5406643200004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3.0000000000000001E-3</v>
      </c>
      <c r="J28" s="177">
        <f>E5*E3</f>
        <v>1359668.3328</v>
      </c>
      <c r="K28" s="120">
        <f t="shared" si="3"/>
        <v>4079.0049984000002</v>
      </c>
      <c r="L28" s="96"/>
      <c r="M28" s="62">
        <f t="shared" si="0"/>
        <v>2311.4361657600002</v>
      </c>
      <c r="N28" s="121">
        <f t="shared" si="1"/>
        <v>1.3076923076923079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63</v>
      </c>
      <c r="B31" s="92"/>
      <c r="C31" s="93"/>
      <c r="D31" s="94"/>
      <c r="E31" s="122">
        <v>0.03</v>
      </c>
      <c r="F31" s="176">
        <f>E5</f>
        <v>1282464</v>
      </c>
      <c r="G31" s="120">
        <f t="shared" si="2"/>
        <v>38473.919999999998</v>
      </c>
      <c r="H31" s="96"/>
      <c r="I31" s="119">
        <f>E31</f>
        <v>0.03</v>
      </c>
      <c r="J31" s="176">
        <f>F31</f>
        <v>1282464</v>
      </c>
      <c r="K31" s="120">
        <f t="shared" si="3"/>
        <v>38473.919999999998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64</v>
      </c>
      <c r="B32" s="92"/>
      <c r="C32" s="93"/>
      <c r="D32" s="94"/>
      <c r="E32" s="122">
        <v>5.6370000000000003E-2</v>
      </c>
      <c r="F32" s="176">
        <f>E5</f>
        <v>1282464</v>
      </c>
      <c r="G32" s="120">
        <f t="shared" si="2"/>
        <v>72292.495680000007</v>
      </c>
      <c r="H32" s="96"/>
      <c r="I32" s="119">
        <f>E32</f>
        <v>5.6370000000000003E-2</v>
      </c>
      <c r="J32" s="176">
        <f>F32</f>
        <v>1282464</v>
      </c>
      <c r="K32" s="120">
        <f t="shared" si="3"/>
        <v>72292.495680000007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148400.91659550849</v>
      </c>
      <c r="H35" s="138"/>
      <c r="I35" s="139"/>
      <c r="J35" s="139"/>
      <c r="K35" s="140">
        <f>SUM(K26:K34)</f>
        <v>150791.86493566848</v>
      </c>
      <c r="L35" s="141"/>
      <c r="M35" s="142">
        <f>K35-G35</f>
        <v>2390.9483401599864</v>
      </c>
      <c r="N35" s="143">
        <f>M35/G35</f>
        <v>1.6111412213692156E-2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19292.119157416106</v>
      </c>
      <c r="H36" s="147"/>
      <c r="I36" s="135">
        <v>0.13</v>
      </c>
      <c r="J36" s="147"/>
      <c r="K36" s="148">
        <f>K35*I36</f>
        <v>19602.942441636904</v>
      </c>
      <c r="L36" s="149"/>
      <c r="M36" s="150">
        <f>K36-G36</f>
        <v>310.82328422079809</v>
      </c>
      <c r="N36" s="151">
        <f>M36/G36</f>
        <v>1.6111412213692146E-2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167693.0357529246</v>
      </c>
      <c r="H37" s="147"/>
      <c r="I37" s="147"/>
      <c r="J37" s="147"/>
      <c r="K37" s="148">
        <f>SUM(K35:K36)</f>
        <v>170394.80737730538</v>
      </c>
      <c r="L37" s="149"/>
      <c r="M37" s="150">
        <f>K37-G37</f>
        <v>2701.7716243807808</v>
      </c>
      <c r="N37" s="151">
        <f>M37/G37</f>
        <v>1.6111412213692132E-2</v>
      </c>
    </row>
    <row r="38" spans="1:14" ht="28.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-16769.303575292459</v>
      </c>
      <c r="H38" s="147"/>
      <c r="I38" s="147"/>
      <c r="J38" s="147"/>
      <c r="K38" s="154">
        <f>K37*-0.1</f>
        <v>-17039.480737730537</v>
      </c>
      <c r="L38" s="149"/>
      <c r="M38" s="155">
        <f>K38-G38</f>
        <v>-270.17716243807808</v>
      </c>
      <c r="N38" s="156">
        <f>M38/G38</f>
        <v>1.6111412213692132E-2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150923.73217763213</v>
      </c>
      <c r="H39" s="161"/>
      <c r="I39" s="161"/>
      <c r="J39" s="161"/>
      <c r="K39" s="162">
        <f>SUM(K37:K38)</f>
        <v>153355.32663957484</v>
      </c>
      <c r="L39" s="163"/>
      <c r="M39" s="89">
        <f>K39-G39</f>
        <v>2431.5944619427028</v>
      </c>
      <c r="N39" s="90">
        <f>M39/G39</f>
        <v>1.6111412213692132E-2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0"/>
  <sheetViews>
    <sheetView topLeftCell="A7" workbookViewId="0">
      <selection activeCell="A9" sqref="A9:IV9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58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9.32</v>
      </c>
      <c r="J14" s="60">
        <v>1</v>
      </c>
      <c r="K14" s="61">
        <f>I14*J14</f>
        <v>9.32</v>
      </c>
      <c r="L14" s="59"/>
      <c r="M14" s="62">
        <f>K14-G14</f>
        <v>0.13000000000000078</v>
      </c>
      <c r="N14" s="63">
        <f>M14/G14</f>
        <v>1.4145810663765048E-2</v>
      </c>
    </row>
    <row r="15" spans="1:14" ht="14.25" x14ac:dyDescent="0.2">
      <c r="A15" s="53" t="s">
        <v>31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2.9000000000000001E-2</v>
      </c>
      <c r="J15" s="66">
        <f>F15</f>
        <v>2000</v>
      </c>
      <c r="K15" s="58">
        <f>I15*J15</f>
        <v>58</v>
      </c>
      <c r="L15" s="59"/>
      <c r="M15" s="62">
        <f t="shared" ref="M15:M33" si="0">K15-G15</f>
        <v>0.79999999999999716</v>
      </c>
      <c r="N15" s="63">
        <f t="shared" ref="N15:N33" si="1">M15/G15</f>
        <v>1.3986013986013936E-2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-2.9999999999999997E-4</v>
      </c>
      <c r="J17" s="77">
        <f>F17</f>
        <v>2000</v>
      </c>
      <c r="K17" s="75">
        <f>I17*J17</f>
        <v>-0.6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66.72</v>
      </c>
      <c r="L18" s="88"/>
      <c r="M18" s="89">
        <f t="shared" si="0"/>
        <v>0.92999999999999261</v>
      </c>
      <c r="N18" s="90">
        <f t="shared" si="1"/>
        <v>1.4135886912904584E-2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120.40000000000006</v>
      </c>
      <c r="G19" s="58">
        <f>E19*F19</f>
        <v>3.5333306400000017</v>
      </c>
      <c r="H19" s="86"/>
      <c r="I19" s="64">
        <f>I31*0.64+I32*0.18+I33*0.18</f>
        <v>2.93466E-2</v>
      </c>
      <c r="J19" s="175">
        <f>F19</f>
        <v>120.40000000000006</v>
      </c>
      <c r="K19" s="58">
        <f>I19*J19</f>
        <v>3.5333306400000017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-3.5099999999999999E-2</v>
      </c>
      <c r="F20" s="175">
        <v>2000</v>
      </c>
      <c r="G20" s="58">
        <f>E20*F20</f>
        <v>-70.2</v>
      </c>
      <c r="H20" s="86"/>
      <c r="I20" s="64">
        <v>4.7999999999999996E-3</v>
      </c>
      <c r="J20" s="175">
        <f>F20</f>
        <v>2000</v>
      </c>
      <c r="K20" s="58">
        <f>I20*J20</f>
        <v>9.6</v>
      </c>
      <c r="L20" s="96"/>
      <c r="M20" s="62">
        <f t="shared" si="0"/>
        <v>79.8</v>
      </c>
      <c r="N20" s="63">
        <f t="shared" si="1"/>
        <v>-1.1367521367521367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1.123330640000006</v>
      </c>
      <c r="H23" s="86"/>
      <c r="I23" s="102"/>
      <c r="J23" s="104"/>
      <c r="K23" s="103">
        <f>SUM(K18:K22)</f>
        <v>81.853330639999996</v>
      </c>
      <c r="L23" s="88"/>
      <c r="M23" s="105">
        <f t="shared" si="0"/>
        <v>80.72999999999999</v>
      </c>
      <c r="N23" s="106">
        <f t="shared" si="1"/>
        <v>71.866641152065043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22.963450640000005</v>
      </c>
      <c r="H26" s="114"/>
      <c r="I26" s="115"/>
      <c r="J26" s="116"/>
      <c r="K26" s="103">
        <f>SUM(K23:K25)</f>
        <v>100.30081064000001</v>
      </c>
      <c r="L26" s="117"/>
      <c r="M26" s="105">
        <f t="shared" si="0"/>
        <v>77.337360000000004</v>
      </c>
      <c r="N26" s="106">
        <f t="shared" si="1"/>
        <v>3.3678457655351743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63</v>
      </c>
      <c r="B31" s="92"/>
      <c r="C31" s="93"/>
      <c r="D31" s="94"/>
      <c r="E31" s="122">
        <v>0.03</v>
      </c>
      <c r="F31" s="176">
        <f>E5</f>
        <v>2000</v>
      </c>
      <c r="G31" s="120">
        <f t="shared" si="2"/>
        <v>60</v>
      </c>
      <c r="H31" s="96"/>
      <c r="I31" s="119">
        <f>E31</f>
        <v>0.03</v>
      </c>
      <c r="J31" s="176">
        <f>F31</f>
        <v>2000</v>
      </c>
      <c r="K31" s="120">
        <f t="shared" si="3"/>
        <v>60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64</v>
      </c>
      <c r="B32" s="92"/>
      <c r="C32" s="93"/>
      <c r="D32" s="94"/>
      <c r="E32" s="122">
        <v>5.6370000000000003E-2</v>
      </c>
      <c r="F32" s="176">
        <f>E5</f>
        <v>2000</v>
      </c>
      <c r="G32" s="120">
        <f t="shared" si="2"/>
        <v>112.74000000000001</v>
      </c>
      <c r="H32" s="96"/>
      <c r="I32" s="119">
        <f>E32</f>
        <v>5.6370000000000003E-2</v>
      </c>
      <c r="J32" s="176">
        <f>F32</f>
        <v>2000</v>
      </c>
      <c r="K32" s="120">
        <f t="shared" si="3"/>
        <v>112.74000000000001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222.03973064000002</v>
      </c>
      <c r="H35" s="138"/>
      <c r="I35" s="139"/>
      <c r="J35" s="139"/>
      <c r="K35" s="140">
        <f>SUM(K26:K34)</f>
        <v>299.37709064000001</v>
      </c>
      <c r="L35" s="141"/>
      <c r="M35" s="142">
        <f>K35-G35</f>
        <v>77.33735999999999</v>
      </c>
      <c r="N35" s="143">
        <f>M35/G35</f>
        <v>0.34830415159073258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28.865164983200003</v>
      </c>
      <c r="H36" s="147"/>
      <c r="I36" s="135">
        <v>0.13</v>
      </c>
      <c r="J36" s="147"/>
      <c r="K36" s="148">
        <f>K35*I36</f>
        <v>38.919021783200002</v>
      </c>
      <c r="L36" s="149"/>
      <c r="M36" s="150">
        <f>K36-G36</f>
        <v>10.053856799999998</v>
      </c>
      <c r="N36" s="151">
        <f>M36/G36</f>
        <v>0.34830415159073252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250.90489562320002</v>
      </c>
      <c r="H37" s="147"/>
      <c r="I37" s="147"/>
      <c r="J37" s="147"/>
      <c r="K37" s="148">
        <f>SUM(K35:K36)</f>
        <v>338.29611242319999</v>
      </c>
      <c r="L37" s="149"/>
      <c r="M37" s="150">
        <f>K37-G37</f>
        <v>87.391216799999967</v>
      </c>
      <c r="N37" s="151">
        <f>M37/G37</f>
        <v>0.34830415159073247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-25.090489562320002</v>
      </c>
      <c r="H38" s="147"/>
      <c r="I38" s="147"/>
      <c r="J38" s="147"/>
      <c r="K38" s="154">
        <f>K37*-0.1</f>
        <v>-33.829611242319999</v>
      </c>
      <c r="L38" s="149"/>
      <c r="M38" s="155">
        <f>K38-G38</f>
        <v>-8.7391216799999967</v>
      </c>
      <c r="N38" s="156">
        <f>M38/G38</f>
        <v>0.34830415159073247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225.81440606088</v>
      </c>
      <c r="H39" s="161"/>
      <c r="I39" s="161"/>
      <c r="J39" s="161"/>
      <c r="K39" s="162">
        <f>SUM(K37:K38)</f>
        <v>304.46650118087996</v>
      </c>
      <c r="L39" s="163"/>
      <c r="M39" s="89">
        <f>K39-G39</f>
        <v>78.652095119999956</v>
      </c>
      <c r="N39" s="90">
        <f>M39/G39</f>
        <v>0.34830415159073241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1"/>
  <sheetViews>
    <sheetView topLeftCell="A7" workbookViewId="0">
      <selection activeCell="A9" sqref="A9:IV9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59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3.34</v>
      </c>
      <c r="J14" s="60">
        <v>1</v>
      </c>
      <c r="K14" s="61">
        <f>I14*J14</f>
        <v>3.34</v>
      </c>
      <c r="L14" s="59"/>
      <c r="M14" s="62">
        <f>K14-G14</f>
        <v>4.9999999999999822E-2</v>
      </c>
      <c r="N14" s="63">
        <f>M14/G14</f>
        <v>1.5197568389057697E-2</v>
      </c>
    </row>
    <row r="15" spans="1:14" ht="14.25" x14ac:dyDescent="0.2">
      <c r="A15" s="53" t="s">
        <v>31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9.5765999999999991</v>
      </c>
      <c r="J15" s="66">
        <f>F15</f>
        <v>0.1</v>
      </c>
      <c r="K15" s="58">
        <f>I15*J15</f>
        <v>0.95765999999999996</v>
      </c>
      <c r="L15" s="59"/>
      <c r="M15" s="62">
        <f t="shared" ref="M15:M33" si="0">K15-G15</f>
        <v>1.3689999999999869E-2</v>
      </c>
      <c r="N15" s="63">
        <f t="shared" ref="N15:N33" si="1">M15/G15</f>
        <v>1.4502579531129028E-2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-6.7100000000000007E-2</v>
      </c>
      <c r="J17" s="77">
        <f>F17</f>
        <v>0.1</v>
      </c>
      <c r="K17" s="75">
        <f>I17*J17</f>
        <v>-6.7100000000000007E-3</v>
      </c>
      <c r="L17" s="76"/>
      <c r="M17" s="78">
        <f t="shared" si="0"/>
        <v>3.7799999999999986E-3</v>
      </c>
      <c r="N17" s="79">
        <f t="shared" si="1"/>
        <v>-0.3603431839847473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4.2909499999999996</v>
      </c>
      <c r="L18" s="88"/>
      <c r="M18" s="89">
        <f t="shared" si="0"/>
        <v>6.7469999999999253E-2</v>
      </c>
      <c r="N18" s="90">
        <f t="shared" si="1"/>
        <v>1.5974977980243603E-2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2.1672000000000011</v>
      </c>
      <c r="G19" s="58">
        <f>E19*F19</f>
        <v>6.3599951520000031E-2</v>
      </c>
      <c r="H19" s="86"/>
      <c r="I19" s="64">
        <f>I31*0.64+I32*0.18+I33*0.18</f>
        <v>2.93466E-2</v>
      </c>
      <c r="J19" s="175">
        <f>F19</f>
        <v>2.1672000000000011</v>
      </c>
      <c r="K19" s="58">
        <f>I19*J19</f>
        <v>6.3599951520000031E-2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-12.743</v>
      </c>
      <c r="F20" s="175">
        <v>0.1</v>
      </c>
      <c r="G20" s="58">
        <f>E20*F20</f>
        <v>-1.2743000000000002</v>
      </c>
      <c r="H20" s="86"/>
      <c r="I20" s="64">
        <v>1.7343</v>
      </c>
      <c r="J20" s="175">
        <f>F20</f>
        <v>0.1</v>
      </c>
      <c r="K20" s="58">
        <f>I20*J20</f>
        <v>0.17343</v>
      </c>
      <c r="L20" s="96"/>
      <c r="M20" s="62">
        <f t="shared" si="0"/>
        <v>1.4477300000000002</v>
      </c>
      <c r="N20" s="63">
        <f t="shared" si="1"/>
        <v>-1.1360982500196186</v>
      </c>
    </row>
    <row r="21" spans="1:14" ht="14.25" x14ac:dyDescent="0.2">
      <c r="A21" s="98" t="s">
        <v>37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3.04093995152</v>
      </c>
      <c r="H23" s="86"/>
      <c r="I23" s="102"/>
      <c r="J23" s="104"/>
      <c r="K23" s="103">
        <f>SUM(K18:K22)</f>
        <v>4.5561399515199987</v>
      </c>
      <c r="L23" s="88"/>
      <c r="M23" s="105">
        <f t="shared" si="0"/>
        <v>1.5151999999999988</v>
      </c>
      <c r="N23" s="106">
        <f t="shared" si="1"/>
        <v>0.49826699117903755</v>
      </c>
    </row>
    <row r="24" spans="1:14" ht="14.25" x14ac:dyDescent="0.2">
      <c r="A24" s="107" t="s">
        <v>40</v>
      </c>
      <c r="B24" s="107"/>
      <c r="C24" s="108"/>
      <c r="D24" s="109"/>
      <c r="E24" s="64">
        <v>2.1383000000000001</v>
      </c>
      <c r="F24" s="176">
        <v>0.10602</v>
      </c>
      <c r="G24" s="58">
        <f>E24*F24</f>
        <v>0.22670256600000002</v>
      </c>
      <c r="H24" s="86"/>
      <c r="I24" s="64">
        <v>1.8478000000000001</v>
      </c>
      <c r="J24" s="177">
        <f>F24</f>
        <v>0.10602</v>
      </c>
      <c r="K24" s="58">
        <f>I24*J24</f>
        <v>0.19590375600000001</v>
      </c>
      <c r="L24" s="96"/>
      <c r="M24" s="62">
        <f t="shared" si="0"/>
        <v>-3.079881000000001E-2</v>
      </c>
      <c r="N24" s="63">
        <f t="shared" si="1"/>
        <v>-0.13585558621334709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1.0586</v>
      </c>
      <c r="F25" s="176">
        <v>0.10602</v>
      </c>
      <c r="G25" s="58">
        <f>E25*F25</f>
        <v>0.11223277200000001</v>
      </c>
      <c r="H25" s="86"/>
      <c r="I25" s="64">
        <v>0.83199999999999996</v>
      </c>
      <c r="J25" s="177">
        <f>F25</f>
        <v>0.10602</v>
      </c>
      <c r="K25" s="58">
        <f>I25*J25</f>
        <v>8.8208640000000005E-2</v>
      </c>
      <c r="L25" s="96"/>
      <c r="M25" s="62">
        <f t="shared" si="0"/>
        <v>-2.4024132000000004E-2</v>
      </c>
      <c r="N25" s="63">
        <f t="shared" si="1"/>
        <v>-0.21405630077460799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3.3798752895200002</v>
      </c>
      <c r="H26" s="114"/>
      <c r="I26" s="115"/>
      <c r="J26" s="116"/>
      <c r="K26" s="103">
        <f>SUM(K23:K25)</f>
        <v>4.840252347519999</v>
      </c>
      <c r="L26" s="117"/>
      <c r="M26" s="105">
        <f t="shared" si="0"/>
        <v>1.4603770579999988</v>
      </c>
      <c r="N26" s="106">
        <f t="shared" si="1"/>
        <v>0.43208016062847021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63</v>
      </c>
      <c r="B31" s="92"/>
      <c r="C31" s="93"/>
      <c r="D31" s="94"/>
      <c r="E31" s="122">
        <v>0.03</v>
      </c>
      <c r="F31" s="176">
        <f>E5</f>
        <v>36</v>
      </c>
      <c r="G31" s="120">
        <f t="shared" si="2"/>
        <v>1.08</v>
      </c>
      <c r="H31" s="96"/>
      <c r="I31" s="119">
        <f>E31</f>
        <v>0.03</v>
      </c>
      <c r="J31" s="176">
        <f>F31</f>
        <v>36</v>
      </c>
      <c r="K31" s="120">
        <f t="shared" si="3"/>
        <v>1.08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64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>
        <f>F33</f>
        <v>0</v>
      </c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7.2087483295200006</v>
      </c>
      <c r="H35" s="138"/>
      <c r="I35" s="139"/>
      <c r="J35" s="139"/>
      <c r="K35" s="140">
        <f>SUM(K26:K34)</f>
        <v>8.6691253875199994</v>
      </c>
      <c r="L35" s="141"/>
      <c r="M35" s="142">
        <f>K35-G35</f>
        <v>1.4603770579999988</v>
      </c>
      <c r="N35" s="143">
        <f>M35/G35</f>
        <v>0.20258399811514005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0.93713728283760012</v>
      </c>
      <c r="H36" s="147"/>
      <c r="I36" s="135">
        <v>0.13</v>
      </c>
      <c r="J36" s="147"/>
      <c r="K36" s="148">
        <f>K35*I36</f>
        <v>1.1269863003775999</v>
      </c>
      <c r="L36" s="149"/>
      <c r="M36" s="150">
        <f>K36-G36</f>
        <v>0.18984901753999983</v>
      </c>
      <c r="N36" s="151">
        <f>M36/G36</f>
        <v>0.20258399811514002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8.1458856123576009</v>
      </c>
      <c r="H37" s="147"/>
      <c r="I37" s="147"/>
      <c r="J37" s="147"/>
      <c r="K37" s="148">
        <f>SUM(K35:K36)</f>
        <v>9.7961116878976</v>
      </c>
      <c r="L37" s="149"/>
      <c r="M37" s="150">
        <f>K37-G37</f>
        <v>1.6502260755399991</v>
      </c>
      <c r="N37" s="151">
        <f>M37/G37</f>
        <v>0.20258399811514011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-0.81458856123576018</v>
      </c>
      <c r="H38" s="147"/>
      <c r="I38" s="147"/>
      <c r="J38" s="147"/>
      <c r="K38" s="154">
        <f>K37*-0.1</f>
        <v>-0.97961116878976007</v>
      </c>
      <c r="L38" s="149"/>
      <c r="M38" s="155">
        <f>K38-G38</f>
        <v>-0.16502260755399989</v>
      </c>
      <c r="N38" s="156">
        <f>M38/G38</f>
        <v>0.20258399811514005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7.3312970511218403</v>
      </c>
      <c r="H39" s="161"/>
      <c r="I39" s="161"/>
      <c r="J39" s="161"/>
      <c r="K39" s="162">
        <f>SUM(K37:K38)</f>
        <v>8.8165005191078407</v>
      </c>
      <c r="L39" s="163"/>
      <c r="M39" s="89">
        <f>K39-G39</f>
        <v>1.4852034679860004</v>
      </c>
      <c r="N39" s="90">
        <f>M39/G39</f>
        <v>0.2025839981151403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7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0"/>
  <sheetViews>
    <sheetView tabSelected="1" topLeftCell="A19" workbookViewId="0">
      <selection activeCell="P28" sqref="P28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7.570312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60</v>
      </c>
      <c r="B1" s="25"/>
      <c r="C1" s="208" t="s">
        <v>61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3.23</v>
      </c>
      <c r="J14" s="60">
        <v>1</v>
      </c>
      <c r="K14" s="61">
        <f>I14*J14</f>
        <v>3.23</v>
      </c>
      <c r="L14" s="59"/>
      <c r="M14" s="62">
        <f>K14-G14</f>
        <v>4.9999999999999822E-2</v>
      </c>
      <c r="N14" s="63">
        <f>M14/G14</f>
        <v>1.5723270440251517E-2</v>
      </c>
    </row>
    <row r="15" spans="1:14" ht="14.25" x14ac:dyDescent="0.2">
      <c r="A15" s="53" t="s">
        <v>31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8.7438000000000002</v>
      </c>
      <c r="J15" s="66">
        <f>F15</f>
        <v>0.1</v>
      </c>
      <c r="K15" s="58">
        <f>I15*J15</f>
        <v>0.87438000000000005</v>
      </c>
      <c r="L15" s="59"/>
      <c r="M15" s="62">
        <f t="shared" ref="M15:M33" si="0">K15-G15</f>
        <v>1.2499999999999956E-2</v>
      </c>
      <c r="N15" s="63">
        <f t="shared" ref="N15:N33" si="1">M15/G15</f>
        <v>1.4503179096857978E-2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-9.5500000000000002E-2</v>
      </c>
      <c r="F17" s="74">
        <v>0.1</v>
      </c>
      <c r="G17" s="75">
        <f>E17*F17</f>
        <v>-9.5500000000000012E-3</v>
      </c>
      <c r="H17" s="76"/>
      <c r="I17" s="173">
        <v>-5.4399999999999997E-2</v>
      </c>
      <c r="J17" s="77">
        <f>F17</f>
        <v>0.1</v>
      </c>
      <c r="K17" s="75">
        <f>I17*J17</f>
        <v>-5.4400000000000004E-3</v>
      </c>
      <c r="L17" s="76"/>
      <c r="M17" s="78">
        <f t="shared" si="0"/>
        <v>4.1100000000000008E-3</v>
      </c>
      <c r="N17" s="79">
        <f t="shared" si="1"/>
        <v>-0.43036649214659689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4.03233</v>
      </c>
      <c r="H18" s="86"/>
      <c r="I18" s="83"/>
      <c r="J18" s="87"/>
      <c r="K18" s="174">
        <f>SUM(K14:K17)</f>
        <v>4.0989399999999998</v>
      </c>
      <c r="L18" s="88"/>
      <c r="M18" s="89">
        <f t="shared" si="0"/>
        <v>6.6609999999999836E-2</v>
      </c>
      <c r="N18" s="90">
        <f t="shared" si="1"/>
        <v>1.6518985301302185E-2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2.93466E-2</v>
      </c>
      <c r="F19" s="175">
        <f>E5*(E3-1)</f>
        <v>2.1672000000000011</v>
      </c>
      <c r="G19" s="58">
        <f>E19*F19</f>
        <v>6.3599951520000031E-2</v>
      </c>
      <c r="H19" s="86"/>
      <c r="I19" s="64">
        <f>I31*0.64+I32*0.18+I33*0.18</f>
        <v>2.93466E-2</v>
      </c>
      <c r="J19" s="175">
        <f>F19</f>
        <v>2.1672000000000011</v>
      </c>
      <c r="K19" s="58">
        <f>I19*J19</f>
        <v>6.3599951520000031E-2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-11.539</v>
      </c>
      <c r="F20" s="175">
        <v>0.1</v>
      </c>
      <c r="G20" s="58">
        <f>E20*F20</f>
        <v>-1.1538999999999999</v>
      </c>
      <c r="H20" s="86"/>
      <c r="I20" s="64">
        <v>1.5958000000000001</v>
      </c>
      <c r="J20" s="175">
        <f>F20</f>
        <v>0.1</v>
      </c>
      <c r="K20" s="58">
        <f>I20*J20</f>
        <v>0.15958000000000003</v>
      </c>
      <c r="L20" s="96"/>
      <c r="M20" s="62">
        <f t="shared" si="0"/>
        <v>1.31348</v>
      </c>
      <c r="N20" s="63">
        <f t="shared" si="1"/>
        <v>-1.1382962128434007</v>
      </c>
    </row>
    <row r="21" spans="1:14" ht="14.25" x14ac:dyDescent="0.2">
      <c r="A21" s="98" t="s">
        <v>37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2.9700099515199994</v>
      </c>
      <c r="H23" s="86"/>
      <c r="I23" s="102"/>
      <c r="J23" s="104"/>
      <c r="K23" s="103">
        <f>SUM(K18:K22)</f>
        <v>4.3500999515199998</v>
      </c>
      <c r="L23" s="88"/>
      <c r="M23" s="105">
        <f t="shared" si="0"/>
        <v>1.3800900000000005</v>
      </c>
      <c r="N23" s="106">
        <f t="shared" si="1"/>
        <v>0.46467521069877038</v>
      </c>
    </row>
    <row r="24" spans="1:14" ht="14.25" x14ac:dyDescent="0.2">
      <c r="A24" s="107" t="s">
        <v>40</v>
      </c>
      <c r="B24" s="107"/>
      <c r="C24" s="108"/>
      <c r="D24" s="109"/>
      <c r="E24" s="64">
        <v>2.1084000000000001</v>
      </c>
      <c r="F24" s="176">
        <v>0.10602</v>
      </c>
      <c r="G24" s="58">
        <f>E24*F24</f>
        <v>0.22353256800000001</v>
      </c>
      <c r="H24" s="86"/>
      <c r="I24" s="64">
        <v>1.8219000000000001</v>
      </c>
      <c r="J24" s="177">
        <f>F24</f>
        <v>0.10602</v>
      </c>
      <c r="K24" s="58">
        <f>I24*J24</f>
        <v>0.19315783800000003</v>
      </c>
      <c r="L24" s="96"/>
      <c r="M24" s="62">
        <f t="shared" si="0"/>
        <v>-3.0374729999999989E-2</v>
      </c>
      <c r="N24" s="63">
        <f t="shared" si="1"/>
        <v>-0.13588503130335794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1.0518000000000001</v>
      </c>
      <c r="F25" s="176">
        <v>0.10602</v>
      </c>
      <c r="G25" s="58">
        <f>E25*F25</f>
        <v>0.11151183600000002</v>
      </c>
      <c r="H25" s="86"/>
      <c r="I25" s="64">
        <v>0.8266</v>
      </c>
      <c r="J25" s="177">
        <f>F25</f>
        <v>0.10602</v>
      </c>
      <c r="K25" s="58">
        <f>I25*J25</f>
        <v>8.7636132000000005E-2</v>
      </c>
      <c r="L25" s="96"/>
      <c r="M25" s="62">
        <f t="shared" si="0"/>
        <v>-2.3875704000000011E-2</v>
      </c>
      <c r="N25" s="63">
        <f t="shared" si="1"/>
        <v>-0.21410914622551824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3.3050543555199994</v>
      </c>
      <c r="H26" s="114"/>
      <c r="I26" s="115"/>
      <c r="J26" s="116"/>
      <c r="K26" s="103">
        <f>SUM(K23:K25)</f>
        <v>4.6308939215200002</v>
      </c>
      <c r="L26" s="117"/>
      <c r="M26" s="105">
        <f t="shared" si="0"/>
        <v>1.3258395660000009</v>
      </c>
      <c r="N26" s="106">
        <f t="shared" si="1"/>
        <v>0.40115514705094779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63</v>
      </c>
      <c r="B31" s="92"/>
      <c r="C31" s="93"/>
      <c r="D31" s="94"/>
      <c r="E31" s="122">
        <v>0.03</v>
      </c>
      <c r="F31" s="176">
        <f>E5</f>
        <v>36</v>
      </c>
      <c r="G31" s="120">
        <f t="shared" si="2"/>
        <v>1.08</v>
      </c>
      <c r="H31" s="96"/>
      <c r="I31" s="119">
        <f>E31</f>
        <v>0.03</v>
      </c>
      <c r="J31" s="176">
        <f>F31</f>
        <v>36</v>
      </c>
      <c r="K31" s="120">
        <f t="shared" si="3"/>
        <v>1.08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64</v>
      </c>
      <c r="B32" s="92"/>
      <c r="C32" s="93"/>
      <c r="D32" s="94"/>
      <c r="E32" s="122">
        <v>5.6370000000000003E-2</v>
      </c>
      <c r="F32" s="176">
        <f>E5</f>
        <v>36</v>
      </c>
      <c r="G32" s="120">
        <f t="shared" si="2"/>
        <v>2.0293200000000002</v>
      </c>
      <c r="H32" s="96"/>
      <c r="I32" s="119">
        <f>E32</f>
        <v>5.6370000000000003E-2</v>
      </c>
      <c r="J32" s="176">
        <f>F32</f>
        <v>36</v>
      </c>
      <c r="K32" s="120">
        <f t="shared" si="3"/>
        <v>2.0293200000000002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76"/>
      <c r="G33" s="120">
        <f t="shared" si="2"/>
        <v>0</v>
      </c>
      <c r="H33" s="96"/>
      <c r="I33" s="119"/>
      <c r="J33" s="176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7.1339273955199998</v>
      </c>
      <c r="H35" s="138"/>
      <c r="I35" s="139"/>
      <c r="J35" s="139"/>
      <c r="K35" s="140">
        <f>SUM(K26:K34)</f>
        <v>8.4597669615199997</v>
      </c>
      <c r="L35" s="141"/>
      <c r="M35" s="142">
        <f>K35-G35</f>
        <v>1.325839566</v>
      </c>
      <c r="N35" s="143">
        <f>M35/G35</f>
        <v>0.18584988218868159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0.92741056141760003</v>
      </c>
      <c r="H36" s="147"/>
      <c r="I36" s="135">
        <v>0.13</v>
      </c>
      <c r="J36" s="147"/>
      <c r="K36" s="148">
        <f>K35*I36</f>
        <v>1.0997697049976001</v>
      </c>
      <c r="L36" s="149"/>
      <c r="M36" s="150">
        <f>K36-G36</f>
        <v>0.17235914358000004</v>
      </c>
      <c r="N36" s="151">
        <f>M36/G36</f>
        <v>0.18584988218868162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8.0613379569375994</v>
      </c>
      <c r="H37" s="147"/>
      <c r="I37" s="147"/>
      <c r="J37" s="147"/>
      <c r="K37" s="148">
        <f>SUM(K35:K36)</f>
        <v>9.5595366665175998</v>
      </c>
      <c r="L37" s="149"/>
      <c r="M37" s="150">
        <f>K37-G37</f>
        <v>1.4981987095800005</v>
      </c>
      <c r="N37" s="151">
        <f>M37/G37</f>
        <v>0.18584988218868165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-0.80613379569375998</v>
      </c>
      <c r="H38" s="147"/>
      <c r="I38" s="147"/>
      <c r="J38" s="147"/>
      <c r="K38" s="154">
        <f>K37*-0.1</f>
        <v>-0.95595366665176007</v>
      </c>
      <c r="L38" s="149"/>
      <c r="M38" s="155">
        <f>K38-G38</f>
        <v>-0.14981987095800009</v>
      </c>
      <c r="N38" s="156">
        <f>M38/G38</f>
        <v>0.1858498821886817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7.2552041612438396</v>
      </c>
      <c r="H39" s="161"/>
      <c r="I39" s="161"/>
      <c r="J39" s="161"/>
      <c r="K39" s="162">
        <f>SUM(K37:K38)</f>
        <v>8.6035829998658393</v>
      </c>
      <c r="L39" s="163"/>
      <c r="M39" s="89">
        <f>K39-G39</f>
        <v>1.3483788386219997</v>
      </c>
      <c r="N39" s="90">
        <f>M39/G39</f>
        <v>0.18584988218868154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3"/>
  <sheetViews>
    <sheetView topLeftCell="A16" workbookViewId="0">
      <selection activeCell="B6" sqref="B6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08" t="s">
        <v>15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13.13</v>
      </c>
      <c r="J14" s="60">
        <v>1</v>
      </c>
      <c r="K14" s="61">
        <f>I14*J14</f>
        <v>13.13</v>
      </c>
      <c r="L14" s="59"/>
      <c r="M14" s="62">
        <f>K14-G14</f>
        <v>0.19000000000000128</v>
      </c>
      <c r="N14" s="63">
        <f>M14/G14</f>
        <v>1.4683153013910455E-2</v>
      </c>
    </row>
    <row r="15" spans="1:14" ht="14.25" x14ac:dyDescent="0.2">
      <c r="A15" s="53" t="s">
        <v>31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1.54E-2</v>
      </c>
      <c r="J15" s="66">
        <v>800</v>
      </c>
      <c r="K15" s="58">
        <f>I15*J15</f>
        <v>12.32</v>
      </c>
      <c r="L15" s="59"/>
      <c r="M15" s="62">
        <f t="shared" ref="M15:M33" si="0">K15-G15</f>
        <v>0.16000000000000014</v>
      </c>
      <c r="N15" s="63">
        <f t="shared" ref="N15:N33" si="1">M15/G15</f>
        <v>1.3157894736842117E-2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5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73">
        <v>-1E-4</v>
      </c>
      <c r="F17" s="74">
        <v>800</v>
      </c>
      <c r="G17" s="75">
        <f>E17*F17</f>
        <v>-0.08</v>
      </c>
      <c r="H17" s="76"/>
      <c r="I17" s="73">
        <v>-2.0000000000000001E-4</v>
      </c>
      <c r="J17" s="77">
        <v>800</v>
      </c>
      <c r="K17" s="75">
        <f>I17*J17</f>
        <v>-0.16</v>
      </c>
      <c r="L17" s="76"/>
      <c r="M17" s="78">
        <f t="shared" si="0"/>
        <v>-0.08</v>
      </c>
      <c r="N17" s="79">
        <f t="shared" si="1"/>
        <v>1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85">
        <f>SUM(G14:G17)</f>
        <v>25.020000000000003</v>
      </c>
      <c r="H18" s="86"/>
      <c r="I18" s="83"/>
      <c r="J18" s="87"/>
      <c r="K18" s="85">
        <f>SUM(K14:K17)</f>
        <v>25.290000000000003</v>
      </c>
      <c r="L18" s="88"/>
      <c r="M18" s="89">
        <f t="shared" si="0"/>
        <v>0.26999999999999957</v>
      </c>
      <c r="N18" s="90">
        <f t="shared" si="1"/>
        <v>1.0791366906474802E-2</v>
      </c>
    </row>
    <row r="19" spans="1:14" ht="14.25" x14ac:dyDescent="0.2">
      <c r="A19" s="91" t="s">
        <v>35</v>
      </c>
      <c r="B19" s="92"/>
      <c r="C19" s="93"/>
      <c r="D19" s="94"/>
      <c r="E19" s="64">
        <v>8.3919999999999995E-2</v>
      </c>
      <c r="F19" s="95">
        <v>48.160000000000025</v>
      </c>
      <c r="G19" s="58">
        <f>E19*F19</f>
        <v>4.0415872000000022</v>
      </c>
      <c r="H19" s="86"/>
      <c r="I19" s="64">
        <v>8.3919999999999995E-2</v>
      </c>
      <c r="J19" s="95">
        <v>48.160000000000025</v>
      </c>
      <c r="K19" s="58">
        <f>I19*J19</f>
        <v>4.0415872000000022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97">
        <v>9.9000000000000008E-3</v>
      </c>
      <c r="F20" s="95">
        <v>800</v>
      </c>
      <c r="G20" s="58">
        <f>E20*F20</f>
        <v>7.9200000000000008</v>
      </c>
      <c r="H20" s="86"/>
      <c r="I20" s="97">
        <v>-1.8E-3</v>
      </c>
      <c r="J20" s="95">
        <v>800</v>
      </c>
      <c r="K20" s="58">
        <f>I20*J20</f>
        <v>-1.44</v>
      </c>
      <c r="L20" s="96"/>
      <c r="M20" s="62">
        <f t="shared" si="0"/>
        <v>-9.3600000000000012</v>
      </c>
      <c r="N20" s="63">
        <f t="shared" si="1"/>
        <v>-1.1818181818181819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95">
        <v>800</v>
      </c>
      <c r="G21" s="58">
        <f>E21*F21</f>
        <v>0.8</v>
      </c>
      <c r="H21" s="86"/>
      <c r="I21" s="64">
        <v>1E-3</v>
      </c>
      <c r="J21" s="95">
        <v>800</v>
      </c>
      <c r="K21" s="58">
        <f>I21*J21</f>
        <v>0.8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95">
        <v>1</v>
      </c>
      <c r="G22" s="58">
        <f>E22*F22</f>
        <v>0.79</v>
      </c>
      <c r="H22" s="86"/>
      <c r="I22" s="64">
        <v>0.79</v>
      </c>
      <c r="J22" s="95"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38.571587200000003</v>
      </c>
      <c r="H23" s="86"/>
      <c r="I23" s="102"/>
      <c r="J23" s="104"/>
      <c r="K23" s="103">
        <f>SUM(K18:K22)</f>
        <v>29.481587200000003</v>
      </c>
      <c r="L23" s="88"/>
      <c r="M23" s="105">
        <f t="shared" si="0"/>
        <v>-9.09</v>
      </c>
      <c r="N23" s="106">
        <f t="shared" si="1"/>
        <v>-0.2356656974696649</v>
      </c>
    </row>
    <row r="24" spans="1:14" ht="14.25" x14ac:dyDescent="0.2">
      <c r="A24" s="107" t="s">
        <v>40</v>
      </c>
      <c r="B24" s="107"/>
      <c r="C24" s="108"/>
      <c r="D24" s="109"/>
      <c r="E24" s="64">
        <v>7.7999999999999996E-3</v>
      </c>
      <c r="F24" s="110">
        <v>848.16000000000008</v>
      </c>
      <c r="G24" s="58">
        <f>E24*F24</f>
        <v>6.6156480000000002</v>
      </c>
      <c r="H24" s="86"/>
      <c r="I24" s="64">
        <v>6.7000000000000002E-3</v>
      </c>
      <c r="J24" s="111">
        <v>848.16000000000008</v>
      </c>
      <c r="K24" s="58">
        <f>I24*J24</f>
        <v>5.6826720000000011</v>
      </c>
      <c r="L24" s="96"/>
      <c r="M24" s="62">
        <f t="shared" si="0"/>
        <v>-0.93297599999999914</v>
      </c>
      <c r="N24" s="63">
        <f t="shared" si="1"/>
        <v>-0.14102564102564089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3.7000000000000002E-3</v>
      </c>
      <c r="F25" s="110">
        <v>848.16000000000008</v>
      </c>
      <c r="G25" s="58">
        <f>E25*F25</f>
        <v>3.1381920000000005</v>
      </c>
      <c r="H25" s="86"/>
      <c r="I25" s="64">
        <v>2.8999999999999998E-3</v>
      </c>
      <c r="J25" s="111">
        <v>848.16000000000008</v>
      </c>
      <c r="K25" s="58">
        <f>I25*J25</f>
        <v>2.4596640000000001</v>
      </c>
      <c r="L25" s="96"/>
      <c r="M25" s="62">
        <f t="shared" si="0"/>
        <v>-0.67852800000000046</v>
      </c>
      <c r="N25" s="63">
        <f t="shared" si="1"/>
        <v>-0.21621621621621634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48.325427200000007</v>
      </c>
      <c r="H26" s="114"/>
      <c r="I26" s="115"/>
      <c r="J26" s="116"/>
      <c r="K26" s="103">
        <f>SUM(K23:K25)</f>
        <v>37.623923200000007</v>
      </c>
      <c r="L26" s="117"/>
      <c r="M26" s="105">
        <f t="shared" si="0"/>
        <v>-10.701504</v>
      </c>
      <c r="N26" s="106">
        <f t="shared" si="1"/>
        <v>-0.22144665076028544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10">
        <v>848.16000000000008</v>
      </c>
      <c r="G27" s="120">
        <f t="shared" ref="G27:G33" si="2">E27*F27</f>
        <v>3.7319040000000006</v>
      </c>
      <c r="H27" s="96"/>
      <c r="I27" s="119">
        <v>4.4000000000000003E-3</v>
      </c>
      <c r="J27" s="111">
        <v>848.16000000000008</v>
      </c>
      <c r="K27" s="120">
        <f t="shared" ref="K27:K32" si="3">I27*J27</f>
        <v>3.7319040000000006</v>
      </c>
      <c r="L27" s="96"/>
      <c r="M27" s="62">
        <f t="shared" si="0"/>
        <v>0</v>
      </c>
      <c r="N27" s="121">
        <f t="shared" si="1"/>
        <v>0</v>
      </c>
    </row>
    <row r="28" spans="1:14" ht="14.25" x14ac:dyDescent="0.2">
      <c r="A28" s="118" t="s">
        <v>44</v>
      </c>
      <c r="B28" s="92"/>
      <c r="C28" s="93"/>
      <c r="D28" s="94"/>
      <c r="E28" s="119">
        <v>1.2999999999999999E-3</v>
      </c>
      <c r="F28" s="110">
        <v>848.16000000000008</v>
      </c>
      <c r="G28" s="120">
        <f t="shared" si="2"/>
        <v>1.102608</v>
      </c>
      <c r="H28" s="96"/>
      <c r="I28" s="119">
        <v>1.2999999999999999E-3</v>
      </c>
      <c r="J28" s="111">
        <v>848.16000000000008</v>
      </c>
      <c r="K28" s="120">
        <f t="shared" si="3"/>
        <v>1.102608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10">
        <v>1</v>
      </c>
      <c r="G29" s="120">
        <f t="shared" si="2"/>
        <v>0.25</v>
      </c>
      <c r="H29" s="96"/>
      <c r="I29" s="119">
        <v>0.25</v>
      </c>
      <c r="J29" s="111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10">
        <v>800</v>
      </c>
      <c r="G30" s="120">
        <f t="shared" si="2"/>
        <v>5.6000000000000005</v>
      </c>
      <c r="H30" s="96"/>
      <c r="I30" s="119">
        <v>7.0000000000000001E-3</v>
      </c>
      <c r="J30" s="111">
        <v>800</v>
      </c>
      <c r="K30" s="120">
        <f t="shared" si="3"/>
        <v>5.6000000000000005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10">
        <v>512</v>
      </c>
      <c r="G31" s="120">
        <f t="shared" si="2"/>
        <v>34.304000000000002</v>
      </c>
      <c r="H31" s="96"/>
      <c r="I31" s="119">
        <v>6.7000000000000004E-2</v>
      </c>
      <c r="J31" s="110">
        <v>512</v>
      </c>
      <c r="K31" s="120">
        <f t="shared" si="3"/>
        <v>34.304000000000002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10">
        <v>144</v>
      </c>
      <c r="G32" s="120">
        <f t="shared" si="2"/>
        <v>14.975999999999999</v>
      </c>
      <c r="H32" s="96"/>
      <c r="I32" s="119">
        <v>0.104</v>
      </c>
      <c r="J32" s="110">
        <v>144</v>
      </c>
      <c r="K32" s="120">
        <f t="shared" si="3"/>
        <v>14.975999999999999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10">
        <v>144</v>
      </c>
      <c r="G33" s="120">
        <f t="shared" si="2"/>
        <v>17.856000000000002</v>
      </c>
      <c r="H33" s="96"/>
      <c r="I33" s="119">
        <v>0.124</v>
      </c>
      <c r="J33" s="110">
        <v>144</v>
      </c>
      <c r="K33" s="120">
        <f>I33*J33</f>
        <v>17.856000000000002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126.14593920000002</v>
      </c>
      <c r="H35" s="138"/>
      <c r="I35" s="139"/>
      <c r="J35" s="139"/>
      <c r="K35" s="140">
        <f>SUM(K26:K34)</f>
        <v>115.44443520000002</v>
      </c>
      <c r="L35" s="141"/>
      <c r="M35" s="142">
        <f>K35-G35</f>
        <v>-10.701504</v>
      </c>
      <c r="N35" s="143">
        <f>M35/G35</f>
        <v>-8.4834312288349895E-2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16.398972096000001</v>
      </c>
      <c r="H36" s="147"/>
      <c r="I36" s="135">
        <v>0.13</v>
      </c>
      <c r="J36" s="147"/>
      <c r="K36" s="148">
        <f>K35*I36</f>
        <v>15.007776576000003</v>
      </c>
      <c r="L36" s="149"/>
      <c r="M36" s="150">
        <f>K36-G36</f>
        <v>-1.3911955199999984</v>
      </c>
      <c r="N36" s="151">
        <f>M36/G36</f>
        <v>-8.4834312288349797E-2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142.54491129600001</v>
      </c>
      <c r="H37" s="147"/>
      <c r="I37" s="147"/>
      <c r="J37" s="147"/>
      <c r="K37" s="148">
        <f>SUM(K35:K36)</f>
        <v>130.45221177600001</v>
      </c>
      <c r="L37" s="149"/>
      <c r="M37" s="150">
        <f>K37-G37</f>
        <v>-12.092699519999996</v>
      </c>
      <c r="N37" s="151">
        <f>M37/G37</f>
        <v>-8.4834312288349881E-2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-14.254491129600002</v>
      </c>
      <c r="H38" s="147"/>
      <c r="I38" s="147"/>
      <c r="J38" s="147"/>
      <c r="K38" s="154">
        <f>K37*-0.1</f>
        <v>-13.045221177600002</v>
      </c>
      <c r="L38" s="149"/>
      <c r="M38" s="155">
        <f>K38-G38</f>
        <v>1.2092699519999996</v>
      </c>
      <c r="N38" s="156">
        <f>M38/G38</f>
        <v>-8.4834312288349867E-2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128.2904201664</v>
      </c>
      <c r="H39" s="161"/>
      <c r="I39" s="161"/>
      <c r="J39" s="161"/>
      <c r="K39" s="162">
        <f>SUM(K37:K38)</f>
        <v>117.40699059840001</v>
      </c>
      <c r="L39" s="163"/>
      <c r="M39" s="89">
        <f>K39-G39</f>
        <v>-10.883429567999983</v>
      </c>
      <c r="N39" s="90">
        <f>M39/G39</f>
        <v>-8.483431228834977E-2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4"/>
  <sheetViews>
    <sheetView topLeftCell="A25" workbookViewId="0">
      <selection activeCell="B6" sqref="B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34.36</v>
      </c>
      <c r="J14" s="60">
        <v>1</v>
      </c>
      <c r="K14" s="61">
        <f>I14*J14</f>
        <v>34.36</v>
      </c>
      <c r="L14" s="59"/>
      <c r="M14" s="62">
        <f>K14-G14</f>
        <v>0.49000000000000199</v>
      </c>
      <c r="N14" s="63">
        <f>M14/G14</f>
        <v>1.4467080011809921E-2</v>
      </c>
    </row>
    <row r="15" spans="1:14" ht="14.25" x14ac:dyDescent="0.2">
      <c r="A15" s="53" t="s">
        <v>31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3" si="0">K15-G15</f>
        <v>0.39999999999999858</v>
      </c>
      <c r="N15" s="63">
        <f t="shared" ref="N15:N33" si="1">M15/G15</f>
        <v>1.7241379310344768E-2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-1E-4</v>
      </c>
      <c r="F17" s="74">
        <v>2000</v>
      </c>
      <c r="G17" s="75">
        <f>E17*F17</f>
        <v>-0.2</v>
      </c>
      <c r="H17" s="76"/>
      <c r="I17" s="173">
        <v>-1E-4</v>
      </c>
      <c r="J17" s="77">
        <f>F17</f>
        <v>2000</v>
      </c>
      <c r="K17" s="75">
        <f>I17*J17</f>
        <v>-0.2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56.86999999999999</v>
      </c>
      <c r="H18" s="86"/>
      <c r="I18" s="83"/>
      <c r="J18" s="87"/>
      <c r="K18" s="174">
        <f>SUM(K14:K17)</f>
        <v>57.759999999999991</v>
      </c>
      <c r="L18" s="88"/>
      <c r="M18" s="89">
        <f t="shared" si="0"/>
        <v>0.89000000000000057</v>
      </c>
      <c r="N18" s="90">
        <f t="shared" si="1"/>
        <v>1.5649727448566918E-2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120.40000000000006</v>
      </c>
      <c r="G19" s="58">
        <f>E19*F19</f>
        <v>10.103968000000005</v>
      </c>
      <c r="H19" s="86"/>
      <c r="I19" s="64">
        <f>I31*0.64+I32*0.18+I33*0.18</f>
        <v>8.3919999999999995E-2</v>
      </c>
      <c r="J19" s="175">
        <f>F19</f>
        <v>120.40000000000006</v>
      </c>
      <c r="K19" s="58">
        <f>I19*J19</f>
        <v>10.103968000000005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9.9000000000000008E-3</v>
      </c>
      <c r="F20" s="175">
        <v>2000</v>
      </c>
      <c r="G20" s="58">
        <f>E20*F20</f>
        <v>19.8</v>
      </c>
      <c r="H20" s="86"/>
      <c r="I20" s="64">
        <v>-1.9E-3</v>
      </c>
      <c r="J20" s="175">
        <f>F20</f>
        <v>2000</v>
      </c>
      <c r="K20" s="58">
        <f>I20*J20</f>
        <v>-3.8</v>
      </c>
      <c r="L20" s="96"/>
      <c r="M20" s="62">
        <f t="shared" si="0"/>
        <v>-23.6</v>
      </c>
      <c r="N20" s="63">
        <f t="shared" si="1"/>
        <v>-1.191919191919192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175">
        <v>1</v>
      </c>
      <c r="G22" s="58">
        <f>E22*F22</f>
        <v>0.79</v>
      </c>
      <c r="H22" s="86"/>
      <c r="I22" s="64">
        <v>0.79</v>
      </c>
      <c r="J22" s="175">
        <f>F22</f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89.563968000000003</v>
      </c>
      <c r="H23" s="86"/>
      <c r="I23" s="102"/>
      <c r="J23" s="104"/>
      <c r="K23" s="103">
        <f>SUM(K18:K22)</f>
        <v>66.853968000000009</v>
      </c>
      <c r="L23" s="88"/>
      <c r="M23" s="105">
        <f t="shared" si="0"/>
        <v>-22.709999999999994</v>
      </c>
      <c r="N23" s="106">
        <f t="shared" si="1"/>
        <v>-0.25356178949105956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111.404088</v>
      </c>
      <c r="H26" s="114"/>
      <c r="I26" s="115"/>
      <c r="J26" s="116"/>
      <c r="K26" s="103">
        <f>SUM(K23:K25)</f>
        <v>85.301448000000022</v>
      </c>
      <c r="L26" s="117"/>
      <c r="M26" s="105">
        <f t="shared" si="0"/>
        <v>-26.10263999999998</v>
      </c>
      <c r="N26" s="106">
        <f t="shared" si="1"/>
        <v>-0.23430594396140991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1280</v>
      </c>
      <c r="G31" s="120">
        <f t="shared" si="2"/>
        <v>85.76</v>
      </c>
      <c r="H31" s="96"/>
      <c r="I31" s="119">
        <v>6.7000000000000004E-2</v>
      </c>
      <c r="J31" s="176">
        <f>F31</f>
        <v>1280</v>
      </c>
      <c r="K31" s="120">
        <f t="shared" si="3"/>
        <v>85.76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360</v>
      </c>
      <c r="G32" s="120">
        <f t="shared" si="2"/>
        <v>37.44</v>
      </c>
      <c r="H32" s="96"/>
      <c r="I32" s="119">
        <v>0.104</v>
      </c>
      <c r="J32" s="176">
        <f>F32</f>
        <v>360</v>
      </c>
      <c r="K32" s="120">
        <f t="shared" si="3"/>
        <v>37.44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360</v>
      </c>
      <c r="G33" s="120">
        <f t="shared" si="2"/>
        <v>44.64</v>
      </c>
      <c r="H33" s="96"/>
      <c r="I33" s="119">
        <v>0.124</v>
      </c>
      <c r="J33" s="176">
        <f>F33</f>
        <v>360</v>
      </c>
      <c r="K33" s="120">
        <f>I33*J33</f>
        <v>44.64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305.58036799999996</v>
      </c>
      <c r="H35" s="138"/>
      <c r="I35" s="139"/>
      <c r="J35" s="139"/>
      <c r="K35" s="140">
        <f>SUM(K26:K34)</f>
        <v>279.47772800000001</v>
      </c>
      <c r="L35" s="141"/>
      <c r="M35" s="142">
        <f>K35-G35</f>
        <v>-26.102639999999951</v>
      </c>
      <c r="N35" s="143">
        <f>M35/G35</f>
        <v>-8.5419885350749875E-2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39.725447839999994</v>
      </c>
      <c r="H36" s="147"/>
      <c r="I36" s="135">
        <v>0.13</v>
      </c>
      <c r="J36" s="147"/>
      <c r="K36" s="148">
        <f>K35*I36</f>
        <v>36.332104640000004</v>
      </c>
      <c r="L36" s="149"/>
      <c r="M36" s="150">
        <f>K36-G36</f>
        <v>-3.3933431999999897</v>
      </c>
      <c r="N36" s="151">
        <f>M36/G36</f>
        <v>-8.5419885350749777E-2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345.30581583999998</v>
      </c>
      <c r="H37" s="147"/>
      <c r="I37" s="147"/>
      <c r="J37" s="147"/>
      <c r="K37" s="148">
        <f>SUM(K35:K36)</f>
        <v>315.80983264000002</v>
      </c>
      <c r="L37" s="149"/>
      <c r="M37" s="150">
        <f>K37-G37</f>
        <v>-29.495983199999955</v>
      </c>
      <c r="N37" s="151">
        <f>M37/G37</f>
        <v>-8.5419885350749888E-2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-34.530581583999997</v>
      </c>
      <c r="H38" s="147"/>
      <c r="I38" s="147"/>
      <c r="J38" s="147"/>
      <c r="K38" s="154">
        <f>K37*-0.1</f>
        <v>-31.580983264000004</v>
      </c>
      <c r="L38" s="149"/>
      <c r="M38" s="155">
        <f>K38-G38</f>
        <v>2.9495983199999927</v>
      </c>
      <c r="N38" s="156">
        <f>M38/G38</f>
        <v>-8.5419885350749819E-2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310.77523425599998</v>
      </c>
      <c r="H39" s="161"/>
      <c r="I39" s="161"/>
      <c r="J39" s="161"/>
      <c r="K39" s="162">
        <f>SUM(K37:K38)</f>
        <v>284.22884937600003</v>
      </c>
      <c r="L39" s="163"/>
      <c r="M39" s="89">
        <f>K39-G39</f>
        <v>-26.546384879999948</v>
      </c>
      <c r="N39" s="90">
        <f>M39/G39</f>
        <v>-8.5419885350749861E-2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178"/>
      <c r="B44" s="178"/>
      <c r="C44" s="178"/>
      <c r="D44" s="178"/>
      <c r="E44" s="178"/>
      <c r="F44" s="178"/>
      <c r="G44" s="178"/>
      <c r="H44" s="178"/>
      <c r="I44" s="178"/>
      <c r="J44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0"/>
  <sheetViews>
    <sheetView topLeftCell="A21" workbookViewId="0">
      <selection activeCell="B6" sqref="B6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56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1198113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2968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227.57</v>
      </c>
      <c r="J14" s="60">
        <v>1</v>
      </c>
      <c r="K14" s="61">
        <f>I14*J14</f>
        <v>227.57</v>
      </c>
      <c r="L14" s="59"/>
      <c r="M14" s="62">
        <f>K14-G14</f>
        <v>3.25</v>
      </c>
      <c r="N14" s="63">
        <f>M14/G14</f>
        <v>1.4488231098430813E-2</v>
      </c>
    </row>
    <row r="15" spans="1:14" ht="14.25" x14ac:dyDescent="0.2">
      <c r="A15" s="53" t="s">
        <v>31</v>
      </c>
      <c r="B15" s="53"/>
      <c r="C15" s="54"/>
      <c r="D15" s="55"/>
      <c r="E15" s="64">
        <v>2.1305999999999998</v>
      </c>
      <c r="F15" s="65">
        <f>E8</f>
        <v>2968</v>
      </c>
      <c r="G15" s="58">
        <f>E15*F15</f>
        <v>6323.6207999999997</v>
      </c>
      <c r="H15" s="59"/>
      <c r="I15" s="64">
        <v>2.1615000000000002</v>
      </c>
      <c r="J15" s="66">
        <f>F15</f>
        <v>2968</v>
      </c>
      <c r="K15" s="58">
        <f>I15*J15</f>
        <v>6415.3320000000003</v>
      </c>
      <c r="L15" s="59"/>
      <c r="M15" s="62">
        <f t="shared" ref="M15:M33" si="0">K15-G15</f>
        <v>91.711200000000645</v>
      </c>
      <c r="N15" s="63">
        <f t="shared" ref="N15:N33" si="1">M15/G15</f>
        <v>1.4502956913545582E-2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-2.29E-2</v>
      </c>
      <c r="F17" s="74">
        <f>E8</f>
        <v>2968</v>
      </c>
      <c r="G17" s="75">
        <f>E17*F17</f>
        <v>-67.967200000000005</v>
      </c>
      <c r="H17" s="76"/>
      <c r="I17" s="173">
        <v>-3.3000000000000002E-2</v>
      </c>
      <c r="J17" s="77">
        <f>F17</f>
        <v>2968</v>
      </c>
      <c r="K17" s="75">
        <f>I17*J17</f>
        <v>-97.944000000000003</v>
      </c>
      <c r="L17" s="76"/>
      <c r="M17" s="78">
        <f t="shared" si="0"/>
        <v>-29.976799999999997</v>
      </c>
      <c r="N17" s="79">
        <f t="shared" si="1"/>
        <v>0.44104803493449773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6479.9735999999994</v>
      </c>
      <c r="H18" s="86"/>
      <c r="I18" s="83"/>
      <c r="J18" s="87"/>
      <c r="K18" s="174">
        <f>SUM(K14:K17)</f>
        <v>6544.9579999999996</v>
      </c>
      <c r="L18" s="88"/>
      <c r="M18" s="89">
        <f t="shared" si="0"/>
        <v>64.984400000000278</v>
      </c>
      <c r="N18" s="90">
        <f t="shared" si="1"/>
        <v>1.0028497646965766E-2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72126.40260000003</v>
      </c>
      <c r="G19" s="58">
        <f>E19*F19</f>
        <v>6052.8477061920021</v>
      </c>
      <c r="H19" s="86"/>
      <c r="I19" s="64">
        <f>I31*0.64+I32*0.18+I33*0.18</f>
        <v>8.3919999999999995E-2</v>
      </c>
      <c r="J19" s="175">
        <f>F19</f>
        <v>72126.40260000003</v>
      </c>
      <c r="K19" s="58">
        <f>I19*J19</f>
        <v>6052.8477061920021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4.1665999999999999</v>
      </c>
      <c r="F20" s="175">
        <f>E8</f>
        <v>2968</v>
      </c>
      <c r="G20" s="58">
        <f>E20*F20</f>
        <v>12366.468799999999</v>
      </c>
      <c r="H20" s="86"/>
      <c r="I20" s="64">
        <v>-0.71289999999999998</v>
      </c>
      <c r="J20" s="175">
        <f>F20</f>
        <v>2968</v>
      </c>
      <c r="K20" s="58">
        <f>I20*J20</f>
        <v>-2115.8872000000001</v>
      </c>
      <c r="L20" s="96"/>
      <c r="M20" s="62">
        <f t="shared" si="0"/>
        <v>-14482.356</v>
      </c>
      <c r="N20" s="63">
        <f t="shared" si="1"/>
        <v>-1.1710987375798014</v>
      </c>
    </row>
    <row r="21" spans="1:14" ht="14.25" x14ac:dyDescent="0.2">
      <c r="A21" s="98" t="s">
        <v>37</v>
      </c>
      <c r="B21" s="92"/>
      <c r="C21" s="93"/>
      <c r="D21" s="94"/>
      <c r="E21" s="64">
        <v>0.35060000000000002</v>
      </c>
      <c r="F21" s="175">
        <f>E8</f>
        <v>2968</v>
      </c>
      <c r="G21" s="58">
        <f>E21*F21</f>
        <v>1040.5808000000002</v>
      </c>
      <c r="H21" s="86"/>
      <c r="I21" s="64">
        <v>0.35060000000000002</v>
      </c>
      <c r="J21" s="175">
        <f>F21</f>
        <v>2968</v>
      </c>
      <c r="K21" s="58">
        <f>I21*J21</f>
        <v>1040.5808000000002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25939.870906191998</v>
      </c>
      <c r="H23" s="86"/>
      <c r="I23" s="102"/>
      <c r="J23" s="104"/>
      <c r="K23" s="103">
        <f>SUM(K18:K22)</f>
        <v>11522.499306191999</v>
      </c>
      <c r="L23" s="88"/>
      <c r="M23" s="105">
        <f t="shared" si="0"/>
        <v>-14417.371599999999</v>
      </c>
      <c r="N23" s="106">
        <f t="shared" si="1"/>
        <v>-0.55579966654955437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f>E8*E3</f>
        <v>3146.6736000000001</v>
      </c>
      <c r="G24" s="58">
        <f>E24*F24</f>
        <v>10766.02905504</v>
      </c>
      <c r="H24" s="86"/>
      <c r="I24" s="64">
        <v>2.9565000000000001</v>
      </c>
      <c r="J24" s="177">
        <f>F24</f>
        <v>3146.6736000000001</v>
      </c>
      <c r="K24" s="58">
        <f>I24*J24</f>
        <v>9303.1404984000001</v>
      </c>
      <c r="L24" s="96"/>
      <c r="M24" s="62">
        <f t="shared" si="0"/>
        <v>-1462.8885566400004</v>
      </c>
      <c r="N24" s="63">
        <f t="shared" si="1"/>
        <v>-0.13588004910270651</v>
      </c>
    </row>
    <row r="25" spans="1:14" ht="23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f>E8*E3</f>
        <v>3146.6736000000001</v>
      </c>
      <c r="G25" s="58">
        <f>E25*F25</f>
        <v>4845.2480092800006</v>
      </c>
      <c r="H25" s="86"/>
      <c r="I25" s="64">
        <v>1.2101999999999999</v>
      </c>
      <c r="J25" s="177">
        <f>F25</f>
        <v>3146.6736000000001</v>
      </c>
      <c r="K25" s="58">
        <f>I25*J25</f>
        <v>3808.1043907200001</v>
      </c>
      <c r="L25" s="96"/>
      <c r="M25" s="62">
        <f t="shared" si="0"/>
        <v>-1037.1436185600005</v>
      </c>
      <c r="N25" s="63">
        <f t="shared" si="1"/>
        <v>-0.21405377321730101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41551.147970512</v>
      </c>
      <c r="H26" s="114"/>
      <c r="I26" s="115"/>
      <c r="J26" s="116"/>
      <c r="K26" s="103">
        <f>SUM(K23:K25)</f>
        <v>24633.744195312</v>
      </c>
      <c r="L26" s="117"/>
      <c r="M26" s="105">
        <f t="shared" si="0"/>
        <v>-16917.4037752</v>
      </c>
      <c r="N26" s="106">
        <f t="shared" si="1"/>
        <v>-0.40714648334640324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1270239.4026000001</v>
      </c>
      <c r="G27" s="120">
        <f t="shared" ref="G27:G33" si="2">E27*F27</f>
        <v>5589.0533714400008</v>
      </c>
      <c r="H27" s="96"/>
      <c r="I27" s="119">
        <v>4.4000000000000003E-3</v>
      </c>
      <c r="J27" s="177">
        <f>E5*E3</f>
        <v>1270239.4026000001</v>
      </c>
      <c r="K27" s="120">
        <f t="shared" ref="K27:K32" si="3">I27*J27</f>
        <v>5589.0533714400008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1.1999999999999999E-3</v>
      </c>
      <c r="F28" s="176">
        <f>E5*E3</f>
        <v>1270239.4026000001</v>
      </c>
      <c r="G28" s="120">
        <f t="shared" si="2"/>
        <v>1524.28728312</v>
      </c>
      <c r="H28" s="96"/>
      <c r="I28" s="119">
        <v>1.2999999999999999E-3</v>
      </c>
      <c r="J28" s="177">
        <f>E5*E3</f>
        <v>1270239.4026000001</v>
      </c>
      <c r="K28" s="120">
        <f t="shared" si="3"/>
        <v>1651.3112233800002</v>
      </c>
      <c r="L28" s="96"/>
      <c r="M28" s="62">
        <f t="shared" si="0"/>
        <v>127.02394026000024</v>
      </c>
      <c r="N28" s="121">
        <f t="shared" si="1"/>
        <v>8.3333333333333495E-2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1198113</v>
      </c>
      <c r="G30" s="120">
        <f t="shared" si="2"/>
        <v>8386.7910000000011</v>
      </c>
      <c r="H30" s="96"/>
      <c r="I30" s="119">
        <v>7.0000000000000001E-3</v>
      </c>
      <c r="J30" s="177">
        <f>E5</f>
        <v>1198113</v>
      </c>
      <c r="K30" s="120">
        <f t="shared" si="3"/>
        <v>8386.7910000000011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f>$E$5*0.64</f>
        <v>766792.32000000007</v>
      </c>
      <c r="G31" s="120">
        <f t="shared" si="2"/>
        <v>51375.08544000001</v>
      </c>
      <c r="H31" s="96"/>
      <c r="I31" s="119">
        <v>6.7000000000000004E-2</v>
      </c>
      <c r="J31" s="176">
        <f>F31</f>
        <v>766792.32000000007</v>
      </c>
      <c r="K31" s="120">
        <f t="shared" si="3"/>
        <v>51375.08544000001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f>$E$5*0.18</f>
        <v>215660.34</v>
      </c>
      <c r="G32" s="120">
        <f t="shared" si="2"/>
        <v>22428.675359999997</v>
      </c>
      <c r="H32" s="96"/>
      <c r="I32" s="119">
        <v>0.104</v>
      </c>
      <c r="J32" s="176">
        <f>F32</f>
        <v>215660.34</v>
      </c>
      <c r="K32" s="120">
        <f t="shared" si="3"/>
        <v>22428.675359999997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f>$E$5*0.18</f>
        <v>215660.34</v>
      </c>
      <c r="G33" s="120">
        <f t="shared" si="2"/>
        <v>26741.882160000001</v>
      </c>
      <c r="H33" s="96"/>
      <c r="I33" s="119">
        <v>0.124</v>
      </c>
      <c r="J33" s="176">
        <f>F33</f>
        <v>215660.34</v>
      </c>
      <c r="K33" s="120">
        <f>I33*J33</f>
        <v>26741.882160000001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157597.172585072</v>
      </c>
      <c r="H35" s="138"/>
      <c r="I35" s="139"/>
      <c r="J35" s="139"/>
      <c r="K35" s="140">
        <f>SUM(K26:K34)</f>
        <v>140806.79275013201</v>
      </c>
      <c r="L35" s="141"/>
      <c r="M35" s="142">
        <f>K35-G35</f>
        <v>-16790.379834939988</v>
      </c>
      <c r="N35" s="143">
        <f>M35/G35</f>
        <v>-0.10653985448803931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20487.632436059361</v>
      </c>
      <c r="H36" s="147"/>
      <c r="I36" s="135">
        <v>0.13</v>
      </c>
      <c r="J36" s="147"/>
      <c r="K36" s="148">
        <f>K35*I36</f>
        <v>18304.883057517163</v>
      </c>
      <c r="L36" s="149"/>
      <c r="M36" s="150">
        <f>K36-G36</f>
        <v>-2182.7493785421975</v>
      </c>
      <c r="N36" s="151">
        <f>M36/G36</f>
        <v>-0.10653985448803925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178084.80502113135</v>
      </c>
      <c r="H37" s="147"/>
      <c r="I37" s="147"/>
      <c r="J37" s="147"/>
      <c r="K37" s="148">
        <f>SUM(K35:K36)</f>
        <v>159111.67580764918</v>
      </c>
      <c r="L37" s="149"/>
      <c r="M37" s="150">
        <f>K37-G37</f>
        <v>-18973.129213482171</v>
      </c>
      <c r="N37" s="151">
        <f>M37/G37</f>
        <v>-0.10653985448803922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-17808.480502113136</v>
      </c>
      <c r="H38" s="147"/>
      <c r="I38" s="147"/>
      <c r="J38" s="147"/>
      <c r="K38" s="154">
        <f>K37*-0.1</f>
        <v>-15911.167580764919</v>
      </c>
      <c r="L38" s="149"/>
      <c r="M38" s="155">
        <f>K38-G38</f>
        <v>1897.3129213482171</v>
      </c>
      <c r="N38" s="156">
        <f>M38/G38</f>
        <v>-0.10653985448803921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160276.32451901821</v>
      </c>
      <c r="H39" s="161"/>
      <c r="I39" s="161"/>
      <c r="J39" s="161"/>
      <c r="K39" s="162">
        <f>SUM(K37:K38)</f>
        <v>143200.50822688427</v>
      </c>
      <c r="L39" s="163"/>
      <c r="M39" s="89">
        <f>K39-G39</f>
        <v>-17075.816292133939</v>
      </c>
      <c r="N39" s="90">
        <f>M39/G39</f>
        <v>-0.10653985448803914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0"/>
  <sheetViews>
    <sheetView topLeftCell="A15" workbookViewId="0">
      <selection activeCell="B6" sqref="B6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1</v>
      </c>
      <c r="B1" s="25"/>
      <c r="C1" s="208" t="s">
        <v>57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17</v>
      </c>
      <c r="B5" s="25"/>
      <c r="C5" s="33" t="s">
        <v>18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20</v>
      </c>
      <c r="B8" s="39"/>
      <c r="C8" s="40" t="s">
        <v>3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1495.07</v>
      </c>
      <c r="J14" s="60">
        <v>1</v>
      </c>
      <c r="K14" s="61">
        <f>I14*J14</f>
        <v>1495.07</v>
      </c>
      <c r="L14" s="59"/>
      <c r="M14" s="62">
        <f>K14-G14</f>
        <v>21.369999999999891</v>
      </c>
      <c r="N14" s="63">
        <f>M14/G14</f>
        <v>1.4500916061613552E-2</v>
      </c>
    </row>
    <row r="15" spans="1:14" ht="12.75" customHeight="1" x14ac:dyDescent="0.2">
      <c r="A15" s="53" t="s">
        <v>31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1.3864000000000001</v>
      </c>
      <c r="J15" s="66">
        <f>F15</f>
        <v>2440</v>
      </c>
      <c r="K15" s="58">
        <f>I15*J15</f>
        <v>3382.8160000000003</v>
      </c>
      <c r="L15" s="59"/>
      <c r="M15" s="62">
        <f t="shared" ref="M15:M33" si="0">K15-G15</f>
        <v>48.312000000000353</v>
      </c>
      <c r="N15" s="63">
        <f t="shared" ref="N15:N33" si="1">M15/G15</f>
        <v>1.4488511634713994E-2</v>
      </c>
    </row>
    <row r="16" spans="1:14" ht="12.75" customHeight="1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2.75" customHeight="1" x14ac:dyDescent="0.2">
      <c r="A17" s="69" t="s">
        <v>33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 t="shared" si="1"/>
        <v>#DIV/0!</v>
      </c>
    </row>
    <row r="18" spans="1:14" ht="12.75" customHeight="1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4877.8860000000004</v>
      </c>
      <c r="L18" s="88"/>
      <c r="M18" s="89">
        <f t="shared" si="0"/>
        <v>69.682000000000698</v>
      </c>
      <c r="N18" s="90">
        <f t="shared" si="1"/>
        <v>1.4492313554083957E-2</v>
      </c>
    </row>
    <row r="19" spans="1:14" ht="12.75" customHeight="1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77204.332800000033</v>
      </c>
      <c r="G19" s="58">
        <f>E19*F19</f>
        <v>6478.9876085760025</v>
      </c>
      <c r="H19" s="86"/>
      <c r="I19" s="64">
        <f>I31*0.64+I32*0.18+I33*0.18</f>
        <v>8.3919999999999995E-2</v>
      </c>
      <c r="J19" s="175">
        <f>F19</f>
        <v>77204.332800000033</v>
      </c>
      <c r="K19" s="58">
        <f>I19*J19</f>
        <v>6478.9876085760025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36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e">
        <f t="shared" si="1"/>
        <v>#DIV/0!</v>
      </c>
    </row>
    <row r="21" spans="1:14" ht="12.75" customHeight="1" x14ac:dyDescent="0.2">
      <c r="A21" s="98" t="s">
        <v>37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12286.127608576002</v>
      </c>
      <c r="H23" s="86"/>
      <c r="I23" s="102"/>
      <c r="J23" s="104"/>
      <c r="K23" s="103">
        <f>SUM(K18:K22)</f>
        <v>12355.809608576003</v>
      </c>
      <c r="L23" s="88"/>
      <c r="M23" s="105">
        <f t="shared" si="0"/>
        <v>69.682000000000698</v>
      </c>
      <c r="N23" s="106">
        <f t="shared" si="1"/>
        <v>5.6715998905433026E-3</v>
      </c>
    </row>
    <row r="24" spans="1:14" ht="14.25" x14ac:dyDescent="0.2">
      <c r="A24" s="107" t="s">
        <v>40</v>
      </c>
      <c r="B24" s="107"/>
      <c r="C24" s="108"/>
      <c r="D24" s="109"/>
      <c r="E24" s="64">
        <v>3.4214000000000002</v>
      </c>
      <c r="F24" s="176">
        <v>2586.8879999999999</v>
      </c>
      <c r="G24" s="58">
        <f>E24*F24</f>
        <v>8850.7786032000004</v>
      </c>
      <c r="H24" s="86"/>
      <c r="I24" s="64">
        <v>3.3706999999999998</v>
      </c>
      <c r="J24" s="177">
        <f>F24</f>
        <v>2586.8879999999999</v>
      </c>
      <c r="K24" s="58">
        <f>I24*J24</f>
        <v>8719.6233815999985</v>
      </c>
      <c r="L24" s="96"/>
      <c r="M24" s="62">
        <f t="shared" si="0"/>
        <v>-131.15522160000182</v>
      </c>
      <c r="N24" s="63">
        <f t="shared" si="1"/>
        <v>-1.481849535277977E-2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1.5398000000000001</v>
      </c>
      <c r="F25" s="176">
        <v>2586.8879999999999</v>
      </c>
      <c r="G25" s="58">
        <f>E25*F25</f>
        <v>3983.2901424000001</v>
      </c>
      <c r="H25" s="86"/>
      <c r="I25" s="64">
        <v>1.5943000000000001</v>
      </c>
      <c r="J25" s="177">
        <f>F25</f>
        <v>2586.8879999999999</v>
      </c>
      <c r="K25" s="58">
        <f>I25*J25</f>
        <v>4124.2755384000002</v>
      </c>
      <c r="L25" s="96"/>
      <c r="M25" s="62">
        <f t="shared" si="0"/>
        <v>140.98539600000004</v>
      </c>
      <c r="N25" s="63">
        <f t="shared" si="1"/>
        <v>3.5394207039875315E-2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25120.196354176005</v>
      </c>
      <c r="H26" s="114"/>
      <c r="I26" s="115"/>
      <c r="J26" s="116"/>
      <c r="K26" s="103">
        <f>SUM(K23:K25)</f>
        <v>25199.708528576</v>
      </c>
      <c r="L26" s="117"/>
      <c r="M26" s="105">
        <f t="shared" si="0"/>
        <v>79.512174399995274</v>
      </c>
      <c r="N26" s="106">
        <f t="shared" si="1"/>
        <v>3.165268825089303E-3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</f>
        <v>1282464</v>
      </c>
      <c r="G27" s="120">
        <f t="shared" ref="G27:G33" si="2">E27*F27</f>
        <v>5642.8416000000007</v>
      </c>
      <c r="H27" s="96"/>
      <c r="I27" s="119">
        <v>4.4000000000000003E-3</v>
      </c>
      <c r="J27" s="177">
        <f>E5*E3</f>
        <v>1359668.3328</v>
      </c>
      <c r="K27" s="120">
        <f t="shared" ref="K27:K32" si="3">I27*J27</f>
        <v>5982.5406643200004</v>
      </c>
      <c r="L27" s="96"/>
      <c r="M27" s="62">
        <f t="shared" si="0"/>
        <v>339.69906431999971</v>
      </c>
      <c r="N27" s="121">
        <f t="shared" si="1"/>
        <v>6.0199999999999941E-2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</f>
        <v>1282464</v>
      </c>
      <c r="G28" s="120">
        <f t="shared" si="2"/>
        <v>1667.2031999999999</v>
      </c>
      <c r="H28" s="96"/>
      <c r="I28" s="119">
        <v>3.0000000000000001E-3</v>
      </c>
      <c r="J28" s="177">
        <f>E5*E3</f>
        <v>1359668.3328</v>
      </c>
      <c r="K28" s="120">
        <f t="shared" si="3"/>
        <v>4079.0049984000002</v>
      </c>
      <c r="L28" s="96"/>
      <c r="M28" s="62">
        <f t="shared" si="0"/>
        <v>2411.8017984000003</v>
      </c>
      <c r="N28" s="121">
        <f t="shared" si="1"/>
        <v>1.4466153846153849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f>$E$5*0.64</f>
        <v>820776.95999999996</v>
      </c>
      <c r="G31" s="120">
        <f t="shared" si="2"/>
        <v>54992.056320000003</v>
      </c>
      <c r="H31" s="96"/>
      <c r="I31" s="119">
        <v>6.7000000000000004E-2</v>
      </c>
      <c r="J31" s="176">
        <f>F31</f>
        <v>820776.95999999996</v>
      </c>
      <c r="K31" s="120">
        <f t="shared" si="3"/>
        <v>54992.056320000003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f>$E$5*0.18</f>
        <v>230843.51999999999</v>
      </c>
      <c r="G32" s="120">
        <f t="shared" si="2"/>
        <v>24007.726079999997</v>
      </c>
      <c r="H32" s="96"/>
      <c r="I32" s="119">
        <v>0.104</v>
      </c>
      <c r="J32" s="176">
        <f>F32</f>
        <v>230843.51999999999</v>
      </c>
      <c r="K32" s="120">
        <f t="shared" si="3"/>
        <v>24007.726079999997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f>$E$5*0.18</f>
        <v>230843.51999999999</v>
      </c>
      <c r="G33" s="120">
        <f t="shared" si="2"/>
        <v>28624.59648</v>
      </c>
      <c r="H33" s="96"/>
      <c r="I33" s="119">
        <v>0.124</v>
      </c>
      <c r="J33" s="176">
        <f>F33</f>
        <v>230843.51999999999</v>
      </c>
      <c r="K33" s="120">
        <f>I33*J33</f>
        <v>28624.59648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149032.118034176</v>
      </c>
      <c r="H35" s="138"/>
      <c r="I35" s="139"/>
      <c r="J35" s="139"/>
      <c r="K35" s="140">
        <f>SUM(K26:K34)</f>
        <v>151863.131071296</v>
      </c>
      <c r="L35" s="141"/>
      <c r="M35" s="142">
        <f>K35-G35</f>
        <v>2831.0130371199921</v>
      </c>
      <c r="N35" s="143">
        <f>M35/G35</f>
        <v>1.8995992772985922E-2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19374.17534444288</v>
      </c>
      <c r="H36" s="147"/>
      <c r="I36" s="135">
        <v>0.13</v>
      </c>
      <c r="J36" s="147"/>
      <c r="K36" s="148">
        <f>K35*I36</f>
        <v>19742.20703926848</v>
      </c>
      <c r="L36" s="149"/>
      <c r="M36" s="150">
        <f>K36-G36</f>
        <v>368.03169482560043</v>
      </c>
      <c r="N36" s="151">
        <f>M36/G36</f>
        <v>1.8995992772985998E-2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168406.2933786189</v>
      </c>
      <c r="H37" s="147"/>
      <c r="I37" s="147"/>
      <c r="J37" s="147"/>
      <c r="K37" s="148">
        <f>SUM(K35:K36)</f>
        <v>171605.33811056448</v>
      </c>
      <c r="L37" s="149"/>
      <c r="M37" s="150">
        <f>K37-G37</f>
        <v>3199.0447319455852</v>
      </c>
      <c r="N37" s="151">
        <f>M37/G37</f>
        <v>1.8995992772985883E-2</v>
      </c>
    </row>
    <row r="38" spans="1:14" ht="28.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-16840.62933786189</v>
      </c>
      <c r="H38" s="147"/>
      <c r="I38" s="147"/>
      <c r="J38" s="147"/>
      <c r="K38" s="154">
        <f>K37*-0.1</f>
        <v>-17160.533811056448</v>
      </c>
      <c r="L38" s="149"/>
      <c r="M38" s="155">
        <f>K38-G38</f>
        <v>-319.9044731945578</v>
      </c>
      <c r="N38" s="156">
        <f>M38/G38</f>
        <v>1.8995992772985842E-2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151565.66404075699</v>
      </c>
      <c r="H39" s="161"/>
      <c r="I39" s="161"/>
      <c r="J39" s="161"/>
      <c r="K39" s="162">
        <f>SUM(K37:K38)</f>
        <v>154444.80429950805</v>
      </c>
      <c r="L39" s="163"/>
      <c r="M39" s="89">
        <f>K39-G39</f>
        <v>2879.1402587510529</v>
      </c>
      <c r="N39" s="90">
        <f>M39/G39</f>
        <v>1.899599277298606E-2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0"/>
  <sheetViews>
    <sheetView topLeftCell="A7" workbookViewId="0">
      <selection activeCell="B6" sqref="B6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58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9.32</v>
      </c>
      <c r="J14" s="60">
        <v>1</v>
      </c>
      <c r="K14" s="61">
        <f>I14*J14</f>
        <v>9.32</v>
      </c>
      <c r="L14" s="59"/>
      <c r="M14" s="62">
        <f>K14-G14</f>
        <v>0.13000000000000078</v>
      </c>
      <c r="N14" s="63">
        <f>M14/G14</f>
        <v>1.4145810663765048E-2</v>
      </c>
    </row>
    <row r="15" spans="1:14" ht="14.25" x14ac:dyDescent="0.2">
      <c r="A15" s="53" t="s">
        <v>31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2.9000000000000001E-2</v>
      </c>
      <c r="J15" s="66">
        <f>F15</f>
        <v>2000</v>
      </c>
      <c r="K15" s="58">
        <f>I15*J15</f>
        <v>58</v>
      </c>
      <c r="L15" s="59"/>
      <c r="M15" s="62">
        <f t="shared" ref="M15:M33" si="0">K15-G15</f>
        <v>0.79999999999999716</v>
      </c>
      <c r="N15" s="63">
        <f t="shared" ref="N15:N33" si="1">M15/G15</f>
        <v>1.3986013986013936E-2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-2.9999999999999997E-4</v>
      </c>
      <c r="J17" s="77">
        <f>F17</f>
        <v>2000</v>
      </c>
      <c r="K17" s="75">
        <f>I17*J17</f>
        <v>-0.6</v>
      </c>
      <c r="L17" s="76"/>
      <c r="M17" s="78">
        <f t="shared" si="0"/>
        <v>0</v>
      </c>
      <c r="N17" s="79">
        <f t="shared" si="1"/>
        <v>0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66.72</v>
      </c>
      <c r="L18" s="88"/>
      <c r="M18" s="89">
        <f t="shared" si="0"/>
        <v>0.92999999999999261</v>
      </c>
      <c r="N18" s="90">
        <f t="shared" si="1"/>
        <v>1.4135886912904584E-2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120.40000000000006</v>
      </c>
      <c r="G19" s="58">
        <f>E19*F19</f>
        <v>10.103968000000005</v>
      </c>
      <c r="H19" s="86"/>
      <c r="I19" s="64">
        <f>I31*0.64+I32*0.18+I33*0.18</f>
        <v>8.3919999999999995E-2</v>
      </c>
      <c r="J19" s="175">
        <f>F19</f>
        <v>120.40000000000006</v>
      </c>
      <c r="K19" s="58">
        <f>I19*J19</f>
        <v>10.103968000000005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9.9000000000000008E-3</v>
      </c>
      <c r="F20" s="175">
        <v>2000</v>
      </c>
      <c r="G20" s="58">
        <f>E20*F20</f>
        <v>19.8</v>
      </c>
      <c r="H20" s="86"/>
      <c r="I20" s="64">
        <v>-1.9E-3</v>
      </c>
      <c r="J20" s="175">
        <f>F20</f>
        <v>2000</v>
      </c>
      <c r="K20" s="58">
        <f>I20*J20</f>
        <v>-3.8</v>
      </c>
      <c r="L20" s="96"/>
      <c r="M20" s="62">
        <f t="shared" si="0"/>
        <v>-23.6</v>
      </c>
      <c r="N20" s="63">
        <f t="shared" si="1"/>
        <v>-1.191919191919192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97.693968000000012</v>
      </c>
      <c r="H23" s="86"/>
      <c r="I23" s="102"/>
      <c r="J23" s="104"/>
      <c r="K23" s="103">
        <f>SUM(K18:K22)</f>
        <v>75.023968000000011</v>
      </c>
      <c r="L23" s="88"/>
      <c r="M23" s="105">
        <f t="shared" si="0"/>
        <v>-22.67</v>
      </c>
      <c r="N23" s="106">
        <f t="shared" si="1"/>
        <v>-0.23205117433657724</v>
      </c>
    </row>
    <row r="24" spans="1:14" ht="14.25" x14ac:dyDescent="0.2">
      <c r="A24" s="107" t="s">
        <v>40</v>
      </c>
      <c r="B24" s="107"/>
      <c r="C24" s="108"/>
      <c r="D24" s="109"/>
      <c r="E24" s="64">
        <v>6.7999999999999996E-3</v>
      </c>
      <c r="F24" s="176">
        <v>2120.4</v>
      </c>
      <c r="G24" s="58">
        <f>E24*F24</f>
        <v>14.41872</v>
      </c>
      <c r="H24" s="86"/>
      <c r="I24" s="64">
        <v>5.8999999999999999E-3</v>
      </c>
      <c r="J24" s="177">
        <f>F24</f>
        <v>2120.4</v>
      </c>
      <c r="K24" s="58">
        <f>I24*J24</f>
        <v>12.51036</v>
      </c>
      <c r="L24" s="96"/>
      <c r="M24" s="62">
        <f t="shared" si="0"/>
        <v>-1.9083600000000001</v>
      </c>
      <c r="N24" s="63">
        <f t="shared" si="1"/>
        <v>-0.13235294117647059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3.5000000000000001E-3</v>
      </c>
      <c r="F25" s="176">
        <v>2120.4</v>
      </c>
      <c r="G25" s="58">
        <f>E25*F25</f>
        <v>7.4214000000000002</v>
      </c>
      <c r="H25" s="86"/>
      <c r="I25" s="64">
        <v>2.8E-3</v>
      </c>
      <c r="J25" s="177">
        <f>F25</f>
        <v>2120.4</v>
      </c>
      <c r="K25" s="58">
        <f>I25*J25</f>
        <v>5.9371200000000002</v>
      </c>
      <c r="L25" s="96"/>
      <c r="M25" s="62">
        <f t="shared" si="0"/>
        <v>-1.48428</v>
      </c>
      <c r="N25" s="63">
        <f t="shared" si="1"/>
        <v>-0.2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119.53408800000003</v>
      </c>
      <c r="H26" s="114"/>
      <c r="I26" s="115"/>
      <c r="J26" s="116"/>
      <c r="K26" s="103">
        <f>SUM(K23:K25)</f>
        <v>93.471448000000009</v>
      </c>
      <c r="L26" s="117"/>
      <c r="M26" s="105">
        <f t="shared" si="0"/>
        <v>-26.062640000000016</v>
      </c>
      <c r="N26" s="106">
        <f t="shared" si="1"/>
        <v>-0.2180352101736871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2120.4</v>
      </c>
      <c r="G27" s="120">
        <f t="shared" ref="G27:G33" si="2">E27*F27</f>
        <v>9.3297600000000003</v>
      </c>
      <c r="H27" s="96"/>
      <c r="I27" s="119">
        <v>4.4000000000000003E-3</v>
      </c>
      <c r="J27" s="177">
        <f>E5*E3</f>
        <v>2120.4</v>
      </c>
      <c r="K27" s="120">
        <f t="shared" ref="K27:K32" si="3">I27*J27</f>
        <v>9.3297600000000003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1280</v>
      </c>
      <c r="G31" s="120">
        <f t="shared" si="2"/>
        <v>85.76</v>
      </c>
      <c r="H31" s="96"/>
      <c r="I31" s="119">
        <v>6.7000000000000004E-2</v>
      </c>
      <c r="J31" s="176">
        <f>F31</f>
        <v>1280</v>
      </c>
      <c r="K31" s="120">
        <f t="shared" si="3"/>
        <v>85.76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360</v>
      </c>
      <c r="G32" s="120">
        <f t="shared" si="2"/>
        <v>37.44</v>
      </c>
      <c r="H32" s="96"/>
      <c r="I32" s="119">
        <v>0.104</v>
      </c>
      <c r="J32" s="176">
        <f>F32</f>
        <v>360</v>
      </c>
      <c r="K32" s="120">
        <f t="shared" si="3"/>
        <v>37.44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360</v>
      </c>
      <c r="G33" s="120">
        <f t="shared" si="2"/>
        <v>44.64</v>
      </c>
      <c r="H33" s="96"/>
      <c r="I33" s="119">
        <v>0.124</v>
      </c>
      <c r="J33" s="176">
        <f>F33</f>
        <v>360</v>
      </c>
      <c r="K33" s="120">
        <f>I33*J33</f>
        <v>44.64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313.71036800000002</v>
      </c>
      <c r="H35" s="138"/>
      <c r="I35" s="139"/>
      <c r="J35" s="139"/>
      <c r="K35" s="140">
        <f>SUM(K26:K34)</f>
        <v>287.64772799999997</v>
      </c>
      <c r="L35" s="141"/>
      <c r="M35" s="142">
        <f>K35-G35</f>
        <v>-26.062640000000044</v>
      </c>
      <c r="N35" s="143">
        <f>M35/G35</f>
        <v>-8.3078669558030172E-2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40.782347840000007</v>
      </c>
      <c r="H36" s="147"/>
      <c r="I36" s="135">
        <v>0.13</v>
      </c>
      <c r="J36" s="147"/>
      <c r="K36" s="148">
        <f>K35*I36</f>
        <v>37.394204639999998</v>
      </c>
      <c r="L36" s="149"/>
      <c r="M36" s="150">
        <f>K36-G36</f>
        <v>-3.3881432000000089</v>
      </c>
      <c r="N36" s="151">
        <f>M36/G36</f>
        <v>-8.3078669558030241E-2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354.49271584000002</v>
      </c>
      <c r="H37" s="147"/>
      <c r="I37" s="147"/>
      <c r="J37" s="147"/>
      <c r="K37" s="148">
        <f>SUM(K35:K36)</f>
        <v>325.04193263999997</v>
      </c>
      <c r="L37" s="149"/>
      <c r="M37" s="150">
        <f>K37-G37</f>
        <v>-29.450783200000046</v>
      </c>
      <c r="N37" s="151">
        <f>M37/G37</f>
        <v>-8.3078669558030158E-2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-35.449271584000002</v>
      </c>
      <c r="H38" s="147"/>
      <c r="I38" s="147"/>
      <c r="J38" s="147"/>
      <c r="K38" s="154">
        <f>K37*-0.1</f>
        <v>-32.504193264000001</v>
      </c>
      <c r="L38" s="149"/>
      <c r="M38" s="155">
        <f>K38-G38</f>
        <v>2.9450783200000004</v>
      </c>
      <c r="N38" s="156">
        <f>M38/G38</f>
        <v>-8.3078669558030047E-2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319.04344425600004</v>
      </c>
      <c r="H39" s="161"/>
      <c r="I39" s="161"/>
      <c r="J39" s="161"/>
      <c r="K39" s="162">
        <f>SUM(K37:K38)</f>
        <v>292.53773937599999</v>
      </c>
      <c r="L39" s="163"/>
      <c r="M39" s="89">
        <f>K39-G39</f>
        <v>-26.505704880000053</v>
      </c>
      <c r="N39" s="90">
        <f>M39/G39</f>
        <v>-8.3078669558030185E-2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1"/>
  <sheetViews>
    <sheetView topLeftCell="A13" workbookViewId="0">
      <selection activeCell="B6" sqref="B6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08" t="s">
        <v>59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3.34</v>
      </c>
      <c r="J14" s="60">
        <v>1</v>
      </c>
      <c r="K14" s="61">
        <f>I14*J14</f>
        <v>3.34</v>
      </c>
      <c r="L14" s="59"/>
      <c r="M14" s="62">
        <f>K14-G14</f>
        <v>4.9999999999999822E-2</v>
      </c>
      <c r="N14" s="63">
        <f>M14/G14</f>
        <v>1.5197568389057697E-2</v>
      </c>
    </row>
    <row r="15" spans="1:14" ht="14.25" x14ac:dyDescent="0.2">
      <c r="A15" s="53" t="s">
        <v>31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9.5765999999999991</v>
      </c>
      <c r="J15" s="66">
        <f>F15</f>
        <v>0.1</v>
      </c>
      <c r="K15" s="58">
        <f>I15*J15</f>
        <v>0.95765999999999996</v>
      </c>
      <c r="L15" s="59"/>
      <c r="M15" s="62">
        <f t="shared" ref="M15:M33" si="0">K15-G15</f>
        <v>1.3689999999999869E-2</v>
      </c>
      <c r="N15" s="63">
        <f t="shared" ref="N15:N33" si="1">M15/G15</f>
        <v>1.4502579531129028E-2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0.10489999999999999</v>
      </c>
      <c r="F17" s="74">
        <v>0.1</v>
      </c>
      <c r="G17" s="75">
        <f>E17*F17</f>
        <v>1.0489999999999999E-2</v>
      </c>
      <c r="H17" s="76"/>
      <c r="I17" s="173">
        <v>-6.7100000000000007E-2</v>
      </c>
      <c r="J17" s="77">
        <f>F17</f>
        <v>0.1</v>
      </c>
      <c r="K17" s="75">
        <f>I17*J17</f>
        <v>-6.7100000000000007E-3</v>
      </c>
      <c r="L17" s="76"/>
      <c r="M17" s="78">
        <f t="shared" si="0"/>
        <v>-1.72E-2</v>
      </c>
      <c r="N17" s="79">
        <f t="shared" si="1"/>
        <v>-1.6396568160152527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4.2444600000000001</v>
      </c>
      <c r="H18" s="86"/>
      <c r="I18" s="83"/>
      <c r="J18" s="87"/>
      <c r="K18" s="174">
        <f>SUM(K14:K17)</f>
        <v>4.2909499999999996</v>
      </c>
      <c r="L18" s="88"/>
      <c r="M18" s="89">
        <f t="shared" si="0"/>
        <v>4.6489999999999476E-2</v>
      </c>
      <c r="N18" s="90">
        <f t="shared" si="1"/>
        <v>1.0953101219000644E-2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2.1672000000000011</v>
      </c>
      <c r="G19" s="58">
        <f>E19*F19</f>
        <v>0.18187142400000009</v>
      </c>
      <c r="H19" s="86"/>
      <c r="I19" s="64">
        <f>I31*0.64+I32*0.18+I33*0.18</f>
        <v>8.3919999999999995E-2</v>
      </c>
      <c r="J19" s="175">
        <f>F19</f>
        <v>2.1672000000000011</v>
      </c>
      <c r="K19" s="58">
        <f>I19*J19</f>
        <v>0.18187142400000009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3.6004999999999998</v>
      </c>
      <c r="F20" s="175">
        <v>0.1</v>
      </c>
      <c r="G20" s="58">
        <f>E20*F20</f>
        <v>0.36004999999999998</v>
      </c>
      <c r="H20" s="86"/>
      <c r="I20" s="64">
        <v>-0.66859999999999997</v>
      </c>
      <c r="J20" s="175">
        <f>F20</f>
        <v>0.1</v>
      </c>
      <c r="K20" s="58">
        <f>I20*J20</f>
        <v>-6.6860000000000003E-2</v>
      </c>
      <c r="L20" s="96"/>
      <c r="M20" s="62">
        <f t="shared" si="0"/>
        <v>-0.42691000000000001</v>
      </c>
      <c r="N20" s="63">
        <f t="shared" si="1"/>
        <v>-1.185696431051243</v>
      </c>
    </row>
    <row r="21" spans="1:14" ht="14.25" x14ac:dyDescent="0.2">
      <c r="A21" s="98" t="s">
        <v>37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4.8145414239999997</v>
      </c>
      <c r="H23" s="86"/>
      <c r="I23" s="102"/>
      <c r="J23" s="104"/>
      <c r="K23" s="103">
        <f>SUM(K18:K22)</f>
        <v>4.4341214239999989</v>
      </c>
      <c r="L23" s="88"/>
      <c r="M23" s="105">
        <f t="shared" si="0"/>
        <v>-0.38042000000000087</v>
      </c>
      <c r="N23" s="106">
        <f t="shared" si="1"/>
        <v>-7.9014794244711625E-2</v>
      </c>
    </row>
    <row r="24" spans="1:14" ht="14.25" x14ac:dyDescent="0.2">
      <c r="A24" s="107" t="s">
        <v>40</v>
      </c>
      <c r="B24" s="107"/>
      <c r="C24" s="108"/>
      <c r="D24" s="109"/>
      <c r="E24" s="64">
        <v>2.1383000000000001</v>
      </c>
      <c r="F24" s="176">
        <v>0.10602</v>
      </c>
      <c r="G24" s="58">
        <f>E24*F24</f>
        <v>0.22670256600000002</v>
      </c>
      <c r="H24" s="86"/>
      <c r="I24" s="64">
        <v>1.8478000000000001</v>
      </c>
      <c r="J24" s="177">
        <f>F24</f>
        <v>0.10602</v>
      </c>
      <c r="K24" s="58">
        <f>I24*J24</f>
        <v>0.19590375600000001</v>
      </c>
      <c r="L24" s="96"/>
      <c r="M24" s="62">
        <f t="shared" si="0"/>
        <v>-3.079881000000001E-2</v>
      </c>
      <c r="N24" s="63">
        <f t="shared" si="1"/>
        <v>-0.13585558621334709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1.0586</v>
      </c>
      <c r="F25" s="176">
        <v>0.10602</v>
      </c>
      <c r="G25" s="58">
        <f>E25*F25</f>
        <v>0.11223277200000001</v>
      </c>
      <c r="H25" s="86"/>
      <c r="I25" s="64">
        <v>0.83199999999999996</v>
      </c>
      <c r="J25" s="177">
        <f>F25</f>
        <v>0.10602</v>
      </c>
      <c r="K25" s="58">
        <f>I25*J25</f>
        <v>8.8208640000000005E-2</v>
      </c>
      <c r="L25" s="96"/>
      <c r="M25" s="62">
        <f t="shared" si="0"/>
        <v>-2.4024132000000004E-2</v>
      </c>
      <c r="N25" s="63">
        <f t="shared" si="1"/>
        <v>-0.21405630077460799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5.1534767619999995</v>
      </c>
      <c r="H26" s="114"/>
      <c r="I26" s="115"/>
      <c r="J26" s="116"/>
      <c r="K26" s="103">
        <f>SUM(K23:K25)</f>
        <v>4.7182338199999991</v>
      </c>
      <c r="L26" s="117"/>
      <c r="M26" s="105">
        <f t="shared" si="0"/>
        <v>-0.43524294200000035</v>
      </c>
      <c r="N26" s="106">
        <f t="shared" si="1"/>
        <v>-8.445617630593294E-2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24.419544192</v>
      </c>
      <c r="G31" s="120">
        <f t="shared" si="2"/>
        <v>1.6361094608640001</v>
      </c>
      <c r="H31" s="96"/>
      <c r="I31" s="119">
        <v>6.7000000000000004E-2</v>
      </c>
      <c r="J31" s="176">
        <f>F31</f>
        <v>24.419544192</v>
      </c>
      <c r="K31" s="120">
        <f t="shared" si="3"/>
        <v>1.6361094608640001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6.8679968039999988</v>
      </c>
      <c r="G32" s="120">
        <f t="shared" si="2"/>
        <v>0.71427166761599981</v>
      </c>
      <c r="H32" s="96"/>
      <c r="I32" s="119">
        <v>0.104</v>
      </c>
      <c r="J32" s="176">
        <f>F32</f>
        <v>6.8679968039999988</v>
      </c>
      <c r="K32" s="120">
        <f t="shared" si="3"/>
        <v>0.71427166761599981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6.8679968039999988</v>
      </c>
      <c r="G33" s="120">
        <f t="shared" si="2"/>
        <v>0.85163160369599988</v>
      </c>
      <c r="H33" s="96"/>
      <c r="I33" s="119">
        <v>0.124</v>
      </c>
      <c r="J33" s="176">
        <f>F33</f>
        <v>6.8679968039999988</v>
      </c>
      <c r="K33" s="120">
        <f>I33*J33</f>
        <v>0.85163160369599988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9.0750425341759993</v>
      </c>
      <c r="H35" s="138"/>
      <c r="I35" s="139"/>
      <c r="J35" s="139"/>
      <c r="K35" s="140">
        <f>SUM(K26:K34)</f>
        <v>8.6397995921759989</v>
      </c>
      <c r="L35" s="141"/>
      <c r="M35" s="142">
        <f>K35-G35</f>
        <v>-0.43524294200000035</v>
      </c>
      <c r="N35" s="143">
        <f>M35/G35</f>
        <v>-4.7960429977149388E-2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1.1797555294428799</v>
      </c>
      <c r="H36" s="147"/>
      <c r="I36" s="135">
        <v>0.13</v>
      </c>
      <c r="J36" s="147"/>
      <c r="K36" s="148">
        <f>K35*I36</f>
        <v>1.1231739469828799</v>
      </c>
      <c r="L36" s="149"/>
      <c r="M36" s="150">
        <f>K36-G36</f>
        <v>-5.6581582460000002E-2</v>
      </c>
      <c r="N36" s="151">
        <f>M36/G36</f>
        <v>-4.7960429977149353E-2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10.254798063618878</v>
      </c>
      <c r="H37" s="147"/>
      <c r="I37" s="147"/>
      <c r="J37" s="147"/>
      <c r="K37" s="148">
        <f>SUM(K35:K36)</f>
        <v>9.7629735391588781</v>
      </c>
      <c r="L37" s="149"/>
      <c r="M37" s="150">
        <f>K37-G37</f>
        <v>-0.49182452446000013</v>
      </c>
      <c r="N37" s="151">
        <f>M37/G37</f>
        <v>-4.7960429977149367E-2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-1.025479806361888</v>
      </c>
      <c r="H38" s="147"/>
      <c r="I38" s="147"/>
      <c r="J38" s="147"/>
      <c r="K38" s="154">
        <f>K37*-0.1</f>
        <v>-0.9762973539158879</v>
      </c>
      <c r="L38" s="149"/>
      <c r="M38" s="155">
        <f>K38-G38</f>
        <v>4.9182452446000058E-2</v>
      </c>
      <c r="N38" s="156">
        <f>M38/G38</f>
        <v>-4.7960429977149402E-2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9.2293182572569901</v>
      </c>
      <c r="H39" s="161"/>
      <c r="I39" s="161"/>
      <c r="J39" s="161"/>
      <c r="K39" s="162">
        <f>SUM(K37:K38)</f>
        <v>8.7866761852429907</v>
      </c>
      <c r="L39" s="163"/>
      <c r="M39" s="89">
        <f>K39-G39</f>
        <v>-0.44264207201399941</v>
      </c>
      <c r="N39" s="90">
        <f>M39/G39</f>
        <v>-4.7960429977149291E-2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178"/>
      <c r="B41" s="178"/>
      <c r="C41" s="178"/>
      <c r="D41" s="178"/>
      <c r="E41" s="178"/>
      <c r="F41" s="178"/>
      <c r="G41" s="178"/>
      <c r="H41" s="178"/>
      <c r="I41" s="178"/>
      <c r="J41" s="178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0"/>
  <sheetViews>
    <sheetView topLeftCell="A7" workbookViewId="0">
      <selection activeCell="B6" sqref="B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7.5703125" bestFit="1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60</v>
      </c>
      <c r="B1" s="25"/>
      <c r="C1" s="208" t="s">
        <v>61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3.23</v>
      </c>
      <c r="J14" s="60">
        <v>1</v>
      </c>
      <c r="K14" s="61">
        <f>I14*J14</f>
        <v>3.23</v>
      </c>
      <c r="L14" s="59"/>
      <c r="M14" s="62">
        <f>K14-G14</f>
        <v>4.9999999999999822E-2</v>
      </c>
      <c r="N14" s="63">
        <f>M14/G14</f>
        <v>1.5723270440251517E-2</v>
      </c>
    </row>
    <row r="15" spans="1:14" ht="14.25" x14ac:dyDescent="0.2">
      <c r="A15" s="53" t="s">
        <v>31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8.7438000000000002</v>
      </c>
      <c r="J15" s="66">
        <f>F15</f>
        <v>0.1</v>
      </c>
      <c r="K15" s="58">
        <f>I15*J15</f>
        <v>0.87438000000000005</v>
      </c>
      <c r="L15" s="59"/>
      <c r="M15" s="62">
        <f t="shared" ref="M15:M33" si="0">K15-G15</f>
        <v>1.2499999999999956E-2</v>
      </c>
      <c r="N15" s="63">
        <f t="shared" ref="N15:N33" si="1">M15/G15</f>
        <v>1.4503179096857978E-2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173">
        <v>-9.5500000000000002E-2</v>
      </c>
      <c r="F17" s="74">
        <v>0.1</v>
      </c>
      <c r="G17" s="75">
        <f>E17*F17</f>
        <v>-9.5500000000000012E-3</v>
      </c>
      <c r="H17" s="76"/>
      <c r="I17" s="173">
        <v>-5.4399999999999997E-2</v>
      </c>
      <c r="J17" s="77">
        <f>F17</f>
        <v>0.1</v>
      </c>
      <c r="K17" s="75">
        <f>I17*J17</f>
        <v>-5.4400000000000004E-3</v>
      </c>
      <c r="L17" s="76"/>
      <c r="M17" s="78">
        <f t="shared" si="0"/>
        <v>4.1100000000000008E-3</v>
      </c>
      <c r="N17" s="79">
        <f t="shared" si="1"/>
        <v>-0.43036649214659689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174">
        <f>SUM(G14:G17)</f>
        <v>4.03233</v>
      </c>
      <c r="H18" s="86"/>
      <c r="I18" s="83"/>
      <c r="J18" s="87"/>
      <c r="K18" s="174">
        <f>SUM(K14:K17)</f>
        <v>4.0989399999999998</v>
      </c>
      <c r="L18" s="88"/>
      <c r="M18" s="89">
        <f t="shared" si="0"/>
        <v>6.6609999999999836E-2</v>
      </c>
      <c r="N18" s="90">
        <f t="shared" si="1"/>
        <v>1.6518985301302185E-2</v>
      </c>
    </row>
    <row r="19" spans="1:14" ht="14.25" x14ac:dyDescent="0.2">
      <c r="A19" s="91" t="s">
        <v>35</v>
      </c>
      <c r="B19" s="92"/>
      <c r="C19" s="93"/>
      <c r="D19" s="94"/>
      <c r="E19" s="64">
        <f>E31*0.64+E32*0.18+E33*0.18</f>
        <v>8.3919999999999995E-2</v>
      </c>
      <c r="F19" s="175">
        <f>E5*(E3-1)</f>
        <v>2.1672000000000011</v>
      </c>
      <c r="G19" s="58">
        <f>E19*F19</f>
        <v>0.18187142400000009</v>
      </c>
      <c r="H19" s="86"/>
      <c r="I19" s="64">
        <f>I31*0.64+I32*0.18+I33*0.18</f>
        <v>8.3919999999999995E-2</v>
      </c>
      <c r="J19" s="175">
        <f>F19</f>
        <v>2.1672000000000011</v>
      </c>
      <c r="K19" s="58">
        <f>I19*J19</f>
        <v>0.18187142400000009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64">
        <v>3.2604000000000002</v>
      </c>
      <c r="F20" s="175">
        <v>0.1</v>
      </c>
      <c r="G20" s="58">
        <f>E20*F20</f>
        <v>0.32604000000000005</v>
      </c>
      <c r="H20" s="86"/>
      <c r="I20" s="64">
        <v>-0.61529999999999996</v>
      </c>
      <c r="J20" s="175">
        <f>F20</f>
        <v>0.1</v>
      </c>
      <c r="K20" s="58">
        <f>I20*J20</f>
        <v>-6.1530000000000001E-2</v>
      </c>
      <c r="L20" s="96"/>
      <c r="M20" s="62">
        <f t="shared" si="0"/>
        <v>-0.38757000000000008</v>
      </c>
      <c r="N20" s="63">
        <f t="shared" si="1"/>
        <v>-1.1887191755612809</v>
      </c>
    </row>
    <row r="21" spans="1:14" ht="14.25" x14ac:dyDescent="0.2">
      <c r="A21" s="98" t="s">
        <v>37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e">
        <f t="shared" si="1"/>
        <v>#DIV/0!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4.5682214239999999</v>
      </c>
      <c r="H23" s="86"/>
      <c r="I23" s="102"/>
      <c r="J23" s="104"/>
      <c r="K23" s="103">
        <f>SUM(K18:K22)</f>
        <v>4.2472614239999995</v>
      </c>
      <c r="L23" s="88"/>
      <c r="M23" s="105">
        <f t="shared" si="0"/>
        <v>-0.32096000000000036</v>
      </c>
      <c r="N23" s="106">
        <f t="shared" si="1"/>
        <v>-7.0259291354350162E-2</v>
      </c>
    </row>
    <row r="24" spans="1:14" ht="14.25" x14ac:dyDescent="0.2">
      <c r="A24" s="107" t="s">
        <v>40</v>
      </c>
      <c r="B24" s="107"/>
      <c r="C24" s="108"/>
      <c r="D24" s="109"/>
      <c r="E24" s="64">
        <v>2.1084000000000001</v>
      </c>
      <c r="F24" s="176">
        <v>0.10602</v>
      </c>
      <c r="G24" s="58">
        <f>E24*F24</f>
        <v>0.22353256800000001</v>
      </c>
      <c r="H24" s="86"/>
      <c r="I24" s="64">
        <v>1.8219000000000001</v>
      </c>
      <c r="J24" s="177">
        <f>F24</f>
        <v>0.10602</v>
      </c>
      <c r="K24" s="58">
        <f>I24*J24</f>
        <v>0.19315783800000003</v>
      </c>
      <c r="L24" s="96"/>
      <c r="M24" s="62">
        <f t="shared" si="0"/>
        <v>-3.0374729999999989E-2</v>
      </c>
      <c r="N24" s="63">
        <f t="shared" si="1"/>
        <v>-0.13588503130335794</v>
      </c>
    </row>
    <row r="25" spans="1:14" ht="14.25" customHeight="1" x14ac:dyDescent="0.2">
      <c r="A25" s="207" t="s">
        <v>41</v>
      </c>
      <c r="B25" s="207"/>
      <c r="C25" s="207"/>
      <c r="D25" s="109"/>
      <c r="E25" s="64">
        <v>1.0518000000000001</v>
      </c>
      <c r="F25" s="176">
        <v>0.10602</v>
      </c>
      <c r="G25" s="58">
        <f>E25*F25</f>
        <v>0.11151183600000002</v>
      </c>
      <c r="H25" s="86"/>
      <c r="I25" s="64">
        <v>0.8266</v>
      </c>
      <c r="J25" s="177">
        <f>F25</f>
        <v>0.10602</v>
      </c>
      <c r="K25" s="58">
        <f>I25*J25</f>
        <v>8.7636132000000005E-2</v>
      </c>
      <c r="L25" s="96"/>
      <c r="M25" s="62">
        <f t="shared" si="0"/>
        <v>-2.3875704000000011E-2</v>
      </c>
      <c r="N25" s="63">
        <f t="shared" si="1"/>
        <v>-0.21410914622551824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4.9032658280000003</v>
      </c>
      <c r="H26" s="114"/>
      <c r="I26" s="115"/>
      <c r="J26" s="116"/>
      <c r="K26" s="103">
        <f>SUM(K23:K25)</f>
        <v>4.5280553939999999</v>
      </c>
      <c r="L26" s="117"/>
      <c r="M26" s="105">
        <f t="shared" si="0"/>
        <v>-0.37521043400000043</v>
      </c>
      <c r="N26" s="106">
        <f t="shared" si="1"/>
        <v>-7.6522556019167645E-2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76">
        <f>E5*E3</f>
        <v>38.167200000000001</v>
      </c>
      <c r="G27" s="120">
        <f t="shared" ref="G27:G33" si="2">E27*F27</f>
        <v>0.16793568</v>
      </c>
      <c r="H27" s="96"/>
      <c r="I27" s="119">
        <v>4.4000000000000003E-3</v>
      </c>
      <c r="J27" s="177">
        <f>E5*E3</f>
        <v>38.167200000000001</v>
      </c>
      <c r="K27" s="120">
        <f t="shared" ref="K27:K32" si="3">I27*J27</f>
        <v>0.16793568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44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47</v>
      </c>
      <c r="B31" s="92"/>
      <c r="C31" s="93"/>
      <c r="D31" s="94"/>
      <c r="E31" s="122">
        <v>6.7000000000000004E-2</v>
      </c>
      <c r="F31" s="176">
        <v>24.419544192</v>
      </c>
      <c r="G31" s="120">
        <f t="shared" si="2"/>
        <v>1.6361094608640001</v>
      </c>
      <c r="H31" s="96"/>
      <c r="I31" s="119">
        <v>6.7000000000000004E-2</v>
      </c>
      <c r="J31" s="176">
        <f>F31</f>
        <v>24.419544192</v>
      </c>
      <c r="K31" s="120">
        <f t="shared" si="3"/>
        <v>1.6361094608640001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48</v>
      </c>
      <c r="B32" s="92"/>
      <c r="C32" s="93"/>
      <c r="D32" s="94"/>
      <c r="E32" s="122">
        <v>0.104</v>
      </c>
      <c r="F32" s="176">
        <v>6.8679968039999988</v>
      </c>
      <c r="G32" s="120">
        <f t="shared" si="2"/>
        <v>0.71427166761599981</v>
      </c>
      <c r="H32" s="96"/>
      <c r="I32" s="119">
        <v>0.104</v>
      </c>
      <c r="J32" s="176">
        <f>F32</f>
        <v>6.8679968039999988</v>
      </c>
      <c r="K32" s="120">
        <f t="shared" si="3"/>
        <v>0.71427166761599981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 t="s">
        <v>49</v>
      </c>
      <c r="B33" s="92"/>
      <c r="C33" s="93"/>
      <c r="D33" s="94"/>
      <c r="E33" s="122">
        <v>0.124</v>
      </c>
      <c r="F33" s="176">
        <v>6.8679968039999988</v>
      </c>
      <c r="G33" s="120">
        <f t="shared" si="2"/>
        <v>0.85163160369599988</v>
      </c>
      <c r="H33" s="96"/>
      <c r="I33" s="119">
        <v>0.124</v>
      </c>
      <c r="J33" s="176">
        <f>F33</f>
        <v>6.8679968039999988</v>
      </c>
      <c r="K33" s="120">
        <f>I33*J33</f>
        <v>0.85163160369599988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8.8248316001759992</v>
      </c>
      <c r="H35" s="138"/>
      <c r="I35" s="139"/>
      <c r="J35" s="139"/>
      <c r="K35" s="140">
        <f>SUM(K26:K34)</f>
        <v>8.4496211661759997</v>
      </c>
      <c r="L35" s="141"/>
      <c r="M35" s="142">
        <f>K35-G35</f>
        <v>-0.37521043399999954</v>
      </c>
      <c r="N35" s="143">
        <f>M35/G35</f>
        <v>-4.251757438550062E-2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1.1472281080228799</v>
      </c>
      <c r="H36" s="147"/>
      <c r="I36" s="135">
        <v>0.13</v>
      </c>
      <c r="J36" s="147"/>
      <c r="K36" s="148">
        <f>K35*I36</f>
        <v>1.0984507516028801</v>
      </c>
      <c r="L36" s="149"/>
      <c r="M36" s="150">
        <f>K36-G36</f>
        <v>-4.8777356419999807E-2</v>
      </c>
      <c r="N36" s="151">
        <f>M36/G36</f>
        <v>-4.2517574385500509E-2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9.9720597081988789</v>
      </c>
      <c r="H37" s="147"/>
      <c r="I37" s="147"/>
      <c r="J37" s="147"/>
      <c r="K37" s="148">
        <f>SUM(K35:K36)</f>
        <v>9.5480719177788806</v>
      </c>
      <c r="L37" s="149"/>
      <c r="M37" s="150">
        <f>K37-G37</f>
        <v>-0.42398779041999823</v>
      </c>
      <c r="N37" s="151">
        <f>M37/G37</f>
        <v>-4.2517574385500502E-2</v>
      </c>
    </row>
    <row r="38" spans="1:14" ht="14.25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-0.99720597081988793</v>
      </c>
      <c r="H38" s="147"/>
      <c r="I38" s="147"/>
      <c r="J38" s="147"/>
      <c r="K38" s="154">
        <f>K37*-0.1</f>
        <v>-0.95480719177788809</v>
      </c>
      <c r="L38" s="149"/>
      <c r="M38" s="155">
        <f>K38-G38</f>
        <v>4.2398779041999846E-2</v>
      </c>
      <c r="N38" s="156">
        <f>M38/G38</f>
        <v>-4.2517574385500523E-2</v>
      </c>
    </row>
    <row r="39" spans="1:14" ht="15.75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8.9748537373789912</v>
      </c>
      <c r="H39" s="161"/>
      <c r="I39" s="161"/>
      <c r="J39" s="161"/>
      <c r="K39" s="162">
        <f>SUM(K37:K38)</f>
        <v>8.5932647260009922</v>
      </c>
      <c r="L39" s="163"/>
      <c r="M39" s="89">
        <f>K39-G39</f>
        <v>-0.38158901137799894</v>
      </c>
      <c r="N39" s="90">
        <f>M39/G39</f>
        <v>-4.2517574385500558E-2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7:D34 D20:D22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4 C27:C33 C20:C22"/>
  </dataValidations>
  <pageMargins left="0.75" right="0.75" top="1" bottom="1" header="0.5" footer="0.5"/>
  <pageSetup scale="6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3"/>
  <sheetViews>
    <sheetView topLeftCell="A10" workbookViewId="0">
      <selection activeCell="G32" sqref="G32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08" t="s">
        <v>15</v>
      </c>
      <c r="D1" s="208"/>
      <c r="E1" s="208"/>
      <c r="F1" s="208"/>
      <c r="G1" s="208"/>
      <c r="H1" s="208"/>
      <c r="I1" s="208"/>
      <c r="J1" s="208"/>
      <c r="K1" s="208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16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17</v>
      </c>
      <c r="B5" s="25"/>
      <c r="C5" s="33" t="s">
        <v>18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19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20</v>
      </c>
      <c r="B8" s="39"/>
      <c r="C8" s="40" t="s">
        <v>3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09" t="str">
        <f>IF(AND(ISNUMBER(E8), ISBLANK(#REF!)), "Please enter a load factor", "")</f>
        <v/>
      </c>
      <c r="F9" s="209"/>
      <c r="G9" s="209"/>
      <c r="H9" s="209"/>
      <c r="I9" s="209"/>
      <c r="J9" s="209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10" t="s">
        <v>21</v>
      </c>
      <c r="F11" s="211"/>
      <c r="G11" s="212"/>
      <c r="H11" s="28"/>
      <c r="I11" s="210" t="s">
        <v>22</v>
      </c>
      <c r="J11" s="211"/>
      <c r="K11" s="212"/>
      <c r="L11" s="28"/>
      <c r="M11" s="210" t="s">
        <v>23</v>
      </c>
      <c r="N11" s="212"/>
    </row>
    <row r="12" spans="1:14" ht="12.75" customHeight="1" x14ac:dyDescent="0.2">
      <c r="A12" s="45"/>
      <c r="B12" s="28"/>
      <c r="C12" s="214"/>
      <c r="D12" s="47"/>
      <c r="E12" s="48" t="s">
        <v>24</v>
      </c>
      <c r="F12" s="48" t="s">
        <v>25</v>
      </c>
      <c r="G12" s="49" t="s">
        <v>26</v>
      </c>
      <c r="H12" s="28"/>
      <c r="I12" s="48" t="s">
        <v>24</v>
      </c>
      <c r="J12" s="50" t="s">
        <v>25</v>
      </c>
      <c r="K12" s="49" t="s">
        <v>26</v>
      </c>
      <c r="L12" s="28"/>
      <c r="M12" s="216" t="s">
        <v>27</v>
      </c>
      <c r="N12" s="218" t="s">
        <v>28</v>
      </c>
    </row>
    <row r="13" spans="1:14" x14ac:dyDescent="0.2">
      <c r="A13" s="45"/>
      <c r="B13" s="28"/>
      <c r="C13" s="215"/>
      <c r="D13" s="47"/>
      <c r="E13" s="51" t="s">
        <v>29</v>
      </c>
      <c r="F13" s="51"/>
      <c r="G13" s="52" t="s">
        <v>29</v>
      </c>
      <c r="H13" s="28"/>
      <c r="I13" s="51" t="s">
        <v>29</v>
      </c>
      <c r="J13" s="52"/>
      <c r="K13" s="52" t="s">
        <v>29</v>
      </c>
      <c r="L13" s="28"/>
      <c r="M13" s="217"/>
      <c r="N13" s="219"/>
    </row>
    <row r="14" spans="1:14" ht="14.25" x14ac:dyDescent="0.2">
      <c r="A14" s="53" t="s">
        <v>30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13.13</v>
      </c>
      <c r="J14" s="60">
        <v>1</v>
      </c>
      <c r="K14" s="61">
        <f>I14*J14</f>
        <v>13.13</v>
      </c>
      <c r="L14" s="59"/>
      <c r="M14" s="62">
        <f>K14-G14</f>
        <v>0.19000000000000128</v>
      </c>
      <c r="N14" s="63">
        <f>M14/G14</f>
        <v>1.4683153013910455E-2</v>
      </c>
    </row>
    <row r="15" spans="1:14" ht="14.25" x14ac:dyDescent="0.2">
      <c r="A15" s="53" t="s">
        <v>31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1.54E-2</v>
      </c>
      <c r="J15" s="66">
        <v>800</v>
      </c>
      <c r="K15" s="58">
        <f>I15*J15</f>
        <v>12.32</v>
      </c>
      <c r="L15" s="59"/>
      <c r="M15" s="62">
        <f t="shared" ref="M15:M33" si="0">K15-G15</f>
        <v>0.16000000000000014</v>
      </c>
      <c r="N15" s="63">
        <f t="shared" ref="N15:N33" si="1">M15/G15</f>
        <v>1.3157894736842117E-2</v>
      </c>
    </row>
    <row r="16" spans="1:14" ht="14.25" x14ac:dyDescent="0.2">
      <c r="A16" s="67" t="s">
        <v>32</v>
      </c>
      <c r="B16" s="67"/>
      <c r="C16" s="54"/>
      <c r="D16" s="55"/>
      <c r="E16" s="68">
        <v>0</v>
      </c>
      <c r="F16" s="5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e">
        <f t="shared" si="1"/>
        <v>#DIV/0!</v>
      </c>
    </row>
    <row r="17" spans="1:14" ht="14.25" x14ac:dyDescent="0.2">
      <c r="A17" s="69" t="s">
        <v>33</v>
      </c>
      <c r="B17" s="70"/>
      <c r="C17" s="71"/>
      <c r="D17" s="72"/>
      <c r="E17" s="73">
        <v>-1E-4</v>
      </c>
      <c r="F17" s="74">
        <v>800</v>
      </c>
      <c r="G17" s="75">
        <f>E17*F17</f>
        <v>-0.08</v>
      </c>
      <c r="H17" s="76"/>
      <c r="I17" s="73">
        <v>-2.0000000000000001E-4</v>
      </c>
      <c r="J17" s="77">
        <v>800</v>
      </c>
      <c r="K17" s="75">
        <f>I17*J17</f>
        <v>-0.16</v>
      </c>
      <c r="L17" s="76"/>
      <c r="M17" s="78">
        <f t="shared" si="0"/>
        <v>-0.08</v>
      </c>
      <c r="N17" s="79">
        <f t="shared" si="1"/>
        <v>1</v>
      </c>
    </row>
    <row r="18" spans="1:14" ht="15" x14ac:dyDescent="0.2">
      <c r="A18" s="80" t="s">
        <v>34</v>
      </c>
      <c r="B18" s="81"/>
      <c r="C18" s="81"/>
      <c r="D18" s="82"/>
      <c r="E18" s="83"/>
      <c r="F18" s="84"/>
      <c r="G18" s="85">
        <f>SUM(G14:G17)</f>
        <v>25.020000000000003</v>
      </c>
      <c r="H18" s="86"/>
      <c r="I18" s="83"/>
      <c r="J18" s="87"/>
      <c r="K18" s="85">
        <f>SUM(K14:K17)</f>
        <v>25.290000000000003</v>
      </c>
      <c r="L18" s="88"/>
      <c r="M18" s="89">
        <f t="shared" si="0"/>
        <v>0.26999999999999957</v>
      </c>
      <c r="N18" s="90">
        <f t="shared" si="1"/>
        <v>1.0791366906474802E-2</v>
      </c>
    </row>
    <row r="19" spans="1:14" ht="14.25" x14ac:dyDescent="0.2">
      <c r="A19" s="91" t="s">
        <v>35</v>
      </c>
      <c r="B19" s="92"/>
      <c r="C19" s="93"/>
      <c r="D19" s="94"/>
      <c r="E19" s="64">
        <v>8.3919999999999995E-2</v>
      </c>
      <c r="F19" s="95">
        <v>48.160000000000025</v>
      </c>
      <c r="G19" s="58">
        <f>E19*F19</f>
        <v>4.0415872000000022</v>
      </c>
      <c r="H19" s="86"/>
      <c r="I19" s="64">
        <v>8.3919999999999995E-2</v>
      </c>
      <c r="J19" s="95">
        <v>48.160000000000025</v>
      </c>
      <c r="K19" s="58">
        <f>I19*J19</f>
        <v>4.0415872000000022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36</v>
      </c>
      <c r="B20" s="92"/>
      <c r="C20" s="93"/>
      <c r="D20" s="94"/>
      <c r="E20" s="97">
        <v>-3.5099999999999999E-2</v>
      </c>
      <c r="F20" s="95">
        <v>800</v>
      </c>
      <c r="G20" s="58">
        <f>E20*F20</f>
        <v>-28.08</v>
      </c>
      <c r="H20" s="86"/>
      <c r="I20" s="97">
        <v>4.7999999999999996E-3</v>
      </c>
      <c r="J20" s="95">
        <v>800</v>
      </c>
      <c r="K20" s="58">
        <f>I20*J20</f>
        <v>3.84</v>
      </c>
      <c r="L20" s="96"/>
      <c r="M20" s="62">
        <f t="shared" si="0"/>
        <v>31.919999999999998</v>
      </c>
      <c r="N20" s="63">
        <f t="shared" si="1"/>
        <v>-1.1367521367521367</v>
      </c>
    </row>
    <row r="21" spans="1:14" ht="14.25" x14ac:dyDescent="0.2">
      <c r="A21" s="98" t="s">
        <v>37</v>
      </c>
      <c r="B21" s="92"/>
      <c r="C21" s="93"/>
      <c r="D21" s="94"/>
      <c r="E21" s="64">
        <v>1E-3</v>
      </c>
      <c r="F21" s="95">
        <v>800</v>
      </c>
      <c r="G21" s="58">
        <f>E21*F21</f>
        <v>0.8</v>
      </c>
      <c r="H21" s="86"/>
      <c r="I21" s="64">
        <v>1E-3</v>
      </c>
      <c r="J21" s="95">
        <v>800</v>
      </c>
      <c r="K21" s="58">
        <f>I21*J21</f>
        <v>0.8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38</v>
      </c>
      <c r="B22" s="92"/>
      <c r="C22" s="93"/>
      <c r="D22" s="94"/>
      <c r="E22" s="64">
        <v>0.79</v>
      </c>
      <c r="F22" s="95">
        <v>1</v>
      </c>
      <c r="G22" s="58">
        <f>E22*F22</f>
        <v>0.79</v>
      </c>
      <c r="H22" s="86"/>
      <c r="I22" s="64">
        <v>0.79</v>
      </c>
      <c r="J22" s="95">
        <v>1</v>
      </c>
      <c r="K22" s="58">
        <f>I22*J22</f>
        <v>0.79</v>
      </c>
      <c r="L22" s="96"/>
      <c r="M22" s="62">
        <f t="shared" si="0"/>
        <v>0</v>
      </c>
      <c r="N22" s="63">
        <f t="shared" si="1"/>
        <v>0</v>
      </c>
    </row>
    <row r="23" spans="1:14" ht="25.5" x14ac:dyDescent="0.2">
      <c r="A23" s="99" t="s">
        <v>39</v>
      </c>
      <c r="B23" s="100"/>
      <c r="C23" s="100"/>
      <c r="D23" s="101"/>
      <c r="E23" s="102"/>
      <c r="F23" s="102"/>
      <c r="G23" s="103">
        <f>SUM(G18:G22)</f>
        <v>2.5715872000000068</v>
      </c>
      <c r="H23" s="86"/>
      <c r="I23" s="102"/>
      <c r="J23" s="104"/>
      <c r="K23" s="103">
        <f>SUM(K18:K22)</f>
        <v>34.761587200000001</v>
      </c>
      <c r="L23" s="88"/>
      <c r="M23" s="105">
        <f t="shared" si="0"/>
        <v>32.19</v>
      </c>
      <c r="N23" s="106">
        <f t="shared" si="1"/>
        <v>12.517561138895042</v>
      </c>
    </row>
    <row r="24" spans="1:14" ht="14.25" x14ac:dyDescent="0.2">
      <c r="A24" s="107" t="s">
        <v>40</v>
      </c>
      <c r="B24" s="107"/>
      <c r="C24" s="108"/>
      <c r="D24" s="109"/>
      <c r="E24" s="64">
        <v>7.7999999999999996E-3</v>
      </c>
      <c r="F24" s="110">
        <v>848.16000000000008</v>
      </c>
      <c r="G24" s="58">
        <f>E24*F24</f>
        <v>6.6156480000000002</v>
      </c>
      <c r="H24" s="86"/>
      <c r="I24" s="64">
        <v>6.7000000000000002E-3</v>
      </c>
      <c r="J24" s="111">
        <v>848.16000000000008</v>
      </c>
      <c r="K24" s="58">
        <f>I24*J24</f>
        <v>5.6826720000000011</v>
      </c>
      <c r="L24" s="96"/>
      <c r="M24" s="62">
        <f t="shared" si="0"/>
        <v>-0.93297599999999914</v>
      </c>
      <c r="N24" s="63">
        <f t="shared" si="1"/>
        <v>-0.14102564102564089</v>
      </c>
    </row>
    <row r="25" spans="1:14" ht="25.5" customHeight="1" x14ac:dyDescent="0.2">
      <c r="A25" s="207" t="s">
        <v>41</v>
      </c>
      <c r="B25" s="207"/>
      <c r="C25" s="207"/>
      <c r="D25" s="109"/>
      <c r="E25" s="64">
        <v>3.7000000000000002E-3</v>
      </c>
      <c r="F25" s="110">
        <v>848.16000000000008</v>
      </c>
      <c r="G25" s="58">
        <f>E25*F25</f>
        <v>3.1381920000000005</v>
      </c>
      <c r="H25" s="86"/>
      <c r="I25" s="64">
        <v>2.8999999999999998E-3</v>
      </c>
      <c r="J25" s="111">
        <v>848.16000000000008</v>
      </c>
      <c r="K25" s="58">
        <f>I25*J25</f>
        <v>2.4596640000000001</v>
      </c>
      <c r="L25" s="96"/>
      <c r="M25" s="62">
        <f t="shared" si="0"/>
        <v>-0.67852800000000046</v>
      </c>
      <c r="N25" s="63">
        <f t="shared" si="1"/>
        <v>-0.21621621621621634</v>
      </c>
    </row>
    <row r="26" spans="1:14" ht="25.5" x14ac:dyDescent="0.2">
      <c r="A26" s="99" t="s">
        <v>42</v>
      </c>
      <c r="B26" s="112"/>
      <c r="C26" s="112"/>
      <c r="D26" s="113"/>
      <c r="E26" s="102"/>
      <c r="F26" s="102"/>
      <c r="G26" s="103">
        <f>SUM(G23:G25)</f>
        <v>12.325427200000007</v>
      </c>
      <c r="H26" s="114"/>
      <c r="I26" s="115"/>
      <c r="J26" s="116"/>
      <c r="K26" s="103">
        <f>SUM(K23:K25)</f>
        <v>42.903923200000008</v>
      </c>
      <c r="L26" s="117"/>
      <c r="M26" s="105">
        <f t="shared" si="0"/>
        <v>30.578496000000001</v>
      </c>
      <c r="N26" s="106">
        <f t="shared" si="1"/>
        <v>2.4809278821589231</v>
      </c>
    </row>
    <row r="27" spans="1:14" ht="25.5" x14ac:dyDescent="0.2">
      <c r="A27" s="118" t="s">
        <v>43</v>
      </c>
      <c r="B27" s="92"/>
      <c r="C27" s="93"/>
      <c r="D27" s="94"/>
      <c r="E27" s="119">
        <v>4.4000000000000003E-3</v>
      </c>
      <c r="F27" s="110">
        <v>848.16000000000008</v>
      </c>
      <c r="G27" s="120">
        <f t="shared" ref="G27:G33" si="2">E27*F27</f>
        <v>3.7319040000000006</v>
      </c>
      <c r="H27" s="96"/>
      <c r="I27" s="119">
        <v>4.4000000000000003E-3</v>
      </c>
      <c r="J27" s="111">
        <v>848.16000000000008</v>
      </c>
      <c r="K27" s="120">
        <f t="shared" ref="K27:K32" si="3">I27*J27</f>
        <v>3.7319040000000006</v>
      </c>
      <c r="L27" s="96"/>
      <c r="M27" s="62">
        <f t="shared" si="0"/>
        <v>0</v>
      </c>
      <c r="N27" s="121">
        <f t="shared" si="1"/>
        <v>0</v>
      </c>
    </row>
    <row r="28" spans="1:14" ht="14.25" x14ac:dyDescent="0.2">
      <c r="A28" s="118" t="s">
        <v>44</v>
      </c>
      <c r="B28" s="92"/>
      <c r="C28" s="93"/>
      <c r="D28" s="94"/>
      <c r="E28" s="119">
        <v>1.2999999999999999E-3</v>
      </c>
      <c r="F28" s="110">
        <v>848.16000000000008</v>
      </c>
      <c r="G28" s="120">
        <f t="shared" si="2"/>
        <v>1.102608</v>
      </c>
      <c r="H28" s="96"/>
      <c r="I28" s="119">
        <v>1.2999999999999999E-3</v>
      </c>
      <c r="J28" s="111">
        <v>848.16000000000008</v>
      </c>
      <c r="K28" s="120">
        <f t="shared" si="3"/>
        <v>1.102608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45</v>
      </c>
      <c r="B29" s="92"/>
      <c r="C29" s="93"/>
      <c r="D29" s="94"/>
      <c r="E29" s="119">
        <v>0.25</v>
      </c>
      <c r="F29" s="110">
        <v>1</v>
      </c>
      <c r="G29" s="120">
        <f t="shared" si="2"/>
        <v>0.25</v>
      </c>
      <c r="H29" s="96"/>
      <c r="I29" s="119">
        <v>0.25</v>
      </c>
      <c r="J29" s="111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46</v>
      </c>
      <c r="B30" s="92"/>
      <c r="C30" s="93"/>
      <c r="D30" s="94"/>
      <c r="E30" s="119">
        <v>7.0000000000000001E-3</v>
      </c>
      <c r="F30" s="110">
        <v>800</v>
      </c>
      <c r="G30" s="120">
        <f t="shared" si="2"/>
        <v>5.6000000000000005</v>
      </c>
      <c r="H30" s="96"/>
      <c r="I30" s="119">
        <v>7.0000000000000001E-3</v>
      </c>
      <c r="J30" s="111">
        <v>800</v>
      </c>
      <c r="K30" s="120">
        <f t="shared" si="3"/>
        <v>5.6000000000000005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8" t="s">
        <v>63</v>
      </c>
      <c r="B31" s="92"/>
      <c r="C31" s="93"/>
      <c r="D31" s="94"/>
      <c r="E31" s="122">
        <v>0.03</v>
      </c>
      <c r="F31" s="110">
        <v>800</v>
      </c>
      <c r="G31" s="120">
        <f t="shared" si="2"/>
        <v>24</v>
      </c>
      <c r="H31" s="96"/>
      <c r="I31" s="119">
        <f>E31</f>
        <v>0.03</v>
      </c>
      <c r="J31" s="110">
        <f>F31</f>
        <v>800</v>
      </c>
      <c r="K31" s="120">
        <f>I31*J31</f>
        <v>24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8" t="s">
        <v>64</v>
      </c>
      <c r="B32" s="92"/>
      <c r="C32" s="93"/>
      <c r="D32" s="94"/>
      <c r="E32" s="122">
        <v>5.6370000000000003E-2</v>
      </c>
      <c r="F32" s="110">
        <v>800</v>
      </c>
      <c r="G32" s="120">
        <f t="shared" si="2"/>
        <v>45.096000000000004</v>
      </c>
      <c r="H32" s="96"/>
      <c r="I32" s="119">
        <f>E32</f>
        <v>5.6370000000000003E-2</v>
      </c>
      <c r="J32" s="110">
        <f>F32</f>
        <v>800</v>
      </c>
      <c r="K32" s="120">
        <f t="shared" si="3"/>
        <v>45.096000000000004</v>
      </c>
      <c r="L32" s="96"/>
      <c r="M32" s="62">
        <f t="shared" si="0"/>
        <v>0</v>
      </c>
      <c r="N32" s="121">
        <f t="shared" si="1"/>
        <v>0</v>
      </c>
    </row>
    <row r="33" spans="1:14" ht="15" thickBot="1" x14ac:dyDescent="0.25">
      <c r="A33" s="45"/>
      <c r="B33" s="92"/>
      <c r="C33" s="93"/>
      <c r="D33" s="94"/>
      <c r="E33" s="122"/>
      <c r="F33" s="110"/>
      <c r="G33" s="120">
        <f t="shared" si="2"/>
        <v>0</v>
      </c>
      <c r="H33" s="96"/>
      <c r="I33" s="119"/>
      <c r="J33" s="110"/>
      <c r="K33" s="120">
        <f>I33*J33</f>
        <v>0</v>
      </c>
      <c r="L33" s="96"/>
      <c r="M33" s="62">
        <f t="shared" si="0"/>
        <v>0</v>
      </c>
      <c r="N33" s="121" t="e">
        <f t="shared" si="1"/>
        <v>#DIV/0!</v>
      </c>
    </row>
    <row r="34" spans="1:14" ht="15" thickBot="1" x14ac:dyDescent="0.25">
      <c r="A34" s="123"/>
      <c r="B34" s="124"/>
      <c r="C34" s="124"/>
      <c r="D34" s="125"/>
      <c r="E34" s="126"/>
      <c r="F34" s="127"/>
      <c r="G34" s="128"/>
      <c r="H34" s="129"/>
      <c r="I34" s="126"/>
      <c r="J34" s="130"/>
      <c r="K34" s="128"/>
      <c r="L34" s="129"/>
      <c r="M34" s="131"/>
      <c r="N34" s="132"/>
    </row>
    <row r="35" spans="1:14" ht="15" x14ac:dyDescent="0.2">
      <c r="A35" s="133" t="s">
        <v>50</v>
      </c>
      <c r="B35" s="92"/>
      <c r="C35" s="92"/>
      <c r="D35" s="134"/>
      <c r="E35" s="135"/>
      <c r="F35" s="136"/>
      <c r="G35" s="137">
        <f>SUM(G26:G34)</f>
        <v>92.105939200000009</v>
      </c>
      <c r="H35" s="138"/>
      <c r="I35" s="139"/>
      <c r="J35" s="139"/>
      <c r="K35" s="140">
        <f>SUM(K26:K34)</f>
        <v>122.68443520000002</v>
      </c>
      <c r="L35" s="141"/>
      <c r="M35" s="142">
        <f>K35-G35</f>
        <v>30.578496000000015</v>
      </c>
      <c r="N35" s="143">
        <f>M35/G35</f>
        <v>0.33199266264036981</v>
      </c>
    </row>
    <row r="36" spans="1:14" ht="14.25" x14ac:dyDescent="0.2">
      <c r="A36" s="144" t="s">
        <v>51</v>
      </c>
      <c r="B36" s="92"/>
      <c r="C36" s="92"/>
      <c r="D36" s="134"/>
      <c r="E36" s="135">
        <v>0.13</v>
      </c>
      <c r="F36" s="145"/>
      <c r="G36" s="146">
        <f>G35*E36</f>
        <v>11.973772096000001</v>
      </c>
      <c r="H36" s="147"/>
      <c r="I36" s="135">
        <v>0.13</v>
      </c>
      <c r="J36" s="147"/>
      <c r="K36" s="148">
        <f>K35*I36</f>
        <v>15.948976576000003</v>
      </c>
      <c r="L36" s="149"/>
      <c r="M36" s="150">
        <f>K36-G36</f>
        <v>3.9752044800000021</v>
      </c>
      <c r="N36" s="151">
        <f>M36/G36</f>
        <v>0.33199266264036981</v>
      </c>
    </row>
    <row r="37" spans="1:14" ht="14.25" x14ac:dyDescent="0.2">
      <c r="A37" s="152" t="s">
        <v>52</v>
      </c>
      <c r="B37" s="92"/>
      <c r="C37" s="92"/>
      <c r="D37" s="134"/>
      <c r="E37" s="147"/>
      <c r="F37" s="145"/>
      <c r="G37" s="146">
        <f>SUM(G35:G36)</f>
        <v>104.07971129600001</v>
      </c>
      <c r="H37" s="147"/>
      <c r="I37" s="147"/>
      <c r="J37" s="147"/>
      <c r="K37" s="148">
        <f>SUM(K35:K36)</f>
        <v>138.63341177600003</v>
      </c>
      <c r="L37" s="149"/>
      <c r="M37" s="150">
        <f>K37-G37</f>
        <v>34.553700480000018</v>
      </c>
      <c r="N37" s="151">
        <f>M37/G37</f>
        <v>0.33199266264036981</v>
      </c>
    </row>
    <row r="38" spans="1:14" ht="14.25" customHeight="1" x14ac:dyDescent="0.2">
      <c r="A38" s="220" t="s">
        <v>53</v>
      </c>
      <c r="B38" s="220"/>
      <c r="C38" s="220"/>
      <c r="D38" s="134"/>
      <c r="E38" s="147"/>
      <c r="F38" s="145"/>
      <c r="G38" s="153">
        <f>G37*-0.1</f>
        <v>-10.407971129600002</v>
      </c>
      <c r="H38" s="147"/>
      <c r="I38" s="147"/>
      <c r="J38" s="147"/>
      <c r="K38" s="154">
        <f>K37*-0.1</f>
        <v>-13.863341177600004</v>
      </c>
      <c r="L38" s="149"/>
      <c r="M38" s="155">
        <f>K38-G38</f>
        <v>-3.4553700480000025</v>
      </c>
      <c r="N38" s="156">
        <f>M38/G38</f>
        <v>0.33199266264036986</v>
      </c>
    </row>
    <row r="39" spans="1:14" ht="15.75" customHeight="1" thickBot="1" x14ac:dyDescent="0.25">
      <c r="A39" s="213" t="s">
        <v>54</v>
      </c>
      <c r="B39" s="213"/>
      <c r="C39" s="213"/>
      <c r="D39" s="157"/>
      <c r="E39" s="158"/>
      <c r="F39" s="159"/>
      <c r="G39" s="160">
        <f>SUM(G37:G38)</f>
        <v>93.671740166400014</v>
      </c>
      <c r="H39" s="161"/>
      <c r="I39" s="161"/>
      <c r="J39" s="161"/>
      <c r="K39" s="162">
        <f>SUM(K37:K38)</f>
        <v>124.77007059840003</v>
      </c>
      <c r="L39" s="163"/>
      <c r="M39" s="89">
        <f>K39-G39</f>
        <v>31.098330432000012</v>
      </c>
      <c r="N39" s="90">
        <f>M39/G39</f>
        <v>0.33199266264036975</v>
      </c>
    </row>
    <row r="40" spans="1:14" ht="13.5" thickBot="1" x14ac:dyDescent="0.25">
      <c r="A40" s="123"/>
      <c r="B40" s="124"/>
      <c r="C40" s="124"/>
      <c r="D40" s="125"/>
      <c r="E40" s="164"/>
      <c r="F40" s="165"/>
      <c r="G40" s="166"/>
      <c r="H40" s="167"/>
      <c r="I40" s="164"/>
      <c r="J40" s="167"/>
      <c r="K40" s="168"/>
      <c r="L40" s="165"/>
      <c r="M40" s="169"/>
      <c r="N40" s="170"/>
    </row>
    <row r="41" spans="1:14" x14ac:dyDescent="0.2">
      <c r="A41" s="28"/>
      <c r="B41" s="28"/>
      <c r="C41" s="28"/>
      <c r="D41" s="25"/>
      <c r="E41" s="25"/>
      <c r="F41" s="25"/>
      <c r="G41" s="25"/>
      <c r="H41" s="25"/>
      <c r="I41" s="25"/>
      <c r="J41" s="25"/>
      <c r="K41" s="171"/>
      <c r="L41" s="25"/>
      <c r="M41" s="25"/>
      <c r="N41" s="25"/>
    </row>
    <row r="42" spans="1:14" x14ac:dyDescent="0.2">
      <c r="A42" s="28"/>
      <c r="B42" s="28"/>
      <c r="C42" s="28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</sheetData>
  <mergeCells count="11">
    <mergeCell ref="A39:C39"/>
    <mergeCell ref="M11:N11"/>
    <mergeCell ref="C12:C13"/>
    <mergeCell ref="M12:M13"/>
    <mergeCell ref="N12:N13"/>
    <mergeCell ref="A38:C38"/>
    <mergeCell ref="A25:C25"/>
    <mergeCell ref="C1:K1"/>
    <mergeCell ref="E9:J9"/>
    <mergeCell ref="E11:G11"/>
    <mergeCell ref="I11:K11"/>
  </mergeCells>
  <phoneticPr fontId="0" type="noConversion"/>
  <dataValidations count="3">
    <dataValidation type="list" allowBlank="1" showInputMessage="1" showErrorMessage="1" sqref="D24:D25 D40 D14:D17 D20:D22 D27:D34">
      <formula1>#REF!</formula1>
    </dataValidation>
    <dataValidation type="list" allowBlank="1" showInputMessage="1" showErrorMessage="1" prompt="Select Charge Unit - monthly, per kWh, per kW" sqref="C34 C40">
      <formula1>"Monthly, per kWh, per kW"</formula1>
    </dataValidation>
    <dataValidation showDropDown="1" showInputMessage="1" showErrorMessage="1" prompt="Select Charge Unit - monthly, per kWh, per kW" sqref="C14:C17 C20:C22 C24 C27:C33"/>
  </dataValidations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Table</vt:lpstr>
      <vt:lpstr>ResidentialRPP 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Michelle Soucie</cp:lastModifiedBy>
  <dcterms:created xsi:type="dcterms:W3CDTF">2015-02-10T13:17:26Z</dcterms:created>
  <dcterms:modified xsi:type="dcterms:W3CDTF">2015-02-11T13:19:44Z</dcterms:modified>
</cp:coreProperties>
</file>