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20610" windowHeight="11640" firstSheet="9" activeTab="14"/>
  </bookViews>
  <sheets>
    <sheet name="Table" sheetId="1" r:id="rId1"/>
    <sheet name="ResidentialRPP" sheetId="2" r:id="rId2"/>
    <sheet name="GS &lt;50RPP" sheetId="3" r:id="rId3"/>
    <sheet name="GS 50-2999RPP" sheetId="4" r:id="rId4"/>
    <sheet name="GS3000-4999RPP" sheetId="5" r:id="rId5"/>
    <sheet name="UMSLRPP" sheetId="6" r:id="rId6"/>
    <sheet name="Sentinel LightsRPP" sheetId="7" r:id="rId7"/>
    <sheet name="Street LightingRPP" sheetId="8" r:id="rId8"/>
    <sheet name="ResidentialNonRPP" sheetId="10" r:id="rId9"/>
    <sheet name="GS &lt;50NonRPP" sheetId="11" r:id="rId10"/>
    <sheet name="GS 50-2999NonRPP" sheetId="12" r:id="rId11"/>
    <sheet name="GS3000-4999NonRPP" sheetId="13" r:id="rId12"/>
    <sheet name="UMSLNonRPP" sheetId="14" r:id="rId13"/>
    <sheet name="Sentinel LightsNonRPP" sheetId="15" r:id="rId14"/>
    <sheet name="Street LightingNonRPP" sheetId="16" r:id="rId15"/>
  </sheets>
  <externalReferences>
    <externalReference r:id="rId16"/>
  </externalReferences>
  <definedNames>
    <definedName name="rateclasses">[1]hidden1!$A$1:$A$22</definedName>
  </definedNames>
  <calcPr calcId="145621"/>
  <fileRecoveryPr repairLoad="1"/>
</workbook>
</file>

<file path=xl/calcChain.xml><?xml version="1.0" encoding="utf-8"?>
<calcChain xmlns="http://schemas.openxmlformats.org/spreadsheetml/2006/main">
  <c r="B19" i="1" l="1"/>
  <c r="C19" i="1"/>
  <c r="B16" i="1"/>
  <c r="C16" i="1"/>
  <c r="B17" i="1"/>
  <c r="C17" i="1"/>
  <c r="B18" i="1"/>
  <c r="C18" i="1"/>
  <c r="B20" i="1"/>
  <c r="C20" i="1"/>
  <c r="B21" i="1"/>
  <c r="C21" i="1"/>
  <c r="B22" i="1"/>
  <c r="C22" i="1"/>
  <c r="M38" i="16"/>
  <c r="N38" i="16"/>
  <c r="K33" i="16"/>
  <c r="M33" i="16" s="1"/>
  <c r="N33" i="16" s="1"/>
  <c r="G33" i="16"/>
  <c r="I32" i="16"/>
  <c r="F32" i="16"/>
  <c r="J32" i="16" s="1"/>
  <c r="I31" i="16"/>
  <c r="F31" i="16"/>
  <c r="J31" i="16"/>
  <c r="K31" i="16"/>
  <c r="M31" i="16" s="1"/>
  <c r="N31" i="16" s="1"/>
  <c r="J30" i="16"/>
  <c r="K30" i="16" s="1"/>
  <c r="M30" i="16" s="1"/>
  <c r="N30" i="16" s="1"/>
  <c r="F30" i="16"/>
  <c r="G30" i="16"/>
  <c r="K29" i="16"/>
  <c r="G29" i="16"/>
  <c r="M29" i="16" s="1"/>
  <c r="N29" i="16" s="1"/>
  <c r="J28" i="16"/>
  <c r="K28" i="16"/>
  <c r="M28" i="16" s="1"/>
  <c r="N28" i="16" s="1"/>
  <c r="F28" i="16"/>
  <c r="G28" i="16"/>
  <c r="J27" i="16"/>
  <c r="K27" i="16"/>
  <c r="M27" i="16"/>
  <c r="N27" i="16"/>
  <c r="F27" i="16"/>
  <c r="G27" i="16"/>
  <c r="J25" i="16"/>
  <c r="K25" i="16"/>
  <c r="G25" i="16"/>
  <c r="M25" i="16" s="1"/>
  <c r="N25" i="16" s="1"/>
  <c r="K24" i="16"/>
  <c r="M24" i="16" s="1"/>
  <c r="N24" i="16"/>
  <c r="J24" i="16"/>
  <c r="G24" i="16"/>
  <c r="J22" i="16"/>
  <c r="K22" i="16"/>
  <c r="M22" i="16"/>
  <c r="N22" i="16"/>
  <c r="G22" i="16"/>
  <c r="J21" i="16"/>
  <c r="K21" i="16" s="1"/>
  <c r="M21" i="16" s="1"/>
  <c r="N21" i="16" s="1"/>
  <c r="G21" i="16"/>
  <c r="J20" i="16"/>
  <c r="K20" i="16" s="1"/>
  <c r="M20" i="16" s="1"/>
  <c r="N20" i="16" s="1"/>
  <c r="G20" i="16"/>
  <c r="I19" i="16"/>
  <c r="K19" i="16" s="1"/>
  <c r="M19" i="16" s="1"/>
  <c r="N19" i="16" s="1"/>
  <c r="F19" i="16"/>
  <c r="J19" i="16"/>
  <c r="E19" i="16"/>
  <c r="G19" i="16" s="1"/>
  <c r="J17" i="16"/>
  <c r="K17" i="16" s="1"/>
  <c r="G17" i="16"/>
  <c r="K16" i="16"/>
  <c r="M16" i="16"/>
  <c r="G16" i="16"/>
  <c r="J15" i="16"/>
  <c r="K15" i="16" s="1"/>
  <c r="M15" i="16" s="1"/>
  <c r="N15" i="16" s="1"/>
  <c r="G15" i="16"/>
  <c r="K14" i="16"/>
  <c r="G14" i="16"/>
  <c r="E9" i="16"/>
  <c r="M38" i="15"/>
  <c r="N38" i="15" s="1"/>
  <c r="K33" i="15"/>
  <c r="M33" i="15" s="1"/>
  <c r="N33" i="15" s="1"/>
  <c r="J33" i="15"/>
  <c r="G33" i="15"/>
  <c r="I32" i="15"/>
  <c r="F32" i="15"/>
  <c r="I31" i="15"/>
  <c r="F31" i="15"/>
  <c r="J31" i="15" s="1"/>
  <c r="J30" i="15"/>
  <c r="K30" i="15" s="1"/>
  <c r="M30" i="15" s="1"/>
  <c r="N30" i="15" s="1"/>
  <c r="F30" i="15"/>
  <c r="G30" i="15" s="1"/>
  <c r="K29" i="15"/>
  <c r="G29" i="15"/>
  <c r="M29" i="15"/>
  <c r="N29" i="15"/>
  <c r="J28" i="15"/>
  <c r="K28" i="15" s="1"/>
  <c r="G28" i="15"/>
  <c r="F28" i="15"/>
  <c r="K27" i="15"/>
  <c r="M27" i="15" s="1"/>
  <c r="N27" i="15" s="1"/>
  <c r="J27" i="15"/>
  <c r="F27" i="15"/>
  <c r="G27" i="15" s="1"/>
  <c r="J25" i="15"/>
  <c r="K25" i="15" s="1"/>
  <c r="G25" i="15"/>
  <c r="J24" i="15"/>
  <c r="K24" i="15" s="1"/>
  <c r="M24" i="15" s="1"/>
  <c r="N24" i="15" s="1"/>
  <c r="G24" i="15"/>
  <c r="M22" i="15"/>
  <c r="N22" i="15" s="1"/>
  <c r="K22" i="15"/>
  <c r="J22" i="15"/>
  <c r="G22" i="15"/>
  <c r="J21" i="15"/>
  <c r="K21" i="15" s="1"/>
  <c r="M21" i="15" s="1"/>
  <c r="N21" i="15" s="1"/>
  <c r="G21" i="15"/>
  <c r="J20" i="15"/>
  <c r="K20" i="15"/>
  <c r="M20" i="15" s="1"/>
  <c r="N20" i="15" s="1"/>
  <c r="G20" i="15"/>
  <c r="F19" i="15"/>
  <c r="J19" i="15"/>
  <c r="E19" i="15"/>
  <c r="G19" i="15"/>
  <c r="J17" i="15"/>
  <c r="K17" i="15"/>
  <c r="G17" i="15"/>
  <c r="M17" i="15" s="1"/>
  <c r="N17" i="15" s="1"/>
  <c r="K16" i="15"/>
  <c r="G16" i="15"/>
  <c r="M16" i="15" s="1"/>
  <c r="N16" i="15" s="1"/>
  <c r="J15" i="15"/>
  <c r="K15" i="15"/>
  <c r="G15" i="15"/>
  <c r="K14" i="15"/>
  <c r="G14" i="15"/>
  <c r="E9" i="15"/>
  <c r="M38" i="14"/>
  <c r="N38" i="14" s="1"/>
  <c r="K33" i="14"/>
  <c r="G33" i="14"/>
  <c r="M33" i="14" s="1"/>
  <c r="N33" i="14" s="1"/>
  <c r="I32" i="14"/>
  <c r="G32" i="14"/>
  <c r="F32" i="14"/>
  <c r="J32" i="14" s="1"/>
  <c r="J31" i="14"/>
  <c r="I31" i="14"/>
  <c r="F31" i="14"/>
  <c r="G31" i="14" s="1"/>
  <c r="J30" i="14"/>
  <c r="K30" i="14" s="1"/>
  <c r="M30" i="14" s="1"/>
  <c r="N30" i="14" s="1"/>
  <c r="G30" i="14"/>
  <c r="F30" i="14"/>
  <c r="M29" i="14"/>
  <c r="N29" i="14" s="1"/>
  <c r="K29" i="14"/>
  <c r="G29" i="14"/>
  <c r="J28" i="14"/>
  <c r="K28" i="14"/>
  <c r="M28" i="14" s="1"/>
  <c r="N28" i="14" s="1"/>
  <c r="F28" i="14"/>
  <c r="G28" i="14" s="1"/>
  <c r="J27" i="14"/>
  <c r="K27" i="14" s="1"/>
  <c r="F27" i="14"/>
  <c r="G27" i="14"/>
  <c r="K25" i="14"/>
  <c r="M25" i="14" s="1"/>
  <c r="N25" i="14" s="1"/>
  <c r="J25" i="14"/>
  <c r="G25" i="14"/>
  <c r="J24" i="14"/>
  <c r="K24" i="14" s="1"/>
  <c r="G24" i="14"/>
  <c r="M24" i="14"/>
  <c r="N24" i="14" s="1"/>
  <c r="J22" i="14"/>
  <c r="K22" i="14" s="1"/>
  <c r="G22" i="14"/>
  <c r="K21" i="14"/>
  <c r="M21" i="14" s="1"/>
  <c r="N21" i="14" s="1"/>
  <c r="J21" i="14"/>
  <c r="G21" i="14"/>
  <c r="J20" i="14"/>
  <c r="K20" i="14" s="1"/>
  <c r="M20" i="14"/>
  <c r="N20" i="14"/>
  <c r="G20" i="14"/>
  <c r="F19" i="14"/>
  <c r="J19" i="14"/>
  <c r="E19" i="14"/>
  <c r="J17" i="14"/>
  <c r="K17" i="14" s="1"/>
  <c r="G17" i="14"/>
  <c r="K16" i="14"/>
  <c r="G16" i="14"/>
  <c r="J15" i="14"/>
  <c r="K15" i="14"/>
  <c r="M15" i="14" s="1"/>
  <c r="N15" i="14" s="1"/>
  <c r="G15" i="14"/>
  <c r="K14" i="14"/>
  <c r="G14" i="14"/>
  <c r="E9" i="14"/>
  <c r="M38" i="13"/>
  <c r="N38" i="13"/>
  <c r="J33" i="13"/>
  <c r="K33" i="13"/>
  <c r="M33" i="13" s="1"/>
  <c r="N33" i="13" s="1"/>
  <c r="G33" i="13"/>
  <c r="I32" i="13"/>
  <c r="F32" i="13"/>
  <c r="I31" i="13"/>
  <c r="K31" i="13"/>
  <c r="M31" i="13" s="1"/>
  <c r="N31" i="13" s="1"/>
  <c r="F31" i="13"/>
  <c r="J31" i="13" s="1"/>
  <c r="G31" i="13"/>
  <c r="J30" i="13"/>
  <c r="K30" i="13" s="1"/>
  <c r="M30" i="13" s="1"/>
  <c r="N30" i="13" s="1"/>
  <c r="F30" i="13"/>
  <c r="G30" i="13" s="1"/>
  <c r="K29" i="13"/>
  <c r="G29" i="13"/>
  <c r="M29" i="13" s="1"/>
  <c r="N29" i="13" s="1"/>
  <c r="J28" i="13"/>
  <c r="K28" i="13" s="1"/>
  <c r="F28" i="13"/>
  <c r="G28" i="13"/>
  <c r="J27" i="13"/>
  <c r="K27" i="13" s="1"/>
  <c r="M27" i="13" s="1"/>
  <c r="N27" i="13" s="1"/>
  <c r="F27" i="13"/>
  <c r="G27" i="13" s="1"/>
  <c r="J25" i="13"/>
  <c r="K25" i="13" s="1"/>
  <c r="M25" i="13" s="1"/>
  <c r="N25" i="13" s="1"/>
  <c r="G25" i="13"/>
  <c r="J24" i="13"/>
  <c r="K24" i="13" s="1"/>
  <c r="G24" i="13"/>
  <c r="M22" i="13"/>
  <c r="N22" i="13"/>
  <c r="J22" i="13"/>
  <c r="K22" i="13" s="1"/>
  <c r="G22" i="13"/>
  <c r="J21" i="13"/>
  <c r="K21" i="13" s="1"/>
  <c r="M21" i="13" s="1"/>
  <c r="G21" i="13"/>
  <c r="J20" i="13"/>
  <c r="K20" i="13" s="1"/>
  <c r="M20" i="13" s="1"/>
  <c r="N20" i="13" s="1"/>
  <c r="G20" i="13"/>
  <c r="F19" i="13"/>
  <c r="J19" i="13" s="1"/>
  <c r="E19" i="13"/>
  <c r="M17" i="13"/>
  <c r="N17" i="13" s="1"/>
  <c r="K17" i="13"/>
  <c r="J17" i="13"/>
  <c r="G17" i="13"/>
  <c r="N16" i="13"/>
  <c r="K16" i="13"/>
  <c r="M16" i="13" s="1"/>
  <c r="K18" i="13"/>
  <c r="G16" i="13"/>
  <c r="K15" i="13"/>
  <c r="M15" i="13" s="1"/>
  <c r="N15" i="13" s="1"/>
  <c r="J15" i="13"/>
  <c r="G15" i="13"/>
  <c r="M14" i="13"/>
  <c r="N14" i="13"/>
  <c r="K14" i="13"/>
  <c r="G14" i="13"/>
  <c r="G18" i="13" s="1"/>
  <c r="E9" i="13"/>
  <c r="M38" i="12"/>
  <c r="N38" i="12" s="1"/>
  <c r="K33" i="12"/>
  <c r="M33" i="12" s="1"/>
  <c r="N33" i="12" s="1"/>
  <c r="G33" i="12"/>
  <c r="I32" i="12"/>
  <c r="F32" i="12"/>
  <c r="J32" i="12"/>
  <c r="K32" i="12" s="1"/>
  <c r="I31" i="12"/>
  <c r="F31" i="12"/>
  <c r="J31" i="12"/>
  <c r="K30" i="12"/>
  <c r="J30" i="12"/>
  <c r="F30" i="12"/>
  <c r="G30" i="12" s="1"/>
  <c r="M30" i="12" s="1"/>
  <c r="N30" i="12" s="1"/>
  <c r="M29" i="12"/>
  <c r="N29" i="12" s="1"/>
  <c r="K29" i="12"/>
  <c r="G29" i="12"/>
  <c r="J28" i="12"/>
  <c r="K28" i="12" s="1"/>
  <c r="F28" i="12"/>
  <c r="G28" i="12" s="1"/>
  <c r="M28" i="12" s="1"/>
  <c r="N28" i="12" s="1"/>
  <c r="K27" i="12"/>
  <c r="M27" i="12" s="1"/>
  <c r="N27" i="12" s="1"/>
  <c r="J27" i="12"/>
  <c r="F27" i="12"/>
  <c r="G27" i="12" s="1"/>
  <c r="F25" i="12"/>
  <c r="J25" i="12"/>
  <c r="K25" i="12"/>
  <c r="M25" i="12" s="1"/>
  <c r="J24" i="12"/>
  <c r="K24" i="12" s="1"/>
  <c r="F24" i="12"/>
  <c r="G24" i="12"/>
  <c r="M24" i="12" s="1"/>
  <c r="N24" i="12" s="1"/>
  <c r="J22" i="12"/>
  <c r="K22" i="12" s="1"/>
  <c r="M22" i="12" s="1"/>
  <c r="N22" i="12" s="1"/>
  <c r="G22" i="12"/>
  <c r="J21" i="12"/>
  <c r="K21" i="12" s="1"/>
  <c r="G21" i="12"/>
  <c r="F21" i="12"/>
  <c r="J20" i="12"/>
  <c r="K20" i="12" s="1"/>
  <c r="M20" i="12"/>
  <c r="N20" i="12" s="1"/>
  <c r="F20" i="12"/>
  <c r="G20" i="12" s="1"/>
  <c r="J19" i="12"/>
  <c r="I19" i="12"/>
  <c r="K19" i="12"/>
  <c r="M19" i="12" s="1"/>
  <c r="N19" i="12" s="1"/>
  <c r="F19" i="12"/>
  <c r="E19" i="12"/>
  <c r="G19" i="12" s="1"/>
  <c r="J17" i="12"/>
  <c r="K17" i="12" s="1"/>
  <c r="M17" i="12"/>
  <c r="N17" i="12" s="1"/>
  <c r="G17" i="12"/>
  <c r="F17" i="12"/>
  <c r="K16" i="12"/>
  <c r="M16" i="12" s="1"/>
  <c r="N16" i="12" s="1"/>
  <c r="G16" i="12"/>
  <c r="F15" i="12"/>
  <c r="K14" i="12"/>
  <c r="G14" i="12"/>
  <c r="E9" i="12"/>
  <c r="J33" i="11"/>
  <c r="K33" i="11" s="1"/>
  <c r="G33" i="11"/>
  <c r="J32" i="11"/>
  <c r="I32" i="11"/>
  <c r="K32" i="11" s="1"/>
  <c r="M32" i="11" s="1"/>
  <c r="N32" i="11" s="1"/>
  <c r="G32" i="11"/>
  <c r="J31" i="11"/>
  <c r="I31" i="11"/>
  <c r="G31" i="11"/>
  <c r="J30" i="11"/>
  <c r="K30" i="11" s="1"/>
  <c r="M30" i="11" s="1"/>
  <c r="N30" i="11" s="1"/>
  <c r="F30" i="11"/>
  <c r="G30" i="11" s="1"/>
  <c r="K29" i="11"/>
  <c r="M29" i="11" s="1"/>
  <c r="N29" i="11" s="1"/>
  <c r="G29" i="11"/>
  <c r="J28" i="11"/>
  <c r="K28" i="11" s="1"/>
  <c r="F28" i="11"/>
  <c r="G28" i="11"/>
  <c r="M28" i="11" s="1"/>
  <c r="J27" i="11"/>
  <c r="K27" i="11" s="1"/>
  <c r="F27" i="11"/>
  <c r="G27" i="11" s="1"/>
  <c r="J25" i="11"/>
  <c r="K25" i="11"/>
  <c r="G25" i="11"/>
  <c r="M24" i="11"/>
  <c r="N24" i="11" s="1"/>
  <c r="J24" i="11"/>
  <c r="K24" i="11" s="1"/>
  <c r="G24" i="11"/>
  <c r="M22" i="11"/>
  <c r="N22" i="11"/>
  <c r="J22" i="11"/>
  <c r="K22" i="11" s="1"/>
  <c r="G22" i="11"/>
  <c r="J21" i="11"/>
  <c r="K21" i="11" s="1"/>
  <c r="G21" i="11"/>
  <c r="J20" i="11"/>
  <c r="K20" i="11" s="1"/>
  <c r="M20" i="11"/>
  <c r="N20" i="11" s="1"/>
  <c r="G20" i="11"/>
  <c r="F19" i="11"/>
  <c r="J19" i="11"/>
  <c r="E19" i="11"/>
  <c r="G19" i="11"/>
  <c r="M17" i="11"/>
  <c r="N17" i="11" s="1"/>
  <c r="J17" i="11"/>
  <c r="K17" i="11" s="1"/>
  <c r="K18" i="11" s="1"/>
  <c r="G17" i="11"/>
  <c r="M16" i="11"/>
  <c r="N16" i="11"/>
  <c r="K16" i="11"/>
  <c r="G16" i="11"/>
  <c r="J15" i="11"/>
  <c r="K15" i="11" s="1"/>
  <c r="M15" i="11" s="1"/>
  <c r="N15" i="11" s="1"/>
  <c r="G15" i="11"/>
  <c r="K14" i="11"/>
  <c r="G14" i="11"/>
  <c r="E9" i="11"/>
  <c r="K33" i="10"/>
  <c r="G33" i="10"/>
  <c r="J32" i="10"/>
  <c r="I32" i="10"/>
  <c r="K32" i="10" s="1"/>
  <c r="G32" i="10"/>
  <c r="J31" i="10"/>
  <c r="I31" i="10"/>
  <c r="G31" i="10"/>
  <c r="K30" i="10"/>
  <c r="G30" i="10"/>
  <c r="K29" i="10"/>
  <c r="M29" i="10" s="1"/>
  <c r="N29" i="10" s="1"/>
  <c r="G29" i="10"/>
  <c r="K28" i="10"/>
  <c r="G28" i="10"/>
  <c r="K27" i="10"/>
  <c r="M27" i="10" s="1"/>
  <c r="N27" i="10" s="1"/>
  <c r="G27" i="10"/>
  <c r="K25" i="10"/>
  <c r="M25" i="10" s="1"/>
  <c r="N25" i="10" s="1"/>
  <c r="G25" i="10"/>
  <c r="K24" i="10"/>
  <c r="M24" i="10" s="1"/>
  <c r="N24" i="10" s="1"/>
  <c r="G24" i="10"/>
  <c r="K22" i="10"/>
  <c r="G22" i="10"/>
  <c r="K21" i="10"/>
  <c r="M21" i="10" s="1"/>
  <c r="N21" i="10" s="1"/>
  <c r="G21" i="10"/>
  <c r="K20" i="10"/>
  <c r="G20" i="10"/>
  <c r="K19" i="10"/>
  <c r="G19" i="10"/>
  <c r="K17" i="10"/>
  <c r="M17" i="10" s="1"/>
  <c r="N17" i="10" s="1"/>
  <c r="G17" i="10"/>
  <c r="G18" i="10" s="1"/>
  <c r="K16" i="10"/>
  <c r="G16" i="10"/>
  <c r="M15" i="10"/>
  <c r="N15" i="10"/>
  <c r="K15" i="10"/>
  <c r="G15" i="10"/>
  <c r="K14" i="10"/>
  <c r="M14" i="10" s="1"/>
  <c r="N14" i="10" s="1"/>
  <c r="G14" i="10"/>
  <c r="E9" i="10"/>
  <c r="J33" i="8"/>
  <c r="K33" i="8" s="1"/>
  <c r="M33" i="8" s="1"/>
  <c r="N33" i="8"/>
  <c r="G33" i="8"/>
  <c r="J32" i="8"/>
  <c r="K32" i="8" s="1"/>
  <c r="G32" i="8"/>
  <c r="J31" i="8"/>
  <c r="K31" i="8" s="1"/>
  <c r="M31" i="8" s="1"/>
  <c r="N31" i="8" s="1"/>
  <c r="G31" i="8"/>
  <c r="J30" i="8"/>
  <c r="K30" i="8" s="1"/>
  <c r="M30" i="8" s="1"/>
  <c r="N30" i="8" s="1"/>
  <c r="G30" i="8"/>
  <c r="F30" i="8"/>
  <c r="K29" i="8"/>
  <c r="M29" i="8" s="1"/>
  <c r="N29" i="8" s="1"/>
  <c r="G29" i="8"/>
  <c r="K28" i="8"/>
  <c r="M28" i="8"/>
  <c r="N28" i="8" s="1"/>
  <c r="J28" i="8"/>
  <c r="F28" i="8"/>
  <c r="G28" i="8" s="1"/>
  <c r="N27" i="8"/>
  <c r="J27" i="8"/>
  <c r="K27" i="8" s="1"/>
  <c r="M27" i="8" s="1"/>
  <c r="G27" i="8"/>
  <c r="F27" i="8"/>
  <c r="N25" i="8"/>
  <c r="K25" i="8"/>
  <c r="J25" i="8"/>
  <c r="G25" i="8"/>
  <c r="M25" i="8" s="1"/>
  <c r="J24" i="8"/>
  <c r="K24" i="8" s="1"/>
  <c r="M24" i="8" s="1"/>
  <c r="N24" i="8" s="1"/>
  <c r="G24" i="8"/>
  <c r="J22" i="8"/>
  <c r="K22" i="8" s="1"/>
  <c r="M22" i="8" s="1"/>
  <c r="N22" i="8" s="1"/>
  <c r="G22" i="8"/>
  <c r="J21" i="8"/>
  <c r="K21" i="8" s="1"/>
  <c r="M21" i="8" s="1"/>
  <c r="N21" i="8" s="1"/>
  <c r="G21" i="8"/>
  <c r="K20" i="8"/>
  <c r="M20" i="8" s="1"/>
  <c r="N20" i="8" s="1"/>
  <c r="J20" i="8"/>
  <c r="G20" i="8"/>
  <c r="I19" i="8"/>
  <c r="G19" i="8"/>
  <c r="F19" i="8"/>
  <c r="J19" i="8" s="1"/>
  <c r="E19" i="8"/>
  <c r="J17" i="8"/>
  <c r="K17" i="8"/>
  <c r="M17" i="8" s="1"/>
  <c r="N17" i="8" s="1"/>
  <c r="G17" i="8"/>
  <c r="K16" i="8"/>
  <c r="M16" i="8" s="1"/>
  <c r="G16" i="8"/>
  <c r="N16" i="8"/>
  <c r="J15" i="8"/>
  <c r="K15" i="8" s="1"/>
  <c r="G15" i="8"/>
  <c r="K14" i="8"/>
  <c r="M14" i="8" s="1"/>
  <c r="N14" i="8" s="1"/>
  <c r="G14" i="8"/>
  <c r="G18" i="8" s="1"/>
  <c r="G23" i="8" s="1"/>
  <c r="G26" i="8" s="1"/>
  <c r="G35" i="8" s="1"/>
  <c r="E9" i="8"/>
  <c r="M33" i="7"/>
  <c r="N33" i="7"/>
  <c r="J33" i="7"/>
  <c r="K33" i="7" s="1"/>
  <c r="G33" i="7"/>
  <c r="J32" i="7"/>
  <c r="K32" i="7" s="1"/>
  <c r="M32" i="7" s="1"/>
  <c r="N32" i="7" s="1"/>
  <c r="G32" i="7"/>
  <c r="J31" i="7"/>
  <c r="K31" i="7"/>
  <c r="M31" i="7" s="1"/>
  <c r="N31" i="7"/>
  <c r="G31" i="7"/>
  <c r="J30" i="7"/>
  <c r="K30" i="7" s="1"/>
  <c r="M30" i="7"/>
  <c r="N30" i="7" s="1"/>
  <c r="G30" i="7"/>
  <c r="F30" i="7"/>
  <c r="K29" i="7"/>
  <c r="M29" i="7" s="1"/>
  <c r="N29" i="7" s="1"/>
  <c r="G29" i="7"/>
  <c r="K28" i="7"/>
  <c r="M28" i="7" s="1"/>
  <c r="N28" i="7" s="1"/>
  <c r="J28" i="7"/>
  <c r="G28" i="7"/>
  <c r="F28" i="7"/>
  <c r="J27" i="7"/>
  <c r="K27" i="7" s="1"/>
  <c r="M27" i="7" s="1"/>
  <c r="N27" i="7" s="1"/>
  <c r="G27" i="7"/>
  <c r="F27" i="7"/>
  <c r="M25" i="7"/>
  <c r="N25" i="7" s="1"/>
  <c r="K25" i="7"/>
  <c r="J25" i="7"/>
  <c r="G25" i="7"/>
  <c r="J24" i="7"/>
  <c r="K24" i="7"/>
  <c r="M24" i="7" s="1"/>
  <c r="N24" i="7" s="1"/>
  <c r="G24" i="7"/>
  <c r="K22" i="7"/>
  <c r="M22" i="7" s="1"/>
  <c r="N22" i="7" s="1"/>
  <c r="J22" i="7"/>
  <c r="G22" i="7"/>
  <c r="J21" i="7"/>
  <c r="K21" i="7"/>
  <c r="M21" i="7" s="1"/>
  <c r="N21" i="7" s="1"/>
  <c r="G21" i="7"/>
  <c r="K20" i="7"/>
  <c r="J20" i="7"/>
  <c r="G20" i="7"/>
  <c r="I19" i="7"/>
  <c r="K19" i="7" s="1"/>
  <c r="F19" i="7"/>
  <c r="J19" i="7" s="1"/>
  <c r="E19" i="7"/>
  <c r="G19" i="7"/>
  <c r="J17" i="7"/>
  <c r="K17" i="7"/>
  <c r="M17" i="7" s="1"/>
  <c r="N17" i="7" s="1"/>
  <c r="G17" i="7"/>
  <c r="M16" i="7"/>
  <c r="N16" i="7" s="1"/>
  <c r="K16" i="7"/>
  <c r="G16" i="7"/>
  <c r="K15" i="7"/>
  <c r="M15" i="7" s="1"/>
  <c r="N15" i="7" s="1"/>
  <c r="J15" i="7"/>
  <c r="G15" i="7"/>
  <c r="K14" i="7"/>
  <c r="G14" i="7"/>
  <c r="G18" i="7" s="1"/>
  <c r="E9" i="7"/>
  <c r="J33" i="6"/>
  <c r="K33" i="6"/>
  <c r="M33" i="6" s="1"/>
  <c r="N33" i="6" s="1"/>
  <c r="G33" i="6"/>
  <c r="J32" i="6"/>
  <c r="K32" i="6" s="1"/>
  <c r="G32" i="6"/>
  <c r="K31" i="6"/>
  <c r="J31" i="6"/>
  <c r="G31" i="6"/>
  <c r="J30" i="6"/>
  <c r="K30" i="6" s="1"/>
  <c r="F30" i="6"/>
  <c r="G30" i="6" s="1"/>
  <c r="K29" i="6"/>
  <c r="M29" i="6"/>
  <c r="N29" i="6" s="1"/>
  <c r="G29" i="6"/>
  <c r="J28" i="6"/>
  <c r="K28" i="6"/>
  <c r="M28" i="6" s="1"/>
  <c r="N28" i="6" s="1"/>
  <c r="F28" i="6"/>
  <c r="G28" i="6"/>
  <c r="J27" i="6"/>
  <c r="K27" i="6" s="1"/>
  <c r="F27" i="6"/>
  <c r="G27" i="6"/>
  <c r="J25" i="6"/>
  <c r="K25" i="6" s="1"/>
  <c r="M25" i="6" s="1"/>
  <c r="N25" i="6" s="1"/>
  <c r="G25" i="6"/>
  <c r="M24" i="6"/>
  <c r="N24" i="6"/>
  <c r="K24" i="6"/>
  <c r="J24" i="6"/>
  <c r="G24" i="6"/>
  <c r="J22" i="6"/>
  <c r="K22" i="6" s="1"/>
  <c r="G22" i="6"/>
  <c r="K21" i="6"/>
  <c r="M21" i="6" s="1"/>
  <c r="N21" i="6" s="1"/>
  <c r="J21" i="6"/>
  <c r="G21" i="6"/>
  <c r="J20" i="6"/>
  <c r="K20" i="6" s="1"/>
  <c r="G20" i="6"/>
  <c r="K19" i="6"/>
  <c r="M19" i="6" s="1"/>
  <c r="N19" i="6" s="1"/>
  <c r="I19" i="6"/>
  <c r="F19" i="6"/>
  <c r="J19" i="6" s="1"/>
  <c r="E19" i="6"/>
  <c r="G19" i="6" s="1"/>
  <c r="J17" i="6"/>
  <c r="K17" i="6" s="1"/>
  <c r="M17" i="6" s="1"/>
  <c r="N17" i="6" s="1"/>
  <c r="G17" i="6"/>
  <c r="M16" i="6"/>
  <c r="N16" i="6" s="1"/>
  <c r="K16" i="6"/>
  <c r="G16" i="6"/>
  <c r="J15" i="6"/>
  <c r="K15" i="6"/>
  <c r="G15" i="6"/>
  <c r="M15" i="6" s="1"/>
  <c r="N15" i="6" s="1"/>
  <c r="K14" i="6"/>
  <c r="G14" i="6"/>
  <c r="E9" i="6"/>
  <c r="J33" i="5"/>
  <c r="K33" i="5" s="1"/>
  <c r="M33" i="5"/>
  <c r="N33" i="5" s="1"/>
  <c r="G33" i="5"/>
  <c r="J32" i="5"/>
  <c r="K32" i="5"/>
  <c r="M32" i="5" s="1"/>
  <c r="N32" i="5" s="1"/>
  <c r="G32" i="5"/>
  <c r="J31" i="5"/>
  <c r="K31" i="5" s="1"/>
  <c r="G31" i="5"/>
  <c r="J30" i="5"/>
  <c r="K30" i="5" s="1"/>
  <c r="M30" i="5" s="1"/>
  <c r="N30" i="5" s="1"/>
  <c r="G30" i="5"/>
  <c r="F30" i="5"/>
  <c r="K29" i="5"/>
  <c r="G29" i="5"/>
  <c r="M29" i="5"/>
  <c r="N29" i="5"/>
  <c r="K28" i="5"/>
  <c r="M28" i="5" s="1"/>
  <c r="N28" i="5" s="1"/>
  <c r="J28" i="5"/>
  <c r="F28" i="5"/>
  <c r="G28" i="5" s="1"/>
  <c r="J27" i="5"/>
  <c r="K27" i="5" s="1"/>
  <c r="M27" i="5" s="1"/>
  <c r="N27" i="5"/>
  <c r="G27" i="5"/>
  <c r="F27" i="5"/>
  <c r="J25" i="5"/>
  <c r="K25" i="5" s="1"/>
  <c r="G25" i="5"/>
  <c r="J24" i="5"/>
  <c r="K24" i="5" s="1"/>
  <c r="M24" i="5" s="1"/>
  <c r="N24" i="5" s="1"/>
  <c r="G24" i="5"/>
  <c r="J22" i="5"/>
  <c r="K22" i="5"/>
  <c r="M22" i="5" s="1"/>
  <c r="N22" i="5" s="1"/>
  <c r="G22" i="5"/>
  <c r="J21" i="5"/>
  <c r="K21" i="5"/>
  <c r="M21" i="5" s="1"/>
  <c r="N21" i="5" s="1"/>
  <c r="G21" i="5"/>
  <c r="K20" i="5"/>
  <c r="G20" i="5"/>
  <c r="I19" i="5"/>
  <c r="F19" i="5"/>
  <c r="J19" i="5" s="1"/>
  <c r="K19" i="5"/>
  <c r="E19" i="5"/>
  <c r="J17" i="5"/>
  <c r="K17" i="5" s="1"/>
  <c r="M17" i="5" s="1"/>
  <c r="N17" i="5" s="1"/>
  <c r="G17" i="5"/>
  <c r="K16" i="5"/>
  <c r="M16" i="5"/>
  <c r="N16" i="5" s="1"/>
  <c r="G16" i="5"/>
  <c r="J15" i="5"/>
  <c r="K15" i="5"/>
  <c r="G15" i="5"/>
  <c r="G18" i="5"/>
  <c r="G23" i="5" s="1"/>
  <c r="G26" i="5" s="1"/>
  <c r="G35" i="5" s="1"/>
  <c r="M14" i="5"/>
  <c r="N14" i="5" s="1"/>
  <c r="K14" i="5"/>
  <c r="G14" i="5"/>
  <c r="E9" i="5"/>
  <c r="F33" i="4"/>
  <c r="F32" i="4"/>
  <c r="F31" i="4"/>
  <c r="J30" i="4"/>
  <c r="K30" i="4" s="1"/>
  <c r="G30" i="4"/>
  <c r="F30" i="4"/>
  <c r="K29" i="4"/>
  <c r="M29" i="4"/>
  <c r="N29" i="4" s="1"/>
  <c r="G29" i="4"/>
  <c r="J28" i="4"/>
  <c r="K28" i="4"/>
  <c r="M28" i="4" s="1"/>
  <c r="N28" i="4" s="1"/>
  <c r="F28" i="4"/>
  <c r="G28" i="4" s="1"/>
  <c r="J27" i="4"/>
  <c r="K27" i="4" s="1"/>
  <c r="F27" i="4"/>
  <c r="G27" i="4"/>
  <c r="J25" i="4"/>
  <c r="K25" i="4" s="1"/>
  <c r="M25" i="4" s="1"/>
  <c r="N25" i="4" s="1"/>
  <c r="F25" i="4"/>
  <c r="G25" i="4" s="1"/>
  <c r="K24" i="4"/>
  <c r="G24" i="4"/>
  <c r="F24" i="4"/>
  <c r="J24" i="4" s="1"/>
  <c r="J22" i="4"/>
  <c r="K22" i="4"/>
  <c r="G22" i="4"/>
  <c r="F21" i="4"/>
  <c r="G21" i="4" s="1"/>
  <c r="G20" i="4"/>
  <c r="F20" i="4"/>
  <c r="J20" i="4"/>
  <c r="K20" i="4" s="1"/>
  <c r="I19" i="4"/>
  <c r="F19" i="4"/>
  <c r="J19" i="4"/>
  <c r="E19" i="4"/>
  <c r="F17" i="4"/>
  <c r="J17" i="4"/>
  <c r="K17" i="4"/>
  <c r="K16" i="4"/>
  <c r="M16" i="4" s="1"/>
  <c r="N16" i="4" s="1"/>
  <c r="G16" i="4"/>
  <c r="G15" i="4"/>
  <c r="F15" i="4"/>
  <c r="J15" i="4"/>
  <c r="K15" i="4"/>
  <c r="K14" i="4"/>
  <c r="M14" i="4" s="1"/>
  <c r="N14" i="4"/>
  <c r="G14" i="4"/>
  <c r="E9" i="4"/>
  <c r="J33" i="3"/>
  <c r="K33" i="3"/>
  <c r="M33" i="3" s="1"/>
  <c r="N33" i="3" s="1"/>
  <c r="G33" i="3"/>
  <c r="J32" i="3"/>
  <c r="K32" i="3" s="1"/>
  <c r="G32" i="3"/>
  <c r="J31" i="3"/>
  <c r="K31" i="3"/>
  <c r="M31" i="3" s="1"/>
  <c r="N31" i="3" s="1"/>
  <c r="G31" i="3"/>
  <c r="J30" i="3"/>
  <c r="K30" i="3" s="1"/>
  <c r="G30" i="3"/>
  <c r="F30" i="3"/>
  <c r="M29" i="3"/>
  <c r="N29" i="3" s="1"/>
  <c r="K29" i="3"/>
  <c r="G29" i="3"/>
  <c r="J28" i="3"/>
  <c r="K28" i="3"/>
  <c r="F28" i="3"/>
  <c r="G28" i="3"/>
  <c r="K27" i="3"/>
  <c r="M27" i="3" s="1"/>
  <c r="J27" i="3"/>
  <c r="G27" i="3"/>
  <c r="F27" i="3"/>
  <c r="J25" i="3"/>
  <c r="K25" i="3"/>
  <c r="G25" i="3"/>
  <c r="J24" i="3"/>
  <c r="K24" i="3" s="1"/>
  <c r="M24" i="3"/>
  <c r="N24" i="3" s="1"/>
  <c r="G24" i="3"/>
  <c r="N22" i="3"/>
  <c r="J22" i="3"/>
  <c r="K22" i="3" s="1"/>
  <c r="M22" i="3" s="1"/>
  <c r="G22" i="3"/>
  <c r="J21" i="3"/>
  <c r="K21" i="3" s="1"/>
  <c r="M21" i="3" s="1"/>
  <c r="N21" i="3" s="1"/>
  <c r="G21" i="3"/>
  <c r="K20" i="3"/>
  <c r="M20" i="3" s="1"/>
  <c r="N20" i="3"/>
  <c r="J20" i="3"/>
  <c r="G20" i="3"/>
  <c r="I19" i="3"/>
  <c r="F19" i="3"/>
  <c r="J19" i="3"/>
  <c r="E19" i="3"/>
  <c r="G19" i="3" s="1"/>
  <c r="J17" i="3"/>
  <c r="K17" i="3" s="1"/>
  <c r="G17" i="3"/>
  <c r="K16" i="3"/>
  <c r="G16" i="3"/>
  <c r="G18" i="3" s="1"/>
  <c r="G23" i="3" s="1"/>
  <c r="K15" i="3"/>
  <c r="K18" i="3" s="1"/>
  <c r="M15" i="3"/>
  <c r="N15" i="3" s="1"/>
  <c r="J15" i="3"/>
  <c r="G15" i="3"/>
  <c r="K14" i="3"/>
  <c r="G14" i="3"/>
  <c r="G26" i="3"/>
  <c r="G35" i="3" s="1"/>
  <c r="E9" i="3"/>
  <c r="K33" i="2"/>
  <c r="M33" i="2" s="1"/>
  <c r="N33" i="2" s="1"/>
  <c r="G33" i="2"/>
  <c r="K32" i="2"/>
  <c r="G32" i="2"/>
  <c r="M32" i="2" s="1"/>
  <c r="N32" i="2" s="1"/>
  <c r="K31" i="2"/>
  <c r="G31" i="2"/>
  <c r="K30" i="2"/>
  <c r="G30" i="2"/>
  <c r="M30" i="2" s="1"/>
  <c r="N30" i="2" s="1"/>
  <c r="K29" i="2"/>
  <c r="G29" i="2"/>
  <c r="K28" i="2"/>
  <c r="G28" i="2"/>
  <c r="K27" i="2"/>
  <c r="K35" i="2" s="1"/>
  <c r="G27" i="2"/>
  <c r="K25" i="2"/>
  <c r="M25" i="2" s="1"/>
  <c r="N25" i="2" s="1"/>
  <c r="G25" i="2"/>
  <c r="K24" i="2"/>
  <c r="G24" i="2"/>
  <c r="M24" i="2" s="1"/>
  <c r="N24" i="2" s="1"/>
  <c r="K22" i="2"/>
  <c r="M22" i="2" s="1"/>
  <c r="N22" i="2" s="1"/>
  <c r="G22" i="2"/>
  <c r="K21" i="2"/>
  <c r="G21" i="2"/>
  <c r="M21" i="2" s="1"/>
  <c r="K20" i="2"/>
  <c r="G20" i="2"/>
  <c r="M20" i="2" s="1"/>
  <c r="N20" i="2" s="1"/>
  <c r="K19" i="2"/>
  <c r="G19" i="2"/>
  <c r="K17" i="2"/>
  <c r="M17" i="2"/>
  <c r="N17" i="2" s="1"/>
  <c r="G17" i="2"/>
  <c r="K16" i="2"/>
  <c r="M16" i="2" s="1"/>
  <c r="N16" i="2" s="1"/>
  <c r="G16" i="2"/>
  <c r="K15" i="2"/>
  <c r="G15" i="2"/>
  <c r="G18" i="2" s="1"/>
  <c r="M14" i="2"/>
  <c r="N14" i="2" s="1"/>
  <c r="K14" i="2"/>
  <c r="K18" i="2"/>
  <c r="G14" i="2"/>
  <c r="E9" i="2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M15" i="15"/>
  <c r="N15" i="15" s="1"/>
  <c r="G32" i="16"/>
  <c r="K32" i="16"/>
  <c r="M32" i="16" s="1"/>
  <c r="N32" i="16" s="1"/>
  <c r="M33" i="10"/>
  <c r="N33" i="10" s="1"/>
  <c r="G31" i="12"/>
  <c r="K31" i="14"/>
  <c r="M31" i="14" s="1"/>
  <c r="N31" i="14" s="1"/>
  <c r="M25" i="15"/>
  <c r="N25" i="15" s="1"/>
  <c r="J32" i="13"/>
  <c r="K32" i="13" s="1"/>
  <c r="M32" i="13" s="1"/>
  <c r="N32" i="13" s="1"/>
  <c r="G32" i="13"/>
  <c r="G31" i="15"/>
  <c r="M31" i="15" s="1"/>
  <c r="N31" i="15" s="1"/>
  <c r="M30" i="10"/>
  <c r="N30" i="10"/>
  <c r="I19" i="11"/>
  <c r="K19" i="11" s="1"/>
  <c r="M19" i="11" s="1"/>
  <c r="N19" i="11"/>
  <c r="K31" i="11"/>
  <c r="M31" i="11" s="1"/>
  <c r="N31" i="11" s="1"/>
  <c r="G32" i="12"/>
  <c r="M28" i="13"/>
  <c r="N28" i="13"/>
  <c r="M14" i="14"/>
  <c r="N14" i="14" s="1"/>
  <c r="I19" i="14"/>
  <c r="K31" i="15"/>
  <c r="M25" i="11"/>
  <c r="N25" i="11"/>
  <c r="N28" i="11"/>
  <c r="M16" i="10"/>
  <c r="N16" i="10"/>
  <c r="M27" i="14"/>
  <c r="N27" i="14" s="1"/>
  <c r="G25" i="12"/>
  <c r="N25" i="12"/>
  <c r="N21" i="13"/>
  <c r="G19" i="14"/>
  <c r="M22" i="10"/>
  <c r="N22" i="10"/>
  <c r="M28" i="10"/>
  <c r="N28" i="10" s="1"/>
  <c r="K18" i="16"/>
  <c r="I19" i="13"/>
  <c r="K19" i="13" s="1"/>
  <c r="K18" i="10"/>
  <c r="G31" i="16"/>
  <c r="I19" i="15"/>
  <c r="K19" i="15"/>
  <c r="M19" i="15" s="1"/>
  <c r="N19" i="15"/>
  <c r="M19" i="5"/>
  <c r="N19" i="5" s="1"/>
  <c r="M31" i="5"/>
  <c r="N31" i="5"/>
  <c r="M19" i="2"/>
  <c r="N19" i="2" s="1"/>
  <c r="M17" i="3"/>
  <c r="N17" i="3"/>
  <c r="M14" i="3"/>
  <c r="N14" i="3" s="1"/>
  <c r="N27" i="3"/>
  <c r="M22" i="4"/>
  <c r="N22" i="4" s="1"/>
  <c r="K18" i="4"/>
  <c r="J32" i="4"/>
  <c r="K32" i="4"/>
  <c r="G32" i="4"/>
  <c r="M18" i="2"/>
  <c r="M25" i="3"/>
  <c r="N25" i="3"/>
  <c r="M24" i="4"/>
  <c r="N24" i="4" s="1"/>
  <c r="M14" i="7"/>
  <c r="N14" i="7" s="1"/>
  <c r="N21" i="2"/>
  <c r="M27" i="4"/>
  <c r="N27" i="4"/>
  <c r="M25" i="5"/>
  <c r="N25" i="5"/>
  <c r="M32" i="8"/>
  <c r="N32" i="8" s="1"/>
  <c r="K23" i="2"/>
  <c r="M31" i="2"/>
  <c r="N31" i="2"/>
  <c r="M28" i="3"/>
  <c r="N28" i="3" s="1"/>
  <c r="K19" i="8"/>
  <c r="M19" i="8" s="1"/>
  <c r="N19" i="8" s="1"/>
  <c r="M29" i="2"/>
  <c r="N29" i="2"/>
  <c r="K19" i="3"/>
  <c r="M19" i="3" s="1"/>
  <c r="N19" i="3" s="1"/>
  <c r="M31" i="6"/>
  <c r="N31" i="6" s="1"/>
  <c r="M27" i="2"/>
  <c r="N27" i="2" s="1"/>
  <c r="G19" i="4"/>
  <c r="M15" i="2"/>
  <c r="N15" i="2" s="1"/>
  <c r="G17" i="4"/>
  <c r="M17" i="4" s="1"/>
  <c r="N17" i="4" s="1"/>
  <c r="M30" i="3"/>
  <c r="N30" i="3"/>
  <c r="G19" i="5"/>
  <c r="K23" i="16"/>
  <c r="K26" i="16" s="1"/>
  <c r="K35" i="16" s="1"/>
  <c r="M32" i="12"/>
  <c r="N32" i="12"/>
  <c r="K26" i="2"/>
  <c r="N18" i="2"/>
  <c r="E4" i="1"/>
  <c r="D4" i="1"/>
  <c r="K36" i="16" l="1"/>
  <c r="M15" i="8"/>
  <c r="N15" i="8" s="1"/>
  <c r="K18" i="8"/>
  <c r="K23" i="10"/>
  <c r="M19" i="10"/>
  <c r="N19" i="10" s="1"/>
  <c r="K36" i="2"/>
  <c r="M15" i="4"/>
  <c r="N15" i="4" s="1"/>
  <c r="G18" i="4"/>
  <c r="K19" i="14"/>
  <c r="M19" i="14" s="1"/>
  <c r="N19" i="14" s="1"/>
  <c r="G36" i="5"/>
  <c r="G37" i="5"/>
  <c r="M16" i="14"/>
  <c r="N16" i="14" s="1"/>
  <c r="G18" i="14"/>
  <c r="G23" i="14" s="1"/>
  <c r="G26" i="14" s="1"/>
  <c r="G35" i="14" s="1"/>
  <c r="J15" i="12"/>
  <c r="K15" i="12" s="1"/>
  <c r="G15" i="12"/>
  <c r="G18" i="12" s="1"/>
  <c r="G23" i="12" s="1"/>
  <c r="G26" i="12" s="1"/>
  <c r="G35" i="12" s="1"/>
  <c r="M19" i="13"/>
  <c r="N19" i="13" s="1"/>
  <c r="G36" i="3"/>
  <c r="G37" i="3" s="1"/>
  <c r="M15" i="5"/>
  <c r="N15" i="5" s="1"/>
  <c r="K18" i="5"/>
  <c r="M18" i="3"/>
  <c r="K23" i="3"/>
  <c r="M21" i="12"/>
  <c r="N21" i="12" s="1"/>
  <c r="K23" i="13"/>
  <c r="M18" i="13"/>
  <c r="K18" i="14"/>
  <c r="G33" i="4"/>
  <c r="J33" i="4"/>
  <c r="K33" i="4" s="1"/>
  <c r="K18" i="6"/>
  <c r="M22" i="14"/>
  <c r="N22" i="14" s="1"/>
  <c r="M32" i="3"/>
  <c r="N32" i="3" s="1"/>
  <c r="J21" i="4"/>
  <c r="K21" i="4" s="1"/>
  <c r="M21" i="4" s="1"/>
  <c r="N21" i="4" s="1"/>
  <c r="M20" i="7"/>
  <c r="N20" i="7" s="1"/>
  <c r="M14" i="11"/>
  <c r="N14" i="11" s="1"/>
  <c r="G18" i="11"/>
  <c r="G23" i="11" s="1"/>
  <c r="G26" i="11" s="1"/>
  <c r="G35" i="11" s="1"/>
  <c r="G23" i="10"/>
  <c r="G26" i="10" s="1"/>
  <c r="G35" i="10" s="1"/>
  <c r="M18" i="10"/>
  <c r="M27" i="11"/>
  <c r="N27" i="11" s="1"/>
  <c r="G18" i="15"/>
  <c r="G23" i="15" s="1"/>
  <c r="G26" i="15" s="1"/>
  <c r="M32" i="4"/>
  <c r="N32" i="4" s="1"/>
  <c r="M30" i="4"/>
  <c r="N30" i="4" s="1"/>
  <c r="G18" i="6"/>
  <c r="G23" i="6" s="1"/>
  <c r="G26" i="6" s="1"/>
  <c r="G35" i="6" s="1"/>
  <c r="M22" i="6"/>
  <c r="N22" i="6" s="1"/>
  <c r="G36" i="8"/>
  <c r="G37" i="8"/>
  <c r="M18" i="11"/>
  <c r="J32" i="15"/>
  <c r="K32" i="15" s="1"/>
  <c r="G32" i="15"/>
  <c r="M33" i="11"/>
  <c r="N33" i="11" s="1"/>
  <c r="K23" i="11"/>
  <c r="G23" i="7"/>
  <c r="G26" i="7" s="1"/>
  <c r="G35" i="7" s="1"/>
  <c r="G18" i="16"/>
  <c r="G23" i="16" s="1"/>
  <c r="M14" i="16"/>
  <c r="N14" i="16" s="1"/>
  <c r="G23" i="2"/>
  <c r="M20" i="5"/>
  <c r="N20" i="5" s="1"/>
  <c r="M14" i="6"/>
  <c r="N14" i="6" s="1"/>
  <c r="M30" i="6"/>
  <c r="N30" i="6" s="1"/>
  <c r="K31" i="10"/>
  <c r="M31" i="10" s="1"/>
  <c r="N31" i="10" s="1"/>
  <c r="M14" i="12"/>
  <c r="N14" i="12" s="1"/>
  <c r="G19" i="13"/>
  <c r="G23" i="13" s="1"/>
  <c r="G26" i="13" s="1"/>
  <c r="G35" i="13" s="1"/>
  <c r="M28" i="2"/>
  <c r="N28" i="2" s="1"/>
  <c r="J31" i="4"/>
  <c r="K31" i="4" s="1"/>
  <c r="G31" i="4"/>
  <c r="M20" i="10"/>
  <c r="N20" i="10" s="1"/>
  <c r="M32" i="10"/>
  <c r="N32" i="10" s="1"/>
  <c r="M21" i="11"/>
  <c r="N21" i="11" s="1"/>
  <c r="M17" i="14"/>
  <c r="N17" i="14" s="1"/>
  <c r="M28" i="15"/>
  <c r="N28" i="15" s="1"/>
  <c r="M17" i="16"/>
  <c r="N17" i="16" s="1"/>
  <c r="M16" i="3"/>
  <c r="N16" i="3" s="1"/>
  <c r="K19" i="4"/>
  <c r="M27" i="6"/>
  <c r="N27" i="6" s="1"/>
  <c r="K18" i="7"/>
  <c r="M24" i="13"/>
  <c r="N24" i="13" s="1"/>
  <c r="K32" i="14"/>
  <c r="M32" i="14" s="1"/>
  <c r="N32" i="14" s="1"/>
  <c r="M20" i="4"/>
  <c r="N20" i="4" s="1"/>
  <c r="M20" i="6"/>
  <c r="N20" i="6" s="1"/>
  <c r="M32" i="6"/>
  <c r="N32" i="6" s="1"/>
  <c r="M19" i="7"/>
  <c r="N19" i="7" s="1"/>
  <c r="K31" i="12"/>
  <c r="M31" i="12" s="1"/>
  <c r="N31" i="12" s="1"/>
  <c r="M14" i="15"/>
  <c r="N14" i="15" s="1"/>
  <c r="K18" i="15"/>
  <c r="G36" i="13" l="1"/>
  <c r="G37" i="13"/>
  <c r="G39" i="13" s="1"/>
  <c r="G38" i="3"/>
  <c r="G39" i="3"/>
  <c r="M18" i="14"/>
  <c r="K23" i="14"/>
  <c r="D19" i="1"/>
  <c r="N18" i="13"/>
  <c r="E19" i="1" s="1"/>
  <c r="K23" i="7"/>
  <c r="M18" i="7"/>
  <c r="K26" i="11"/>
  <c r="M23" i="11"/>
  <c r="N23" i="11" s="1"/>
  <c r="G36" i="6"/>
  <c r="G37" i="6" s="1"/>
  <c r="G36" i="11"/>
  <c r="G37" i="11" s="1"/>
  <c r="M32" i="15"/>
  <c r="N32" i="15" s="1"/>
  <c r="G26" i="2"/>
  <c r="M23" i="2"/>
  <c r="N23" i="2" s="1"/>
  <c r="G36" i="12"/>
  <c r="G37" i="12"/>
  <c r="G39" i="12" s="1"/>
  <c r="G38" i="8"/>
  <c r="G39" i="8" s="1"/>
  <c r="D16" i="1"/>
  <c r="N18" i="10"/>
  <c r="E16" i="1" s="1"/>
  <c r="M23" i="3"/>
  <c r="N23" i="3" s="1"/>
  <c r="K26" i="3"/>
  <c r="K18" i="12"/>
  <c r="M15" i="12"/>
  <c r="N15" i="12" s="1"/>
  <c r="G23" i="4"/>
  <c r="G26" i="4" s="1"/>
  <c r="G35" i="4" s="1"/>
  <c r="M18" i="4"/>
  <c r="K23" i="4"/>
  <c r="M19" i="4"/>
  <c r="N19" i="4" s="1"/>
  <c r="M31" i="4"/>
  <c r="N31" i="4" s="1"/>
  <c r="M23" i="13"/>
  <c r="N23" i="13" s="1"/>
  <c r="K26" i="13"/>
  <c r="D17" i="1"/>
  <c r="N18" i="11"/>
  <c r="E17" i="1" s="1"/>
  <c r="G26" i="16"/>
  <c r="M23" i="16"/>
  <c r="N23" i="16" s="1"/>
  <c r="G37" i="10"/>
  <c r="G36" i="10"/>
  <c r="K23" i="6"/>
  <c r="M18" i="6"/>
  <c r="N18" i="3"/>
  <c r="E5" i="1" s="1"/>
  <c r="D5" i="1"/>
  <c r="G36" i="14"/>
  <c r="G37" i="14" s="1"/>
  <c r="G39" i="14" s="1"/>
  <c r="G38" i="5"/>
  <c r="G39" i="5"/>
  <c r="G35" i="15"/>
  <c r="K26" i="10"/>
  <c r="M23" i="10"/>
  <c r="N23" i="10" s="1"/>
  <c r="K23" i="8"/>
  <c r="M18" i="8"/>
  <c r="M18" i="15"/>
  <c r="K23" i="15"/>
  <c r="G36" i="7"/>
  <c r="G37" i="7"/>
  <c r="M18" i="16"/>
  <c r="M33" i="4"/>
  <c r="N33" i="4" s="1"/>
  <c r="M18" i="5"/>
  <c r="K23" i="5"/>
  <c r="K37" i="2"/>
  <c r="K37" i="16"/>
  <c r="G38" i="11" l="1"/>
  <c r="G39" i="11"/>
  <c r="G38" i="6"/>
  <c r="G39" i="6"/>
  <c r="M26" i="10"/>
  <c r="N26" i="10" s="1"/>
  <c r="K35" i="10"/>
  <c r="N18" i="5"/>
  <c r="E7" i="1" s="1"/>
  <c r="D7" i="1"/>
  <c r="M23" i="8"/>
  <c r="N23" i="8" s="1"/>
  <c r="K26" i="8"/>
  <c r="G35" i="16"/>
  <c r="M26" i="16"/>
  <c r="N26" i="16" s="1"/>
  <c r="D6" i="1"/>
  <c r="N18" i="4"/>
  <c r="E6" i="1" s="1"/>
  <c r="G36" i="4"/>
  <c r="G37" i="4" s="1"/>
  <c r="G36" i="15"/>
  <c r="G37" i="15"/>
  <c r="G39" i="15" s="1"/>
  <c r="K23" i="12"/>
  <c r="M18" i="12"/>
  <c r="D20" i="1"/>
  <c r="N18" i="14"/>
  <c r="E20" i="1" s="1"/>
  <c r="M26" i="3"/>
  <c r="N26" i="3" s="1"/>
  <c r="K35" i="3"/>
  <c r="K39" i="16"/>
  <c r="M23" i="15"/>
  <c r="N23" i="15" s="1"/>
  <c r="K26" i="15"/>
  <c r="M26" i="2"/>
  <c r="N26" i="2" s="1"/>
  <c r="G35" i="2"/>
  <c r="M26" i="11"/>
  <c r="N26" i="11" s="1"/>
  <c r="K35" i="11"/>
  <c r="M23" i="14"/>
  <c r="N23" i="14" s="1"/>
  <c r="K26" i="14"/>
  <c r="D8" i="1"/>
  <c r="N18" i="6"/>
  <c r="E8" i="1" s="1"/>
  <c r="K38" i="2"/>
  <c r="D21" i="1"/>
  <c r="N18" i="15"/>
  <c r="E21" i="1" s="1"/>
  <c r="G38" i="10"/>
  <c r="G39" i="10"/>
  <c r="D9" i="1"/>
  <c r="N18" i="7"/>
  <c r="E9" i="1" s="1"/>
  <c r="D22" i="1"/>
  <c r="N18" i="16"/>
  <c r="E22" i="1" s="1"/>
  <c r="G38" i="7"/>
  <c r="G39" i="7" s="1"/>
  <c r="M26" i="13"/>
  <c r="N26" i="13" s="1"/>
  <c r="K35" i="13"/>
  <c r="M23" i="6"/>
  <c r="N23" i="6" s="1"/>
  <c r="K26" i="6"/>
  <c r="M23" i="5"/>
  <c r="N23" i="5" s="1"/>
  <c r="K26" i="5"/>
  <c r="D10" i="1"/>
  <c r="N18" i="8"/>
  <c r="E10" i="1" s="1"/>
  <c r="M23" i="4"/>
  <c r="N23" i="4" s="1"/>
  <c r="K26" i="4"/>
  <c r="M23" i="7"/>
  <c r="N23" i="7" s="1"/>
  <c r="K26" i="7"/>
  <c r="G38" i="4" l="1"/>
  <c r="G39" i="4"/>
  <c r="M35" i="10"/>
  <c r="N35" i="10" s="1"/>
  <c r="K36" i="10"/>
  <c r="M36" i="10" s="1"/>
  <c r="N36" i="10" s="1"/>
  <c r="M35" i="11"/>
  <c r="N35" i="11" s="1"/>
  <c r="K36" i="11"/>
  <c r="M36" i="11" s="1"/>
  <c r="N36" i="11" s="1"/>
  <c r="K37" i="11"/>
  <c r="M35" i="3"/>
  <c r="N35" i="3" s="1"/>
  <c r="K36" i="3"/>
  <c r="M36" i="3" s="1"/>
  <c r="N36" i="3" s="1"/>
  <c r="K35" i="15"/>
  <c r="M26" i="15"/>
  <c r="N26" i="15" s="1"/>
  <c r="K35" i="4"/>
  <c r="M26" i="4"/>
  <c r="N26" i="4" s="1"/>
  <c r="K36" i="13"/>
  <c r="M36" i="13" s="1"/>
  <c r="N36" i="13" s="1"/>
  <c r="K37" i="13"/>
  <c r="M35" i="13"/>
  <c r="N35" i="13" s="1"/>
  <c r="K26" i="12"/>
  <c r="M23" i="12"/>
  <c r="N23" i="12" s="1"/>
  <c r="G36" i="16"/>
  <c r="M36" i="16" s="1"/>
  <c r="N36" i="16" s="1"/>
  <c r="M35" i="16"/>
  <c r="N35" i="16" s="1"/>
  <c r="K35" i="7"/>
  <c r="M26" i="7"/>
  <c r="N26" i="7" s="1"/>
  <c r="K35" i="14"/>
  <c r="M26" i="14"/>
  <c r="N26" i="14" s="1"/>
  <c r="K35" i="8"/>
  <c r="M26" i="8"/>
  <c r="N26" i="8" s="1"/>
  <c r="M26" i="5"/>
  <c r="N26" i="5" s="1"/>
  <c r="K35" i="5"/>
  <c r="G36" i="2"/>
  <c r="M36" i="2" s="1"/>
  <c r="N36" i="2" s="1"/>
  <c r="M35" i="2"/>
  <c r="N35" i="2" s="1"/>
  <c r="K35" i="6"/>
  <c r="M26" i="6"/>
  <c r="N26" i="6" s="1"/>
  <c r="K39" i="2"/>
  <c r="N18" i="12"/>
  <c r="E18" i="1" s="1"/>
  <c r="D18" i="1"/>
  <c r="K36" i="5" l="1"/>
  <c r="M36" i="5" s="1"/>
  <c r="N36" i="5" s="1"/>
  <c r="K37" i="5"/>
  <c r="M35" i="5"/>
  <c r="N35" i="5" s="1"/>
  <c r="M37" i="11"/>
  <c r="N37" i="11" s="1"/>
  <c r="K38" i="11"/>
  <c r="M38" i="11" s="1"/>
  <c r="N38" i="11" s="1"/>
  <c r="G37" i="16"/>
  <c r="K36" i="4"/>
  <c r="M36" i="4" s="1"/>
  <c r="N36" i="4" s="1"/>
  <c r="M35" i="4"/>
  <c r="N35" i="4" s="1"/>
  <c r="K37" i="4"/>
  <c r="K36" i="8"/>
  <c r="M36" i="8" s="1"/>
  <c r="N36" i="8" s="1"/>
  <c r="K37" i="8"/>
  <c r="M35" i="8"/>
  <c r="N35" i="8" s="1"/>
  <c r="M35" i="15"/>
  <c r="N35" i="15" s="1"/>
  <c r="K36" i="15"/>
  <c r="M36" i="15" s="1"/>
  <c r="N36" i="15" s="1"/>
  <c r="K36" i="6"/>
  <c r="M36" i="6" s="1"/>
  <c r="N36" i="6" s="1"/>
  <c r="M35" i="6"/>
  <c r="N35" i="6" s="1"/>
  <c r="K37" i="6"/>
  <c r="K35" i="12"/>
  <c r="M26" i="12"/>
  <c r="N26" i="12" s="1"/>
  <c r="M37" i="13"/>
  <c r="N37" i="13" s="1"/>
  <c r="K39" i="13"/>
  <c r="M39" i="13" s="1"/>
  <c r="K37" i="3"/>
  <c r="M35" i="14"/>
  <c r="N35" i="14" s="1"/>
  <c r="K36" i="14"/>
  <c r="M36" i="14" s="1"/>
  <c r="N36" i="14" s="1"/>
  <c r="K37" i="10"/>
  <c r="G37" i="2"/>
  <c r="K36" i="7"/>
  <c r="M36" i="7" s="1"/>
  <c r="N36" i="7" s="1"/>
  <c r="K37" i="7"/>
  <c r="M35" i="7"/>
  <c r="N35" i="7" s="1"/>
  <c r="M37" i="7" l="1"/>
  <c r="N37" i="7" s="1"/>
  <c r="K38" i="7"/>
  <c r="M38" i="7" s="1"/>
  <c r="N38" i="7" s="1"/>
  <c r="G39" i="16"/>
  <c r="M39" i="16" s="1"/>
  <c r="M37" i="16"/>
  <c r="N37" i="16" s="1"/>
  <c r="K39" i="11"/>
  <c r="M39" i="11" s="1"/>
  <c r="M37" i="8"/>
  <c r="N37" i="8" s="1"/>
  <c r="K38" i="8"/>
  <c r="M38" i="8" s="1"/>
  <c r="N38" i="8" s="1"/>
  <c r="K38" i="4"/>
  <c r="M38" i="4" s="1"/>
  <c r="N38" i="4" s="1"/>
  <c r="M37" i="4"/>
  <c r="N37" i="4" s="1"/>
  <c r="K38" i="5"/>
  <c r="M38" i="5" s="1"/>
  <c r="N38" i="5" s="1"/>
  <c r="M37" i="5"/>
  <c r="N37" i="5" s="1"/>
  <c r="N39" i="13"/>
  <c r="G19" i="1" s="1"/>
  <c r="F19" i="1"/>
  <c r="G38" i="2"/>
  <c r="M38" i="2" s="1"/>
  <c r="N38" i="2" s="1"/>
  <c r="G39" i="2"/>
  <c r="M39" i="2" s="1"/>
  <c r="M37" i="2"/>
  <c r="N37" i="2" s="1"/>
  <c r="M35" i="12"/>
  <c r="N35" i="12" s="1"/>
  <c r="K36" i="12"/>
  <c r="M36" i="12" s="1"/>
  <c r="N36" i="12" s="1"/>
  <c r="K37" i="14"/>
  <c r="M37" i="10"/>
  <c r="N37" i="10" s="1"/>
  <c r="K38" i="10"/>
  <c r="M38" i="10" s="1"/>
  <c r="N38" i="10" s="1"/>
  <c r="M37" i="6"/>
  <c r="N37" i="6" s="1"/>
  <c r="K38" i="6"/>
  <c r="M38" i="6" s="1"/>
  <c r="N38" i="6" s="1"/>
  <c r="M37" i="3"/>
  <c r="N37" i="3" s="1"/>
  <c r="K38" i="3"/>
  <c r="M38" i="3" s="1"/>
  <c r="N38" i="3" s="1"/>
  <c r="K39" i="3"/>
  <c r="M39" i="3" s="1"/>
  <c r="K37" i="15"/>
  <c r="F5" i="1" l="1"/>
  <c r="N39" i="3"/>
  <c r="G5" i="1" s="1"/>
  <c r="M37" i="14"/>
  <c r="N37" i="14" s="1"/>
  <c r="K39" i="14"/>
  <c r="M39" i="14" s="1"/>
  <c r="K39" i="5"/>
  <c r="M39" i="5" s="1"/>
  <c r="K39" i="8"/>
  <c r="M39" i="8" s="1"/>
  <c r="K39" i="6"/>
  <c r="M39" i="6" s="1"/>
  <c r="K37" i="12"/>
  <c r="F17" i="1"/>
  <c r="N39" i="11"/>
  <c r="G17" i="1" s="1"/>
  <c r="F22" i="1"/>
  <c r="N39" i="16"/>
  <c r="G22" i="1" s="1"/>
  <c r="F4" i="1"/>
  <c r="N39" i="2"/>
  <c r="G4" i="1" s="1"/>
  <c r="M37" i="15"/>
  <c r="N37" i="15" s="1"/>
  <c r="K39" i="15"/>
  <c r="M39" i="15" s="1"/>
  <c r="K39" i="10"/>
  <c r="M39" i="10" s="1"/>
  <c r="K39" i="4"/>
  <c r="M39" i="4" s="1"/>
  <c r="K39" i="7"/>
  <c r="M39" i="7" s="1"/>
  <c r="N39" i="8" l="1"/>
  <c r="G10" i="1" s="1"/>
  <c r="F10" i="1"/>
  <c r="F16" i="1"/>
  <c r="N39" i="10"/>
  <c r="G16" i="1" s="1"/>
  <c r="F21" i="1"/>
  <c r="N39" i="15"/>
  <c r="G21" i="1" s="1"/>
  <c r="F8" i="1"/>
  <c r="N39" i="6"/>
  <c r="G8" i="1" s="1"/>
  <c r="F9" i="1"/>
  <c r="N39" i="7"/>
  <c r="G9" i="1" s="1"/>
  <c r="M37" i="12"/>
  <c r="N37" i="12" s="1"/>
  <c r="K39" i="12"/>
  <c r="M39" i="12" s="1"/>
  <c r="N39" i="5"/>
  <c r="G7" i="1" s="1"/>
  <c r="F7" i="1"/>
  <c r="N39" i="14"/>
  <c r="G20" i="1" s="1"/>
  <c r="F20" i="1"/>
  <c r="N39" i="4"/>
  <c r="G6" i="1" s="1"/>
  <c r="F6" i="1"/>
  <c r="F18" i="1" l="1"/>
  <c r="N39" i="12"/>
  <c r="G18" i="1" s="1"/>
</calcChain>
</file>

<file path=xl/sharedStrings.xml><?xml version="1.0" encoding="utf-8"?>
<sst xmlns="http://schemas.openxmlformats.org/spreadsheetml/2006/main" count="689" uniqueCount="66">
  <si>
    <t>2015 RPP BILL IMPACTS w 2013 GA adj only over 1 year</t>
  </si>
  <si>
    <t>Rate Class</t>
  </si>
  <si>
    <t>kWh</t>
  </si>
  <si>
    <t>kW</t>
  </si>
  <si>
    <t>Distribution Bill Impact</t>
  </si>
  <si>
    <t>Total Bill Impact</t>
  </si>
  <si>
    <t>$</t>
  </si>
  <si>
    <t>%</t>
  </si>
  <si>
    <t>Residential</t>
  </si>
  <si>
    <t>GS&lt;50</t>
  </si>
  <si>
    <t>GS 50 - 2,999</t>
  </si>
  <si>
    <t>GS 3,000 - 4,999 (H1 only - no rate riders)</t>
  </si>
  <si>
    <t>UMSL</t>
  </si>
  <si>
    <t>Sentinel Lights</t>
  </si>
  <si>
    <t>Street Lights</t>
  </si>
  <si>
    <t>RESIDENTIAL</t>
  </si>
  <si>
    <t>Loss Factor</t>
  </si>
  <si>
    <t>Consumption</t>
  </si>
  <si>
    <t xml:space="preserve"> kWh</t>
  </si>
  <si>
    <t>If Billed on a kW basis:</t>
  </si>
  <si>
    <t>Demand</t>
  </si>
  <si>
    <t>Current Board-Approved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</si>
  <si>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</si>
  <si>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</si>
  <si>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</si>
  <si>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</si>
  <si>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</si>
  <si>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</si>
  <si>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</si>
  <si>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</si>
  <si>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</si>
  <si>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</si>
  <si>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</si>
  <si>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</si>
  <si>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</si>
  <si>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</si>
  <si>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</si>
  <si>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Low Voltage Service Charge</t>
  </si>
  <si>
    <t>Smart Meter Entity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</si>
  <si>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</si>
  <si>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</si>
  <si>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</si>
  <si>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</si>
  <si>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</si>
  <si>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</si>
  <si>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</si>
  <si>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</si>
  <si>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</si>
  <si>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</si>
  <si>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</si>
  <si>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</si>
  <si>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</si>
  <si>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</si>
  <si>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</si>
  <si>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</si>
  <si>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GENERAL SERVICE LESS THAN 50 KW</t>
  </si>
  <si>
    <t>GENERAL SERVICE 50 TO 2,999 KW</t>
  </si>
  <si>
    <t>GENERAL SERVICE 3,000 TO 4,999 KW</t>
  </si>
  <si>
    <t>UNMETERED SCATTERED LOAD</t>
  </si>
  <si>
    <t>SENTINEL LIGHTING</t>
  </si>
  <si>
    <t>Rate Class:</t>
  </si>
  <si>
    <t>STREET LIGHTING</t>
  </si>
  <si>
    <t>2015 NON RPP BILL IMPACTS w 2013 GA adj only over 1 year</t>
  </si>
  <si>
    <t>GS 3,000 - 4,999 (H1 Only - No Rate Riders)</t>
  </si>
  <si>
    <t>Cost of Power - Spot</t>
  </si>
  <si>
    <t>Global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</si>
</sst>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00_-;\-* #,##0.0000_-;_-* &quot;-&quot;??_-;_-@_-"/>
    <numFmt numFmtId="168" formatCode="_-* #,##0_-;\-* #,##0_-;_-* &quot;-&quot;??_-;_-@_-"/>
    <numFmt numFmtId="169" formatCode="_-&quot;$&quot;* #,##0.0000_-;\-&quot;$&quot;* #,##0.0000_-;_-&quot;$&quot;* &quot;-&quot;??_-;_-@_-"/>
    <numFmt numFmtId="170" formatCode="#,##0.0000_ ;\-#,##0.0000\ "/>
    <numFmt numFmtId="171" formatCode="_(* #,##0.0_);_(* \(#,##0.0\);_(* &quot;-&quot;??_);_(@_)"/>
    <numFmt numFmtId="172" formatCode="#,##0.0"/>
    <numFmt numFmtId="173" formatCode="mm/dd/yyyy"/>
    <numFmt numFmtId="174" formatCode="0\-0"/>
    <numFmt numFmtId="175" formatCode="##\-#"/>
    <numFmt numFmtId="176" formatCode="_(* #,##0_);_(* \(#,##0\);_(* &quot;-&quot;??_);_(@_)"/>
    <numFmt numFmtId="177" formatCode="&quot;£ &quot;#,##0.00;[Red]\-&quot;£ &quot;#,##0.00"/>
  </numFmts>
  <fonts count="38" x14ac:knownFonts="1">
    <font>
      <sz val="10"/>
      <name val="Arial"/>
    </font>
    <font>
      <sz val="11"/>
      <color indexed="8"/>
      <name val="Calibri"/>
      <family val="2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u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1"/>
      <color indexed="10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171" fontId="6" fillId="0" borderId="0"/>
    <xf numFmtId="172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3" fontId="6" fillId="0" borderId="0"/>
    <xf numFmtId="174" fontId="6" fillId="0" borderId="0"/>
    <xf numFmtId="173" fontId="6" fillId="0" borderId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34" borderId="33" applyNumberFormat="0" applyAlignment="0" applyProtection="0"/>
    <xf numFmtId="0" fontId="24" fillId="35" borderId="34" applyNumberFormat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26" fillId="36" borderId="0" applyNumberFormat="0" applyBorder="0" applyAlignment="0" applyProtection="0"/>
    <xf numFmtId="38" fontId="4" fillId="2" borderId="0" applyNumberFormat="0" applyBorder="0" applyAlignment="0" applyProtection="0"/>
    <xf numFmtId="0" fontId="27" fillId="0" borderId="35" applyNumberFormat="0" applyFill="0" applyAlignment="0" applyProtection="0"/>
    <xf numFmtId="0" fontId="28" fillId="0" borderId="36" applyNumberFormat="0" applyFill="0" applyAlignment="0" applyProtection="0"/>
    <xf numFmtId="0" fontId="29" fillId="0" borderId="37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0" fontId="4" fillId="3" borderId="1" applyNumberFormat="0" applyBorder="0" applyAlignment="0" applyProtection="0"/>
    <xf numFmtId="0" fontId="31" fillId="37" borderId="33" applyNumberFormat="0" applyAlignment="0" applyProtection="0"/>
    <xf numFmtId="0" fontId="32" fillId="0" borderId="38" applyNumberFormat="0" applyFill="0" applyAlignment="0" applyProtection="0"/>
    <xf numFmtId="175" fontId="6" fillId="0" borderId="0"/>
    <xf numFmtId="176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0" fontId="33" fillId="38" borderId="0" applyNumberFormat="0" applyBorder="0" applyAlignment="0" applyProtection="0"/>
    <xf numFmtId="177" fontId="6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39" borderId="39" applyNumberFormat="0" applyFont="0" applyAlignment="0" applyProtection="0"/>
    <xf numFmtId="0" fontId="34" fillId="34" borderId="40" applyNumberFormat="0" applyAlignment="0" applyProtection="0"/>
    <xf numFmtId="9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41" applyNumberFormat="0" applyFill="0" applyAlignment="0" applyProtection="0"/>
    <xf numFmtId="0" fontId="37" fillId="0" borderId="0" applyNumberFormat="0" applyFill="0" applyBorder="0" applyAlignment="0" applyProtection="0"/>
  </cellStyleXfs>
  <cellXfs count="221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6" fontId="4" fillId="0" borderId="4" xfId="40" applyFont="1" applyBorder="1" applyAlignment="1">
      <alignment vertical="center"/>
    </xf>
    <xf numFmtId="10" fontId="4" fillId="0" borderId="4" xfId="81" applyNumberFormat="1" applyFont="1" applyBorder="1" applyAlignment="1">
      <alignment vertical="center"/>
    </xf>
    <xf numFmtId="10" fontId="4" fillId="0" borderId="5" xfId="8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6" fontId="4" fillId="0" borderId="1" xfId="40" applyFont="1" applyBorder="1" applyAlignment="1">
      <alignment vertical="center"/>
    </xf>
    <xf numFmtId="10" fontId="4" fillId="0" borderId="1" xfId="81" applyNumberFormat="1" applyFont="1" applyBorder="1" applyAlignment="1">
      <alignment vertical="center"/>
    </xf>
    <xf numFmtId="10" fontId="4" fillId="0" borderId="7" xfId="81" applyNumberFormat="1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10" fontId="4" fillId="0" borderId="1" xfId="4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6" fontId="4" fillId="0" borderId="9" xfId="40" applyFont="1" applyBorder="1" applyAlignment="1">
      <alignment vertical="center"/>
    </xf>
    <xf numFmtId="10" fontId="4" fillId="0" borderId="9" xfId="81" applyNumberFormat="1" applyFont="1" applyBorder="1" applyAlignment="1">
      <alignment vertical="center"/>
    </xf>
    <xf numFmtId="10" fontId="4" fillId="0" borderId="10" xfId="81" applyNumberFormat="1" applyFont="1" applyBorder="1" applyAlignment="1">
      <alignment vertical="center"/>
    </xf>
    <xf numFmtId="0" fontId="7" fillId="0" borderId="0" xfId="74" applyFont="1" applyAlignment="1" applyProtection="1">
      <alignment horizontal="right"/>
      <protection locked="0"/>
    </xf>
    <xf numFmtId="0" fontId="6" fillId="0" borderId="0" xfId="74" applyProtection="1">
      <protection locked="0"/>
    </xf>
    <xf numFmtId="0" fontId="8" fillId="4" borderId="0" xfId="74" applyFont="1" applyFill="1" applyAlignment="1" applyProtection="1">
      <alignment vertical="center"/>
      <protection locked="0"/>
    </xf>
    <xf numFmtId="0" fontId="6" fillId="0" borderId="0" xfId="74" applyFont="1" applyAlignment="1" applyProtection="1">
      <alignment horizontal="right"/>
    </xf>
    <xf numFmtId="0" fontId="6" fillId="0" borderId="0" xfId="74" applyProtection="1"/>
    <xf numFmtId="0" fontId="9" fillId="0" borderId="0" xfId="74" applyFont="1" applyAlignment="1" applyProtection="1">
      <alignment horizontal="left"/>
    </xf>
    <xf numFmtId="0" fontId="8" fillId="0" borderId="0" xfId="74" applyFont="1" applyAlignment="1" applyProtection="1">
      <alignment horizontal="center"/>
    </xf>
    <xf numFmtId="0" fontId="8" fillId="0" borderId="0" xfId="74" applyFont="1" applyAlignment="1" applyProtection="1">
      <alignment horizontal="center"/>
      <protection locked="0"/>
    </xf>
    <xf numFmtId="167" fontId="7" fillId="4" borderId="0" xfId="40" applyNumberFormat="1" applyFont="1" applyFill="1" applyBorder="1" applyProtection="1">
      <protection locked="0"/>
    </xf>
    <xf numFmtId="0" fontId="7" fillId="0" borderId="0" xfId="74" applyFont="1" applyAlignment="1" applyProtection="1">
      <alignment horizontal="center" vertical="center"/>
      <protection locked="0"/>
    </xf>
    <xf numFmtId="0" fontId="7" fillId="0" borderId="0" xfId="74" applyFont="1" applyProtection="1">
      <protection locked="0"/>
    </xf>
    <xf numFmtId="168" fontId="7" fillId="5" borderId="0" xfId="40" applyNumberFormat="1" applyFont="1" applyFill="1" applyBorder="1" applyProtection="1">
      <protection locked="0"/>
    </xf>
    <xf numFmtId="0" fontId="7" fillId="0" borderId="0" xfId="74" applyFont="1" applyProtection="1"/>
    <xf numFmtId="0" fontId="10" fillId="0" borderId="0" xfId="74" applyFont="1" applyFill="1" applyAlignment="1" applyProtection="1">
      <alignment horizontal="right"/>
      <protection locked="0"/>
    </xf>
    <xf numFmtId="0" fontId="7" fillId="0" borderId="11" xfId="74" applyFont="1" applyBorder="1" applyAlignment="1" applyProtection="1">
      <alignment horizontal="right"/>
      <protection locked="0"/>
    </xf>
    <xf numFmtId="0" fontId="6" fillId="0" borderId="11" xfId="74" applyBorder="1" applyProtection="1">
      <protection locked="0"/>
    </xf>
    <xf numFmtId="0" fontId="7" fillId="0" borderId="11" xfId="74" applyFont="1" applyBorder="1" applyAlignment="1" applyProtection="1">
      <alignment horizontal="center" vertical="center"/>
      <protection locked="0"/>
    </xf>
    <xf numFmtId="0" fontId="7" fillId="0" borderId="11" xfId="74" applyFont="1" applyBorder="1" applyProtection="1">
      <protection locked="0"/>
    </xf>
    <xf numFmtId="0" fontId="7" fillId="0" borderId="11" xfId="74" applyFont="1" applyFill="1" applyBorder="1" applyProtection="1"/>
    <xf numFmtId="0" fontId="7" fillId="0" borderId="0" xfId="74" applyFont="1" applyAlignment="1" applyProtection="1">
      <alignment horizontal="right"/>
    </xf>
    <xf numFmtId="0" fontId="7" fillId="0" borderId="0" xfId="74" applyFont="1" applyAlignment="1" applyProtection="1">
      <alignment horizontal="center" vertical="center"/>
    </xf>
    <xf numFmtId="0" fontId="6" fillId="0" borderId="0" xfId="74" applyFont="1" applyProtection="1"/>
    <xf numFmtId="0" fontId="7" fillId="0" borderId="0" xfId="74" applyFont="1" applyAlignment="1" applyProtection="1"/>
    <xf numFmtId="0" fontId="7" fillId="0" borderId="0" xfId="74" applyFont="1" applyAlignment="1" applyProtection="1">
      <alignment horizontal="center"/>
    </xf>
    <xf numFmtId="0" fontId="7" fillId="0" borderId="12" xfId="74" applyFont="1" applyBorder="1" applyAlignment="1" applyProtection="1">
      <alignment horizontal="center"/>
    </xf>
    <xf numFmtId="0" fontId="7" fillId="0" borderId="13" xfId="74" applyFont="1" applyBorder="1" applyAlignment="1" applyProtection="1">
      <alignment horizontal="center"/>
    </xf>
    <xf numFmtId="0" fontId="7" fillId="0" borderId="14" xfId="74" applyFont="1" applyBorder="1" applyAlignment="1" applyProtection="1">
      <alignment horizontal="center"/>
    </xf>
    <xf numFmtId="0" fontId="7" fillId="0" borderId="15" xfId="74" quotePrefix="1" applyFont="1" applyBorder="1" applyAlignment="1" applyProtection="1">
      <alignment horizontal="center"/>
    </xf>
    <xf numFmtId="0" fontId="7" fillId="0" borderId="16" xfId="74" quotePrefix="1" applyFont="1" applyBorder="1" applyAlignment="1" applyProtection="1">
      <alignment horizontal="center"/>
    </xf>
    <xf numFmtId="0" fontId="6" fillId="0" borderId="0" xfId="74" applyBorder="1" applyAlignment="1" applyProtection="1">
      <alignment vertical="top"/>
    </xf>
    <xf numFmtId="0" fontId="6" fillId="4" borderId="0" xfId="74" applyFill="1" applyBorder="1" applyAlignment="1" applyProtection="1">
      <alignment vertical="top"/>
    </xf>
    <xf numFmtId="0" fontId="6" fillId="0" borderId="0" xfId="74" applyFill="1" applyBorder="1" applyAlignment="1" applyProtection="1">
      <alignment vertical="top"/>
      <protection locked="0"/>
    </xf>
    <xf numFmtId="44" fontId="12" fillId="4" borderId="17" xfId="48" applyFont="1" applyFill="1" applyBorder="1" applyAlignment="1" applyProtection="1">
      <alignment horizontal="right" vertical="center"/>
      <protection locked="0"/>
    </xf>
    <xf numFmtId="0" fontId="13" fillId="0" borderId="17" xfId="74" applyFont="1" applyFill="1" applyBorder="1" applyAlignment="1" applyProtection="1">
      <alignment horizontal="right" vertical="center"/>
      <protection locked="0"/>
    </xf>
    <xf numFmtId="44" fontId="12" fillId="0" borderId="13" xfId="47" applyFont="1" applyBorder="1" applyAlignment="1" applyProtection="1">
      <alignment horizontal="right" vertical="center"/>
    </xf>
    <xf numFmtId="0" fontId="13" fillId="0" borderId="0" xfId="74" applyFont="1" applyBorder="1" applyAlignment="1" applyProtection="1">
      <alignment horizontal="right" vertical="center"/>
      <protection locked="0"/>
    </xf>
    <xf numFmtId="0" fontId="13" fillId="0" borderId="13" xfId="74" applyFont="1" applyFill="1" applyBorder="1" applyAlignment="1" applyProtection="1">
      <alignment horizontal="right" vertical="center"/>
      <protection locked="0"/>
    </xf>
    <xf numFmtId="44" fontId="12" fillId="0" borderId="13" xfId="47" applyNumberFormat="1" applyFont="1" applyBorder="1" applyAlignment="1" applyProtection="1">
      <alignment horizontal="right" vertical="center"/>
    </xf>
    <xf numFmtId="44" fontId="13" fillId="0" borderId="17" xfId="74" applyNumberFormat="1" applyFont="1" applyBorder="1" applyAlignment="1" applyProtection="1">
      <alignment horizontal="right" vertical="center"/>
    </xf>
    <xf numFmtId="10" fontId="12" fillId="0" borderId="13" xfId="83" applyNumberFormat="1" applyFont="1" applyBorder="1" applyAlignment="1" applyProtection="1">
      <alignment horizontal="right" vertical="center"/>
    </xf>
    <xf numFmtId="169" fontId="12" fillId="4" borderId="17" xfId="47" applyNumberFormat="1" applyFont="1" applyFill="1" applyBorder="1" applyAlignment="1" applyProtection="1">
      <alignment horizontal="right" vertical="center"/>
      <protection locked="0"/>
    </xf>
    <xf numFmtId="168" fontId="13" fillId="0" borderId="17" xfId="74" applyNumberFormat="1" applyFont="1" applyFill="1" applyBorder="1" applyAlignment="1" applyProtection="1">
      <alignment horizontal="right" vertical="center"/>
      <protection locked="0"/>
    </xf>
    <xf numFmtId="168" fontId="13" fillId="0" borderId="13" xfId="74" applyNumberFormat="1" applyFont="1" applyFill="1" applyBorder="1" applyAlignment="1" applyProtection="1">
      <alignment horizontal="right" vertical="center"/>
      <protection locked="0"/>
    </xf>
    <xf numFmtId="0" fontId="6" fillId="0" borderId="0" xfId="74" applyFill="1" applyBorder="1" applyAlignment="1" applyProtection="1">
      <alignment vertical="top"/>
    </xf>
    <xf numFmtId="44" fontId="12" fillId="4" borderId="17" xfId="47" applyNumberFormat="1" applyFont="1" applyFill="1" applyBorder="1" applyAlignment="1" applyProtection="1">
      <alignment horizontal="right" vertical="center"/>
      <protection locked="0"/>
    </xf>
    <xf numFmtId="0" fontId="6" fillId="0" borderId="11" xfId="74" applyBorder="1" applyAlignment="1" applyProtection="1">
      <alignment vertical="top"/>
    </xf>
    <xf numFmtId="0" fontId="6" fillId="0" borderId="11" xfId="74" applyFill="1" applyBorder="1" applyAlignment="1" applyProtection="1">
      <alignment vertical="top"/>
    </xf>
    <xf numFmtId="0" fontId="6" fillId="4" borderId="11" xfId="74" applyFill="1" applyBorder="1" applyAlignment="1" applyProtection="1">
      <alignment vertical="top"/>
    </xf>
    <xf numFmtId="0" fontId="6" fillId="0" borderId="11" xfId="74" applyFill="1" applyBorder="1" applyAlignment="1" applyProtection="1">
      <alignment vertical="top"/>
      <protection locked="0"/>
    </xf>
    <xf numFmtId="170" fontId="12" fillId="4" borderId="15" xfId="47" applyNumberFormat="1" applyFont="1" applyFill="1" applyBorder="1" applyAlignment="1" applyProtection="1">
      <alignment horizontal="right" vertical="center"/>
      <protection locked="0"/>
    </xf>
    <xf numFmtId="168" fontId="13" fillId="0" borderId="15" xfId="74" applyNumberFormat="1" applyFont="1" applyFill="1" applyBorder="1" applyAlignment="1" applyProtection="1">
      <alignment horizontal="right" vertical="center"/>
      <protection locked="0"/>
    </xf>
    <xf numFmtId="44" fontId="12" fillId="0" borderId="16" xfId="47" applyFont="1" applyBorder="1" applyAlignment="1" applyProtection="1">
      <alignment horizontal="right" vertical="center"/>
    </xf>
    <xf numFmtId="0" fontId="13" fillId="0" borderId="11" xfId="74" applyFont="1" applyBorder="1" applyAlignment="1" applyProtection="1">
      <alignment horizontal="right" vertical="center"/>
      <protection locked="0"/>
    </xf>
    <xf numFmtId="168" fontId="13" fillId="0" borderId="16" xfId="74" applyNumberFormat="1" applyFont="1" applyFill="1" applyBorder="1" applyAlignment="1" applyProtection="1">
      <alignment horizontal="right" vertical="center"/>
      <protection locked="0"/>
    </xf>
    <xf numFmtId="44" fontId="13" fillId="0" borderId="15" xfId="74" applyNumberFormat="1" applyFont="1" applyBorder="1" applyAlignment="1" applyProtection="1">
      <alignment horizontal="right" vertical="center"/>
    </xf>
    <xf numFmtId="10" fontId="12" fillId="0" borderId="16" xfId="83" applyNumberFormat="1" applyFont="1" applyBorder="1" applyAlignment="1" applyProtection="1">
      <alignment horizontal="right" vertical="center"/>
    </xf>
    <xf numFmtId="0" fontId="7" fillId="6" borderId="18" xfId="74" applyFont="1" applyFill="1" applyBorder="1" applyAlignment="1" applyProtection="1">
      <alignment vertical="top"/>
    </xf>
    <xf numFmtId="0" fontId="6" fillId="6" borderId="11" xfId="74" applyFill="1" applyBorder="1" applyAlignment="1" applyProtection="1">
      <alignment vertical="top"/>
    </xf>
    <xf numFmtId="0" fontId="6" fillId="6" borderId="11" xfId="74" applyFill="1" applyBorder="1" applyAlignment="1" applyProtection="1">
      <alignment vertical="top"/>
      <protection locked="0"/>
    </xf>
    <xf numFmtId="169" fontId="12" fillId="6" borderId="15" xfId="47" applyNumberFormat="1" applyFont="1" applyFill="1" applyBorder="1" applyAlignment="1" applyProtection="1">
      <alignment horizontal="right" vertical="center"/>
      <protection locked="0"/>
    </xf>
    <xf numFmtId="0" fontId="13" fillId="6" borderId="15" xfId="74" applyFont="1" applyFill="1" applyBorder="1" applyAlignment="1" applyProtection="1">
      <alignment horizontal="right" vertical="center"/>
      <protection locked="0"/>
    </xf>
    <xf numFmtId="44" fontId="14" fillId="6" borderId="16" xfId="47" applyFont="1" applyFill="1" applyBorder="1" applyAlignment="1" applyProtection="1">
      <alignment horizontal="right" vertical="center"/>
    </xf>
    <xf numFmtId="0" fontId="13" fillId="4" borderId="0" xfId="74" applyFont="1" applyFill="1" applyAlignment="1" applyProtection="1">
      <alignment horizontal="right" vertical="center"/>
      <protection locked="0"/>
    </xf>
    <xf numFmtId="0" fontId="13" fillId="6" borderId="16" xfId="74" applyFont="1" applyFill="1" applyBorder="1" applyAlignment="1" applyProtection="1">
      <alignment horizontal="right" vertical="center"/>
      <protection locked="0"/>
    </xf>
    <xf numFmtId="0" fontId="13" fillId="6" borderId="0" xfId="74" applyFont="1" applyFill="1" applyAlignment="1" applyProtection="1">
      <alignment horizontal="right" vertical="center"/>
      <protection locked="0"/>
    </xf>
    <xf numFmtId="44" fontId="15" fillId="6" borderId="15" xfId="74" applyNumberFormat="1" applyFont="1" applyFill="1" applyBorder="1" applyAlignment="1" applyProtection="1">
      <alignment horizontal="right" vertical="center"/>
    </xf>
    <xf numFmtId="10" fontId="15" fillId="6" borderId="16" xfId="83" applyNumberFormat="1" applyFont="1" applyFill="1" applyBorder="1" applyAlignment="1" applyProtection="1">
      <alignment horizontal="right" vertical="center"/>
    </xf>
    <xf numFmtId="0" fontId="6" fillId="0" borderId="0" xfId="74" applyFont="1" applyFill="1" applyAlignment="1" applyProtection="1">
      <alignment vertical="top" wrapText="1"/>
    </xf>
    <xf numFmtId="0" fontId="6" fillId="0" borderId="0" xfId="74" applyAlignment="1" applyProtection="1">
      <alignment vertical="top"/>
    </xf>
    <xf numFmtId="0" fontId="6" fillId="4" borderId="0" xfId="74" applyFill="1" applyAlignment="1" applyProtection="1">
      <alignment vertical="top"/>
    </xf>
    <xf numFmtId="0" fontId="6" fillId="0" borderId="0" xfId="74" applyFill="1" applyAlignment="1" applyProtection="1">
      <alignment vertical="top"/>
      <protection locked="0"/>
    </xf>
    <xf numFmtId="168" fontId="13" fillId="0" borderId="17" xfId="44" applyNumberFormat="1" applyFont="1" applyFill="1" applyBorder="1" applyAlignment="1" applyProtection="1">
      <alignment horizontal="right" vertical="center"/>
      <protection locked="0"/>
    </xf>
    <xf numFmtId="0" fontId="13" fillId="0" borderId="0" xfId="74" applyFont="1" applyAlignment="1" applyProtection="1">
      <alignment horizontal="right" vertical="center"/>
      <protection locked="0"/>
    </xf>
    <xf numFmtId="170" fontId="12" fillId="4" borderId="17" xfId="47" applyNumberFormat="1" applyFont="1" applyFill="1" applyBorder="1" applyAlignment="1" applyProtection="1">
      <alignment horizontal="right" vertical="center"/>
      <protection locked="0"/>
    </xf>
    <xf numFmtId="0" fontId="6" fillId="0" borderId="0" xfId="74" applyFont="1" applyAlignment="1" applyProtection="1">
      <alignment vertical="top"/>
    </xf>
    <xf numFmtId="0" fontId="7" fillId="6" borderId="19" xfId="74" applyFont="1" applyFill="1" applyBorder="1" applyAlignment="1" applyProtection="1">
      <alignment vertical="top" wrapText="1"/>
    </xf>
    <xf numFmtId="0" fontId="6" fillId="6" borderId="20" xfId="74" applyFill="1" applyBorder="1" applyProtection="1"/>
    <xf numFmtId="0" fontId="6" fillId="6" borderId="20" xfId="74" applyFill="1" applyBorder="1" applyProtection="1">
      <protection locked="0"/>
    </xf>
    <xf numFmtId="0" fontId="13" fillId="6" borderId="1" xfId="74" applyFont="1" applyFill="1" applyBorder="1" applyAlignment="1" applyProtection="1">
      <alignment horizontal="right" vertical="center"/>
      <protection locked="0"/>
    </xf>
    <xf numFmtId="44" fontId="15" fillId="6" borderId="21" xfId="74" applyNumberFormat="1" applyFont="1" applyFill="1" applyBorder="1" applyAlignment="1" applyProtection="1">
      <alignment horizontal="right" vertical="center"/>
    </xf>
    <xf numFmtId="0" fontId="13" fillId="6" borderId="21" xfId="74" applyFont="1" applyFill="1" applyBorder="1" applyAlignment="1" applyProtection="1">
      <alignment horizontal="right" vertical="center"/>
      <protection locked="0"/>
    </xf>
    <xf numFmtId="44" fontId="15" fillId="6" borderId="1" xfId="74" applyNumberFormat="1" applyFont="1" applyFill="1" applyBorder="1" applyAlignment="1" applyProtection="1">
      <alignment horizontal="right" vertical="center"/>
    </xf>
    <xf numFmtId="10" fontId="15" fillId="6" borderId="21" xfId="83" applyNumberFormat="1" applyFont="1" applyFill="1" applyBorder="1" applyAlignment="1" applyProtection="1">
      <alignment horizontal="right" vertical="center"/>
    </xf>
    <xf numFmtId="0" fontId="6" fillId="0" borderId="0" xfId="74" applyAlignment="1" applyProtection="1">
      <alignment vertical="center"/>
    </xf>
    <xf numFmtId="0" fontId="6" fillId="4" borderId="0" xfId="74" applyFill="1" applyAlignment="1" applyProtection="1">
      <alignment vertical="center"/>
    </xf>
    <xf numFmtId="0" fontId="6" fillId="0" borderId="0" xfId="74" applyFill="1" applyAlignment="1" applyProtection="1">
      <alignment vertical="center"/>
      <protection locked="0"/>
    </xf>
    <xf numFmtId="168" fontId="13" fillId="4" borderId="17" xfId="44" applyNumberFormat="1" applyFont="1" applyFill="1" applyBorder="1" applyAlignment="1" applyProtection="1">
      <alignment horizontal="right" vertical="center"/>
      <protection locked="0"/>
    </xf>
    <xf numFmtId="168" fontId="13" fillId="4" borderId="13" xfId="44" applyNumberFormat="1" applyFont="1" applyFill="1" applyBorder="1" applyAlignment="1" applyProtection="1">
      <alignment horizontal="right" vertical="center"/>
      <protection locked="0"/>
    </xf>
    <xf numFmtId="0" fontId="6" fillId="6" borderId="20" xfId="74" applyFill="1" applyBorder="1" applyAlignment="1" applyProtection="1">
      <alignment vertical="top"/>
    </xf>
    <xf numFmtId="0" fontId="6" fillId="6" borderId="20" xfId="74" applyFill="1" applyBorder="1" applyAlignment="1" applyProtection="1">
      <alignment vertical="top"/>
      <protection locked="0"/>
    </xf>
    <xf numFmtId="0" fontId="15" fillId="4" borderId="0" xfId="74" applyFont="1" applyFill="1" applyAlignment="1" applyProtection="1">
      <alignment horizontal="right" vertical="center"/>
      <protection locked="0"/>
    </xf>
    <xf numFmtId="0" fontId="15" fillId="6" borderId="1" xfId="74" applyFont="1" applyFill="1" applyBorder="1" applyAlignment="1" applyProtection="1">
      <alignment horizontal="right" vertical="center"/>
      <protection locked="0"/>
    </xf>
    <xf numFmtId="0" fontId="15" fillId="6" borderId="21" xfId="74" applyFont="1" applyFill="1" applyBorder="1" applyAlignment="1" applyProtection="1">
      <alignment horizontal="right" vertical="center"/>
      <protection locked="0"/>
    </xf>
    <xf numFmtId="0" fontId="15" fillId="6" borderId="0" xfId="74" applyFont="1" applyFill="1" applyAlignment="1" applyProtection="1">
      <alignment horizontal="right" vertical="center"/>
      <protection locked="0"/>
    </xf>
    <xf numFmtId="0" fontId="6" fillId="0" borderId="0" xfId="74" applyAlignment="1" applyProtection="1">
      <alignment vertical="top" wrapText="1"/>
    </xf>
    <xf numFmtId="169" fontId="13" fillId="4" borderId="17" xfId="47" applyNumberFormat="1" applyFont="1" applyFill="1" applyBorder="1" applyAlignment="1" applyProtection="1">
      <alignment horizontal="right" vertical="center"/>
      <protection locked="0"/>
    </xf>
    <xf numFmtId="44" fontId="13" fillId="0" borderId="13" xfId="47" applyFont="1" applyBorder="1" applyAlignment="1" applyProtection="1">
      <alignment horizontal="right" vertical="center"/>
    </xf>
    <xf numFmtId="10" fontId="13" fillId="0" borderId="13" xfId="83" applyNumberFormat="1" applyFont="1" applyBorder="1" applyAlignment="1" applyProtection="1">
      <alignment horizontal="right" vertical="center"/>
    </xf>
    <xf numFmtId="169" fontId="13" fillId="0" borderId="17" xfId="47" applyNumberFormat="1" applyFont="1" applyFill="1" applyBorder="1" applyAlignment="1" applyProtection="1">
      <alignment horizontal="right" vertical="center"/>
      <protection locked="0"/>
    </xf>
    <xf numFmtId="0" fontId="6" fillId="7" borderId="22" xfId="74" applyFont="1" applyFill="1" applyBorder="1" applyProtection="1"/>
    <xf numFmtId="0" fontId="6" fillId="7" borderId="23" xfId="74" applyFill="1" applyBorder="1" applyAlignment="1" applyProtection="1">
      <alignment vertical="top"/>
    </xf>
    <xf numFmtId="0" fontId="6" fillId="7" borderId="23" xfId="74" applyFill="1" applyBorder="1" applyAlignment="1" applyProtection="1">
      <alignment vertical="top"/>
      <protection locked="0"/>
    </xf>
    <xf numFmtId="169" fontId="13" fillId="7" borderId="24" xfId="47" applyNumberFormat="1" applyFont="1" applyFill="1" applyBorder="1" applyAlignment="1" applyProtection="1">
      <alignment horizontal="right" vertical="center"/>
      <protection locked="0"/>
    </xf>
    <xf numFmtId="0" fontId="13" fillId="7" borderId="25" xfId="74" applyFont="1" applyFill="1" applyBorder="1" applyAlignment="1" applyProtection="1">
      <alignment horizontal="right" vertical="center"/>
      <protection locked="0"/>
    </xf>
    <xf numFmtId="44" fontId="13" fillId="7" borderId="23" xfId="47" applyFont="1" applyFill="1" applyBorder="1" applyAlignment="1" applyProtection="1">
      <alignment horizontal="right" vertical="center"/>
    </xf>
    <xf numFmtId="0" fontId="13" fillId="7" borderId="23" xfId="74" applyFont="1" applyFill="1" applyBorder="1" applyAlignment="1" applyProtection="1">
      <alignment horizontal="right" vertical="center"/>
      <protection locked="0"/>
    </xf>
    <xf numFmtId="0" fontId="13" fillId="7" borderId="24" xfId="74" applyFont="1" applyFill="1" applyBorder="1" applyAlignment="1" applyProtection="1">
      <alignment horizontal="right" vertical="center"/>
      <protection locked="0"/>
    </xf>
    <xf numFmtId="44" fontId="13" fillId="7" borderId="24" xfId="74" applyNumberFormat="1" applyFont="1" applyFill="1" applyBorder="1" applyAlignment="1" applyProtection="1">
      <alignment horizontal="right" vertical="center"/>
    </xf>
    <xf numFmtId="10" fontId="13" fillId="7" borderId="26" xfId="83" applyNumberFormat="1" applyFont="1" applyFill="1" applyBorder="1" applyAlignment="1" applyProtection="1">
      <alignment horizontal="right" vertical="center"/>
    </xf>
    <xf numFmtId="0" fontId="7" fillId="0" borderId="0" xfId="74" applyFont="1" applyFill="1" applyAlignment="1" applyProtection="1">
      <alignment vertical="top"/>
    </xf>
    <xf numFmtId="0" fontId="6" fillId="0" borderId="0" xfId="74" applyAlignment="1" applyProtection="1">
      <alignment vertical="top"/>
      <protection locked="0"/>
    </xf>
    <xf numFmtId="9" fontId="13" fillId="0" borderId="17" xfId="74" applyNumberFormat="1" applyFont="1" applyFill="1" applyBorder="1" applyAlignment="1" applyProtection="1">
      <alignment horizontal="right" vertical="center"/>
    </xf>
    <xf numFmtId="9" fontId="13" fillId="0" borderId="0" xfId="74" applyNumberFormat="1" applyFont="1" applyFill="1" applyBorder="1" applyAlignment="1" applyProtection="1">
      <alignment horizontal="right" vertical="center"/>
    </xf>
    <xf numFmtId="44" fontId="15" fillId="0" borderId="27" xfId="74" applyNumberFormat="1" applyFont="1" applyFill="1" applyBorder="1" applyAlignment="1" applyProtection="1">
      <alignment horizontal="right" vertical="center"/>
    </xf>
    <xf numFmtId="0" fontId="15" fillId="0" borderId="17" xfId="74" applyFont="1" applyFill="1" applyBorder="1" applyAlignment="1" applyProtection="1">
      <alignment horizontal="right" vertical="center"/>
    </xf>
    <xf numFmtId="9" fontId="15" fillId="0" borderId="17" xfId="74" applyNumberFormat="1" applyFont="1" applyFill="1" applyBorder="1" applyAlignment="1" applyProtection="1">
      <alignment horizontal="right" vertical="center"/>
    </xf>
    <xf numFmtId="44" fontId="15" fillId="0" borderId="28" xfId="74" applyNumberFormat="1" applyFont="1" applyFill="1" applyBorder="1" applyAlignment="1" applyProtection="1">
      <alignment horizontal="right" vertical="center"/>
    </xf>
    <xf numFmtId="0" fontId="15" fillId="0" borderId="0" xfId="74" applyFont="1" applyFill="1" applyBorder="1" applyAlignment="1" applyProtection="1">
      <alignment horizontal="right" vertical="center"/>
      <protection locked="0"/>
    </xf>
    <xf numFmtId="44" fontId="15" fillId="0" borderId="17" xfId="74" applyNumberFormat="1" applyFont="1" applyFill="1" applyBorder="1" applyAlignment="1" applyProtection="1">
      <alignment horizontal="right" vertical="center"/>
    </xf>
    <xf numFmtId="10" fontId="15" fillId="0" borderId="13" xfId="83" applyNumberFormat="1" applyFont="1" applyFill="1" applyBorder="1" applyAlignment="1" applyProtection="1">
      <alignment horizontal="right" vertical="center"/>
    </xf>
    <xf numFmtId="0" fontId="6" fillId="0" borderId="0" xfId="74" applyFont="1" applyFill="1" applyAlignment="1" applyProtection="1">
      <alignment horizontal="left" vertical="top" indent="1"/>
    </xf>
    <xf numFmtId="0" fontId="13" fillId="0" borderId="0" xfId="74" applyFont="1" applyFill="1" applyBorder="1" applyAlignment="1" applyProtection="1">
      <alignment horizontal="right" vertical="center"/>
    </xf>
    <xf numFmtId="44" fontId="13" fillId="0" borderId="27" xfId="74" applyNumberFormat="1" applyFont="1" applyFill="1" applyBorder="1" applyAlignment="1" applyProtection="1">
      <alignment horizontal="right" vertical="center"/>
    </xf>
    <xf numFmtId="0" fontId="13" fillId="0" borderId="17" xfId="74" applyFont="1" applyFill="1" applyBorder="1" applyAlignment="1" applyProtection="1">
      <alignment horizontal="right" vertical="center"/>
    </xf>
    <xf numFmtId="44" fontId="13" fillId="0" borderId="13" xfId="74" applyNumberFormat="1" applyFont="1" applyFill="1" applyBorder="1" applyAlignment="1" applyProtection="1">
      <alignment horizontal="right" vertical="center"/>
    </xf>
    <xf numFmtId="0" fontId="13" fillId="0" borderId="0" xfId="74" applyFont="1" applyFill="1" applyBorder="1" applyAlignment="1" applyProtection="1">
      <alignment horizontal="right" vertical="center"/>
      <protection locked="0"/>
    </xf>
    <xf numFmtId="44" fontId="13" fillId="0" borderId="17" xfId="74" applyNumberFormat="1" applyFont="1" applyFill="1" applyBorder="1" applyAlignment="1" applyProtection="1">
      <alignment horizontal="right" vertical="center"/>
    </xf>
    <xf numFmtId="10" fontId="13" fillId="0" borderId="13" xfId="83" applyNumberFormat="1" applyFont="1" applyFill="1" applyBorder="1" applyAlignment="1" applyProtection="1">
      <alignment horizontal="right" vertical="center"/>
    </xf>
    <xf numFmtId="0" fontId="7" fillId="0" borderId="0" xfId="74" applyFont="1" applyAlignment="1" applyProtection="1">
      <alignment horizontal="left" vertical="top" wrapText="1" indent="1"/>
    </xf>
    <xf numFmtId="44" fontId="18" fillId="0" borderId="27" xfId="74" applyNumberFormat="1" applyFont="1" applyFill="1" applyBorder="1" applyAlignment="1" applyProtection="1">
      <alignment horizontal="right" vertical="center"/>
    </xf>
    <xf numFmtId="44" fontId="18" fillId="0" borderId="13" xfId="74" applyNumberFormat="1" applyFont="1" applyFill="1" applyBorder="1" applyAlignment="1" applyProtection="1">
      <alignment horizontal="right" vertical="center"/>
    </xf>
    <xf numFmtId="44" fontId="18" fillId="0" borderId="17" xfId="74" applyNumberFormat="1" applyFont="1" applyFill="1" applyBorder="1" applyAlignment="1" applyProtection="1">
      <alignment horizontal="right" vertical="center"/>
    </xf>
    <xf numFmtId="10" fontId="18" fillId="0" borderId="13" xfId="83" applyNumberFormat="1" applyFont="1" applyFill="1" applyBorder="1" applyAlignment="1" applyProtection="1">
      <alignment horizontal="right" vertical="center"/>
    </xf>
    <xf numFmtId="0" fontId="6" fillId="6" borderId="0" xfId="74" applyFill="1" applyAlignment="1" applyProtection="1">
      <alignment vertical="top"/>
      <protection locked="0"/>
    </xf>
    <xf numFmtId="0" fontId="13" fillId="6" borderId="15" xfId="74" applyFont="1" applyFill="1" applyBorder="1" applyAlignment="1" applyProtection="1">
      <alignment horizontal="right" vertical="center"/>
    </xf>
    <xf numFmtId="0" fontId="13" fillId="6" borderId="11" xfId="74" applyFont="1" applyFill="1" applyBorder="1" applyAlignment="1" applyProtection="1">
      <alignment horizontal="right" vertical="center"/>
    </xf>
    <xf numFmtId="44" fontId="15" fillId="6" borderId="18" xfId="74" applyNumberFormat="1" applyFont="1" applyFill="1" applyBorder="1" applyAlignment="1" applyProtection="1">
      <alignment horizontal="right" vertical="center"/>
    </xf>
    <xf numFmtId="0" fontId="15" fillId="6" borderId="15" xfId="74" applyFont="1" applyFill="1" applyBorder="1" applyAlignment="1" applyProtection="1">
      <alignment horizontal="right" vertical="center"/>
    </xf>
    <xf numFmtId="44" fontId="15" fillId="6" borderId="16" xfId="74" applyNumberFormat="1" applyFont="1" applyFill="1" applyBorder="1" applyAlignment="1" applyProtection="1">
      <alignment horizontal="right" vertical="center"/>
    </xf>
    <xf numFmtId="0" fontId="15" fillId="6" borderId="11" xfId="74" applyFont="1" applyFill="1" applyBorder="1" applyAlignment="1" applyProtection="1">
      <alignment horizontal="right" vertical="center"/>
      <protection locked="0"/>
    </xf>
    <xf numFmtId="169" fontId="6" fillId="7" borderId="25" xfId="47" applyNumberFormat="1" applyFill="1" applyBorder="1" applyAlignment="1" applyProtection="1">
      <alignment vertical="top"/>
      <protection locked="0"/>
    </xf>
    <xf numFmtId="0" fontId="6" fillId="7" borderId="23" xfId="74" applyFill="1" applyBorder="1" applyAlignment="1" applyProtection="1">
      <alignment vertical="center"/>
      <protection locked="0"/>
    </xf>
    <xf numFmtId="44" fontId="6" fillId="7" borderId="29" xfId="47" applyFill="1" applyBorder="1" applyAlignment="1" applyProtection="1">
      <alignment vertical="center"/>
      <protection locked="0"/>
    </xf>
    <xf numFmtId="0" fontId="6" fillId="7" borderId="25" xfId="74" applyFill="1" applyBorder="1" applyAlignment="1" applyProtection="1">
      <alignment vertical="center"/>
      <protection locked="0"/>
    </xf>
    <xf numFmtId="44" fontId="6" fillId="7" borderId="24" xfId="47" applyFill="1" applyBorder="1" applyAlignment="1" applyProtection="1">
      <alignment vertical="center"/>
      <protection locked="0"/>
    </xf>
    <xf numFmtId="44" fontId="6" fillId="7" borderId="25" xfId="74" applyNumberFormat="1" applyFill="1" applyBorder="1" applyAlignment="1" applyProtection="1">
      <alignment vertical="center"/>
      <protection locked="0"/>
    </xf>
    <xf numFmtId="10" fontId="6" fillId="7" borderId="26" xfId="83" applyNumberFormat="1" applyFill="1" applyBorder="1" applyAlignment="1" applyProtection="1">
      <alignment vertical="center"/>
      <protection locked="0"/>
    </xf>
    <xf numFmtId="44" fontId="6" fillId="0" borderId="0" xfId="74" applyNumberFormat="1" applyProtection="1">
      <protection locked="0"/>
    </xf>
    <xf numFmtId="165" fontId="12" fillId="4" borderId="17" xfId="46" applyFont="1" applyFill="1" applyBorder="1" applyAlignment="1" applyProtection="1">
      <alignment horizontal="right" vertical="center"/>
      <protection locked="0"/>
    </xf>
    <xf numFmtId="169" fontId="12" fillId="4" borderId="15" xfId="47" applyNumberFormat="1" applyFont="1" applyFill="1" applyBorder="1" applyAlignment="1" applyProtection="1">
      <alignment horizontal="right" vertical="center"/>
      <protection locked="0"/>
    </xf>
    <xf numFmtId="44" fontId="19" fillId="6" borderId="16" xfId="47" applyFont="1" applyFill="1" applyBorder="1" applyAlignment="1" applyProtection="1">
      <alignment horizontal="right" vertical="center"/>
    </xf>
    <xf numFmtId="168" fontId="13" fillId="0" borderId="17" xfId="40" applyNumberFormat="1" applyFont="1" applyFill="1" applyBorder="1" applyAlignment="1" applyProtection="1">
      <alignment horizontal="right" vertical="center"/>
      <protection locked="0"/>
    </xf>
    <xf numFmtId="168" fontId="13" fillId="4" borderId="17" xfId="40" applyNumberFormat="1" applyFont="1" applyFill="1" applyBorder="1" applyAlignment="1" applyProtection="1">
      <alignment horizontal="right" vertical="center"/>
      <protection locked="0"/>
    </xf>
    <xf numFmtId="168" fontId="13" fillId="4" borderId="13" xfId="4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/>
    <xf numFmtId="168" fontId="7" fillId="0" borderId="0" xfId="40" applyNumberFormat="1" applyFont="1" applyFill="1" applyBorder="1" applyProtection="1"/>
    <xf numFmtId="0" fontId="7" fillId="5" borderId="11" xfId="74" applyFont="1" applyFill="1" applyBorder="1" applyProtection="1">
      <protection locked="0"/>
    </xf>
    <xf numFmtId="3" fontId="7" fillId="5" borderId="11" xfId="74" applyNumberFormat="1" applyFont="1" applyFill="1" applyBorder="1" applyProtection="1">
      <protection locked="0"/>
    </xf>
    <xf numFmtId="0" fontId="4" fillId="0" borderId="3" xfId="0" applyFont="1" applyBorder="1"/>
    <xf numFmtId="3" fontId="4" fillId="0" borderId="4" xfId="0" applyNumberFormat="1" applyFont="1" applyBorder="1"/>
    <xf numFmtId="0" fontId="4" fillId="0" borderId="4" xfId="0" applyFont="1" applyBorder="1"/>
    <xf numFmtId="166" fontId="4" fillId="0" borderId="4" xfId="40" applyFont="1" applyBorder="1"/>
    <xf numFmtId="10" fontId="4" fillId="0" borderId="4" xfId="81" applyNumberFormat="1" applyFont="1" applyBorder="1"/>
    <xf numFmtId="10" fontId="4" fillId="0" borderId="5" xfId="81" applyNumberFormat="1" applyFont="1" applyBorder="1"/>
    <xf numFmtId="0" fontId="4" fillId="0" borderId="6" xfId="0" applyFont="1" applyBorder="1"/>
    <xf numFmtId="3" fontId="4" fillId="0" borderId="1" xfId="0" applyNumberFormat="1" applyFont="1" applyBorder="1"/>
    <xf numFmtId="0" fontId="4" fillId="0" borderId="1" xfId="0" applyFont="1" applyBorder="1"/>
    <xf numFmtId="166" fontId="4" fillId="0" borderId="1" xfId="40" applyFont="1" applyBorder="1"/>
    <xf numFmtId="10" fontId="4" fillId="0" borderId="1" xfId="81" applyNumberFormat="1" applyFont="1" applyBorder="1"/>
    <xf numFmtId="10" fontId="4" fillId="0" borderId="7" xfId="81" applyNumberFormat="1" applyFont="1" applyBorder="1"/>
    <xf numFmtId="0" fontId="4" fillId="0" borderId="6" xfId="0" applyFont="1" applyBorder="1" applyAlignment="1">
      <alignment wrapText="1"/>
    </xf>
    <xf numFmtId="10" fontId="4" fillId="0" borderId="1" xfId="40" applyNumberFormat="1" applyFont="1" applyBorder="1"/>
    <xf numFmtId="0" fontId="4" fillId="0" borderId="8" xfId="0" applyFont="1" applyBorder="1"/>
    <xf numFmtId="3" fontId="4" fillId="0" borderId="9" xfId="0" applyNumberFormat="1" applyFont="1" applyBorder="1"/>
    <xf numFmtId="0" fontId="4" fillId="0" borderId="9" xfId="0" applyFont="1" applyBorder="1"/>
    <xf numFmtId="166" fontId="4" fillId="0" borderId="9" xfId="40" applyFont="1" applyBorder="1"/>
    <xf numFmtId="10" fontId="4" fillId="0" borderId="9" xfId="81" applyNumberFormat="1" applyFont="1" applyBorder="1"/>
    <xf numFmtId="10" fontId="4" fillId="0" borderId="10" xfId="81" applyNumberFormat="1" applyFont="1" applyBorder="1"/>
    <xf numFmtId="0" fontId="3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6" fillId="0" borderId="11" xfId="74" applyBorder="1" applyAlignment="1" applyProtection="1">
      <alignment horizontal="left" vertical="center" wrapText="1"/>
    </xf>
    <xf numFmtId="0" fontId="7" fillId="8" borderId="0" xfId="74" applyFont="1" applyFill="1" applyAlignment="1" applyProtection="1">
      <alignment horizontal="left" vertical="center"/>
      <protection locked="0"/>
    </xf>
    <xf numFmtId="0" fontId="11" fillId="0" borderId="0" xfId="74" applyFont="1" applyAlignment="1" applyProtection="1">
      <alignment horizontal="left" vertical="top"/>
    </xf>
    <xf numFmtId="0" fontId="7" fillId="0" borderId="19" xfId="74" applyFont="1" applyBorder="1" applyAlignment="1" applyProtection="1">
      <alignment horizontal="center"/>
    </xf>
    <xf numFmtId="0" fontId="7" fillId="0" borderId="20" xfId="74" applyFont="1" applyBorder="1" applyAlignment="1" applyProtection="1">
      <alignment horizontal="center"/>
    </xf>
    <xf numFmtId="0" fontId="7" fillId="0" borderId="21" xfId="74" applyFont="1" applyBorder="1" applyAlignment="1" applyProtection="1">
      <alignment horizontal="center"/>
    </xf>
    <xf numFmtId="0" fontId="7" fillId="6" borderId="0" xfId="74" applyFont="1" applyFill="1" applyAlignment="1" applyProtection="1">
      <alignment horizontal="left" vertical="top" wrapText="1"/>
    </xf>
    <xf numFmtId="0" fontId="7" fillId="0" borderId="0" xfId="74" applyFont="1" applyAlignment="1" applyProtection="1">
      <alignment horizontal="center" wrapText="1"/>
    </xf>
    <xf numFmtId="0" fontId="6" fillId="0" borderId="0" xfId="74" applyAlignment="1" applyProtection="1">
      <alignment horizontal="center" wrapText="1"/>
    </xf>
    <xf numFmtId="0" fontId="7" fillId="0" borderId="17" xfId="74" applyFont="1" applyFill="1" applyBorder="1" applyAlignment="1" applyProtection="1">
      <alignment horizontal="center" wrapText="1"/>
    </xf>
    <xf numFmtId="0" fontId="6" fillId="0" borderId="15" xfId="74" applyBorder="1" applyAlignment="1" applyProtection="1">
      <alignment wrapText="1"/>
    </xf>
    <xf numFmtId="0" fontId="7" fillId="0" borderId="13" xfId="74" applyFont="1" applyFill="1" applyBorder="1" applyAlignment="1" applyProtection="1">
      <alignment horizontal="center" wrapText="1"/>
    </xf>
    <xf numFmtId="0" fontId="6" fillId="0" borderId="16" xfId="74" applyBorder="1" applyAlignment="1" applyProtection="1">
      <alignment wrapText="1"/>
    </xf>
    <xf numFmtId="0" fontId="16" fillId="0" borderId="0" xfId="74" applyFont="1" applyAlignment="1" applyProtection="1">
      <alignment horizontal="left" vertical="top" wrapText="1" indent="1"/>
    </xf>
  </cellXfs>
  <cellStyles count="89">
    <cellStyle name="$" xfId="1"/>
    <cellStyle name="$.00" xfId="2"/>
    <cellStyle name="$_9. Rev2Cost_GDPIPI" xfId="3"/>
    <cellStyle name="$_9. Rev2Cost_GDPIPI 2" xfId="4"/>
    <cellStyle name="$_lists" xfId="5"/>
    <cellStyle name="$_lists 2" xfId="6"/>
    <cellStyle name="$_lists_4. Current Monthly Fixed Charge" xfId="7"/>
    <cellStyle name="$_Sheet4" xfId="8"/>
    <cellStyle name="$_Sheet4 2" xfId="9"/>
    <cellStyle name="$M" xfId="10"/>
    <cellStyle name="$M.00" xfId="11"/>
    <cellStyle name="$M_9. Rev2Cost_GDPIPI" xfId="12"/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25"/>
    <cellStyle name="60% - Accent2 2" xfId="26"/>
    <cellStyle name="60% - Accent3 2" xfId="27"/>
    <cellStyle name="60% - Accent4 2" xfId="28"/>
    <cellStyle name="60% - Accent5 2" xfId="29"/>
    <cellStyle name="60% - Accent6 2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 2" xfId="38"/>
    <cellStyle name="Check Cell 2" xfId="39"/>
    <cellStyle name="Comma" xfId="40" builtinId="3"/>
    <cellStyle name="Comma 2" xfId="41"/>
    <cellStyle name="Comma 3" xfId="42"/>
    <cellStyle name="Comma 4" xfId="43"/>
    <cellStyle name="Comma 5" xfId="44"/>
    <cellStyle name="Comma0" xfId="45"/>
    <cellStyle name="Currency" xfId="46" builtinId="4"/>
    <cellStyle name="Currency 2" xfId="47"/>
    <cellStyle name="Currency 3" xfId="48"/>
    <cellStyle name="Currency0" xfId="49"/>
    <cellStyle name="Date" xfId="50"/>
    <cellStyle name="Explanatory Text 2" xfId="51"/>
    <cellStyle name="Fixed" xfId="52"/>
    <cellStyle name="Good 2" xfId="53"/>
    <cellStyle name="Grey" xfId="54"/>
    <cellStyle name="Heading 1 2" xfId="55"/>
    <cellStyle name="Heading 2 2" xfId="56"/>
    <cellStyle name="Heading 3 2" xfId="57"/>
    <cellStyle name="Heading 4 2" xfId="58"/>
    <cellStyle name="Hyperlink 2" xfId="59"/>
    <cellStyle name="Input [yellow]" xfId="60"/>
    <cellStyle name="Input 2" xfId="61"/>
    <cellStyle name="Linked Cell 2" xfId="62"/>
    <cellStyle name="M" xfId="63"/>
    <cellStyle name="M.00" xfId="64"/>
    <cellStyle name="M_9. Rev2Cost_GDPIPI" xfId="65"/>
    <cellStyle name="M_9. Rev2Cost_GDPIPI 2" xfId="66"/>
    <cellStyle name="M_lists" xfId="67"/>
    <cellStyle name="M_lists 2" xfId="68"/>
    <cellStyle name="M_lists_4. Current Monthly Fixed Charge" xfId="69"/>
    <cellStyle name="M_Sheet4" xfId="70"/>
    <cellStyle name="M_Sheet4 2" xfId="71"/>
    <cellStyle name="Neutral 2" xfId="72"/>
    <cellStyle name="Normal" xfId="0" builtinId="0"/>
    <cellStyle name="Normal - Style1" xfId="73"/>
    <cellStyle name="Normal 2" xfId="74"/>
    <cellStyle name="Normal 3" xfId="75"/>
    <cellStyle name="Normal 4" xfId="76"/>
    <cellStyle name="Normal 5" xfId="77"/>
    <cellStyle name="Normal 6" xfId="78"/>
    <cellStyle name="Note 2" xfId="79"/>
    <cellStyle name="Output 2" xfId="80"/>
    <cellStyle name="Percent" xfId="81" builtinId="5"/>
    <cellStyle name="Percent [2]" xfId="82"/>
    <cellStyle name="Percent 2" xfId="83"/>
    <cellStyle name="Percent 3" xfId="84"/>
    <cellStyle name="Percent 4" xfId="85"/>
    <cellStyle name="Title 2" xfId="86"/>
    <cellStyle name="Total 2" xfId="87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ch_rick/Distribution%20Rate%20Application/2012%20IRM%20rate%20filing/Essex_2012_IRM_Rate_Genera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Current MFC"/>
      <sheetName val="5. Current DVR"/>
      <sheetName val="6. Current Rate_Riders"/>
      <sheetName val="7. Current RTSR-Network"/>
      <sheetName val="8. Current RTSR-Connection"/>
      <sheetName val="9. 2012 Cont. Sched. Def_Var"/>
      <sheetName val="10. Billing Det. for Def_Var"/>
      <sheetName val="11. Cost Allocation Def_Var"/>
      <sheetName val="12. Calc. of Def_Var RR"/>
      <sheetName val="13. Proposed MFC"/>
      <sheetName val="14. Proposed Rate_Riders"/>
      <sheetName val="15. Proposed RTSR-Network"/>
      <sheetName val="16. Proposed RTSR-Connection"/>
      <sheetName val="17. GDP-IPI - X"/>
      <sheetName val="HIDDEN FINAL MFC"/>
      <sheetName val="HIDDEN FINAL DVC"/>
      <sheetName val="HIDDEN FINAL RATE RIDERS"/>
      <sheetName val="HIDDEN FINAL DEF_VAR"/>
      <sheetName val="HIDDEN RTSR_NET"/>
      <sheetName val="HIDDEN RTSR_CONNECT"/>
      <sheetName val="18. LF - Current and Proposed"/>
      <sheetName val="19. Other Charges"/>
      <sheetName val="HIDDEN LF AND CHARGES"/>
      <sheetName val="20. 2012 Final Tariff"/>
      <sheetName val="21. Bill Impacts"/>
      <sheetName val="hidden1"/>
      <sheetName val="DRC SSS WMSR SPC RRRP"/>
      <sheetName val="CURRENT RATES"/>
      <sheetName val="PROPOSED RATES"/>
      <sheetName val="listclasses worksheet 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Residential Regular</v>
          </cell>
        </row>
        <row r="2">
          <cell r="A2" t="str">
            <v>General Service Less Than 50 kW</v>
          </cell>
        </row>
        <row r="3">
          <cell r="A3" t="str">
            <v>General Service 50 to 2,999 kW</v>
          </cell>
        </row>
        <row r="4">
          <cell r="A4" t="str">
            <v>General Service 3,000 to 4,999 kW</v>
          </cell>
        </row>
        <row r="5">
          <cell r="A5" t="str">
            <v>Unmetered Scattered Load</v>
          </cell>
        </row>
        <row r="6">
          <cell r="A6" t="str">
            <v>Sentinel Lighting</v>
          </cell>
        </row>
        <row r="7">
          <cell r="A7" t="str">
            <v>Street Lighting</v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</sheetData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2"/>
  <sheetViews>
    <sheetView workbookViewId="0">
      <selection activeCell="F16" sqref="F16"/>
    </sheetView>
  </sheetViews>
  <sheetFormatPr defaultRowHeight="11.25" x14ac:dyDescent="0.2"/>
  <cols>
    <col min="1" max="1" width="12.7109375" style="1" bestFit="1" customWidth="1"/>
    <col min="2" max="3" width="9.140625" style="1"/>
    <col min="4" max="4" width="10.42578125" style="1" bestFit="1" customWidth="1"/>
    <col min="5" max="5" width="9.140625" style="1"/>
    <col min="6" max="6" width="10.42578125" style="1" bestFit="1" customWidth="1"/>
    <col min="7" max="7" width="6.85546875" style="1" bestFit="1" customWidth="1"/>
    <col min="8" max="16384" width="9.140625" style="1"/>
  </cols>
  <sheetData>
    <row r="1" spans="1:7" ht="12" thickBot="1" x14ac:dyDescent="0.25">
      <c r="A1" s="202" t="s">
        <v>0</v>
      </c>
      <c r="B1" s="202"/>
      <c r="C1" s="202"/>
      <c r="D1" s="202"/>
      <c r="E1" s="202"/>
      <c r="F1" s="202"/>
      <c r="G1" s="202"/>
    </row>
    <row r="2" spans="1:7" ht="12" thickBot="1" x14ac:dyDescent="0.25">
      <c r="A2" s="203" t="s">
        <v>1</v>
      </c>
      <c r="B2" s="203" t="s">
        <v>2</v>
      </c>
      <c r="C2" s="203" t="s">
        <v>3</v>
      </c>
      <c r="D2" s="205" t="s">
        <v>4</v>
      </c>
      <c r="E2" s="206"/>
      <c r="F2" s="205" t="s">
        <v>5</v>
      </c>
      <c r="G2" s="206"/>
    </row>
    <row r="3" spans="1:7" ht="12" thickBot="1" x14ac:dyDescent="0.25">
      <c r="A3" s="204"/>
      <c r="B3" s="204"/>
      <c r="C3" s="204"/>
      <c r="D3" s="2" t="s">
        <v>6</v>
      </c>
      <c r="E3" s="2" t="s">
        <v>7</v>
      </c>
      <c r="F3" s="2" t="s">
        <v>6</v>
      </c>
      <c r="G3" s="2" t="s">
        <v>7</v>
      </c>
    </row>
    <row r="4" spans="1:7" s="9" customFormat="1" x14ac:dyDescent="0.2">
      <c r="A4" s="3" t="s">
        <v>8</v>
      </c>
      <c r="B4" s="4">
        <f>ResidentialRPP!E5</f>
        <v>800</v>
      </c>
      <c r="C4" s="5">
        <f>ResidentialRPP!E8</f>
        <v>0</v>
      </c>
      <c r="D4" s="6">
        <f>ResidentialRPP!M18</f>
        <v>0.26999999999999957</v>
      </c>
      <c r="E4" s="7">
        <f>ResidentialRPP!N18</f>
        <v>1.0791366906474802E-2</v>
      </c>
      <c r="F4" s="6">
        <f>ResidentialRPP!M39</f>
        <v>-15.358229567999999</v>
      </c>
      <c r="G4" s="8">
        <f>ResidentialRPP!N39</f>
        <v>-0.11971454725987722</v>
      </c>
    </row>
    <row r="5" spans="1:7" s="9" customFormat="1" x14ac:dyDescent="0.2">
      <c r="A5" s="10" t="s">
        <v>9</v>
      </c>
      <c r="B5" s="11">
        <f>'GS &lt;50RPP'!E5</f>
        <v>2000</v>
      </c>
      <c r="C5" s="12">
        <f>'GS &lt;50RPP'!E8</f>
        <v>0</v>
      </c>
      <c r="D5" s="13">
        <f>'GS &lt;50RPP'!M18</f>
        <v>0.89000000000000057</v>
      </c>
      <c r="E5" s="14">
        <f>'GS &lt;50RPP'!N18</f>
        <v>1.5649727448566918E-2</v>
      </c>
      <c r="F5" s="13">
        <f>'GS &lt;50RPP'!M39</f>
        <v>-37.733384880000017</v>
      </c>
      <c r="G5" s="15">
        <f>'GS &lt;50RPP'!N39</f>
        <v>-0.12141696223102925</v>
      </c>
    </row>
    <row r="6" spans="1:7" s="9" customFormat="1" x14ac:dyDescent="0.2">
      <c r="A6" s="10" t="s">
        <v>10</v>
      </c>
      <c r="B6" s="11">
        <f>'GS 50-2999RPP'!E5</f>
        <v>1198113</v>
      </c>
      <c r="C6" s="11">
        <f>'GS 50-2999RPP'!E8</f>
        <v>2968</v>
      </c>
      <c r="D6" s="13">
        <f>'GS 50-2999RPP'!M18</f>
        <v>64.984400000000278</v>
      </c>
      <c r="E6" s="14">
        <f>'GS 50-2999RPP'!N18</f>
        <v>1.0028497646965766E-2</v>
      </c>
      <c r="F6" s="13">
        <f>'GS 50-2999RPP'!M39</f>
        <v>-23531.086293733941</v>
      </c>
      <c r="G6" s="15">
        <f>'GS 50-2999RPP'!N39</f>
        <v>-0.14681573441585735</v>
      </c>
    </row>
    <row r="7" spans="1:7" s="9" customFormat="1" ht="33.75" hidden="1" x14ac:dyDescent="0.2">
      <c r="A7" s="16" t="s">
        <v>11</v>
      </c>
      <c r="B7" s="11">
        <f>'GS3000-4999RPP'!E5</f>
        <v>1282464</v>
      </c>
      <c r="C7" s="12">
        <f>'GS3000-4999RPP'!E8</f>
        <v>2440</v>
      </c>
      <c r="D7" s="13">
        <f>'GS3000-4999RPP'!M18</f>
        <v>69.682000000000698</v>
      </c>
      <c r="E7" s="14">
        <f>'GS3000-4999RPP'!N18</f>
        <v>1.4492313554083957E-2</v>
      </c>
      <c r="F7" s="13">
        <f>'GS3000-4999RPP'!M39</f>
        <v>2879.1402587510529</v>
      </c>
      <c r="G7" s="15">
        <f>'GS3000-4999RPP'!N39</f>
        <v>1.8204571470436071E-2</v>
      </c>
    </row>
    <row r="8" spans="1:7" s="9" customFormat="1" x14ac:dyDescent="0.2">
      <c r="A8" s="10" t="s">
        <v>12</v>
      </c>
      <c r="B8" s="11">
        <f>UMSLRPP!E5</f>
        <v>2000</v>
      </c>
      <c r="C8" s="12">
        <f>UMSLRPP!E8</f>
        <v>0</v>
      </c>
      <c r="D8" s="13">
        <f>UMSLRPP!M18</f>
        <v>0.92999999999999261</v>
      </c>
      <c r="E8" s="14">
        <f>UMSLRPP!N18</f>
        <v>1.4135886912904584E-2</v>
      </c>
      <c r="F8" s="13">
        <f>UMSLRPP!M39</f>
        <v>-37.896104880000053</v>
      </c>
      <c r="G8" s="15">
        <f>UMSLRPP!N39</f>
        <v>-0.11878039045238073</v>
      </c>
    </row>
    <row r="9" spans="1:7" s="9" customFormat="1" x14ac:dyDescent="0.2">
      <c r="A9" s="10" t="s">
        <v>13</v>
      </c>
      <c r="B9" s="11">
        <f>'Sentinel LightsRPP'!E5</f>
        <v>36</v>
      </c>
      <c r="C9" s="12">
        <f>'Sentinel LightsRPP'!E8</f>
        <v>0.1</v>
      </c>
      <c r="D9" s="13">
        <f>'Sentinel LightsRPP'!M18</f>
        <v>4.6489999999999476E-2</v>
      </c>
      <c r="E9" s="17">
        <f>'Sentinel LightsRPP'!N18</f>
        <v>1.0953101219000644E-2</v>
      </c>
      <c r="F9" s="13">
        <f>'Sentinel LightsRPP'!M39</f>
        <v>-0.64664210201399897</v>
      </c>
      <c r="G9" s="15">
        <f>'Sentinel LightsRPP'!N39</f>
        <v>-7.0063907646217088E-2</v>
      </c>
    </row>
    <row r="10" spans="1:7" s="9" customFormat="1" ht="12" thickBot="1" x14ac:dyDescent="0.25">
      <c r="A10" s="18" t="s">
        <v>14</v>
      </c>
      <c r="B10" s="19">
        <f>'Street LightingRPP'!E5</f>
        <v>36</v>
      </c>
      <c r="C10" s="20">
        <f>'Street LightingRPP'!E8</f>
        <v>0.1</v>
      </c>
      <c r="D10" s="21">
        <f>'Street LightingRPP'!M18</f>
        <v>6.6609999999999836E-2</v>
      </c>
      <c r="E10" s="22">
        <f>'Street LightingRPP'!N18</f>
        <v>1.6518985301302185E-2</v>
      </c>
      <c r="F10" s="21">
        <f>'Street LightingRPP'!M39</f>
        <v>-0.56929670137800059</v>
      </c>
      <c r="G10" s="23">
        <f>'Street LightingRPP'!N39</f>
        <v>-6.3432421077455628E-2</v>
      </c>
    </row>
    <row r="13" spans="1:7" ht="12" thickBot="1" x14ac:dyDescent="0.25">
      <c r="A13" s="202" t="s">
        <v>62</v>
      </c>
      <c r="B13" s="202"/>
      <c r="C13" s="202"/>
      <c r="D13" s="202"/>
      <c r="E13" s="202"/>
      <c r="F13" s="202"/>
      <c r="G13" s="202"/>
    </row>
    <row r="14" spans="1:7" ht="12" thickBot="1" x14ac:dyDescent="0.25">
      <c r="A14" s="203" t="s">
        <v>1</v>
      </c>
      <c r="B14" s="203" t="s">
        <v>2</v>
      </c>
      <c r="C14" s="203" t="s">
        <v>3</v>
      </c>
      <c r="D14" s="205" t="s">
        <v>4</v>
      </c>
      <c r="E14" s="206"/>
      <c r="F14" s="205" t="s">
        <v>5</v>
      </c>
      <c r="G14" s="206"/>
    </row>
    <row r="15" spans="1:7" ht="12" thickBot="1" x14ac:dyDescent="0.25">
      <c r="A15" s="204"/>
      <c r="B15" s="204"/>
      <c r="C15" s="204"/>
      <c r="D15" s="2" t="s">
        <v>6</v>
      </c>
      <c r="E15" s="2" t="s">
        <v>7</v>
      </c>
      <c r="F15" s="2" t="s">
        <v>6</v>
      </c>
      <c r="G15" s="2" t="s">
        <v>7</v>
      </c>
    </row>
    <row r="16" spans="1:7" x14ac:dyDescent="0.2">
      <c r="A16" s="182" t="s">
        <v>8</v>
      </c>
      <c r="B16" s="183">
        <f>ResidentialNonRPP!E5</f>
        <v>800</v>
      </c>
      <c r="C16" s="184">
        <f>ResidentialNonRPP!E8</f>
        <v>0</v>
      </c>
      <c r="D16" s="185">
        <f>ResidentialNonRPP!M18</f>
        <v>0.26999999999999957</v>
      </c>
      <c r="E16" s="186">
        <f>ResidentialNonRPP!N18</f>
        <v>1.0791366906474802E-2</v>
      </c>
      <c r="F16" s="185">
        <f>ResidentialNonRPP!M39</f>
        <v>42.976890431999976</v>
      </c>
      <c r="G16" s="187">
        <f>ResidentialNonRPP!N39</f>
        <v>0.45880316043723673</v>
      </c>
    </row>
    <row r="17" spans="1:7" x14ac:dyDescent="0.2">
      <c r="A17" s="188" t="s">
        <v>9</v>
      </c>
      <c r="B17" s="189">
        <f>'GS &lt;50NonRPP'!E5</f>
        <v>2000</v>
      </c>
      <c r="C17" s="190">
        <f>'GS &lt;50NonRPP'!E8</f>
        <v>0</v>
      </c>
      <c r="D17" s="191">
        <f>'GS &lt;50NonRPP'!M18</f>
        <v>0.89000000000000057</v>
      </c>
      <c r="E17" s="192">
        <f>'GS &lt;50NonRPP'!N18</f>
        <v>1.5649727448566918E-2</v>
      </c>
      <c r="F17" s="191">
        <f>'GS &lt;50NonRPP'!M39</f>
        <v>108.30781511999999</v>
      </c>
      <c r="G17" s="193">
        <f>'GS &lt;50NonRPP'!N39</f>
        <v>0.49786122249496928</v>
      </c>
    </row>
    <row r="18" spans="1:7" x14ac:dyDescent="0.2">
      <c r="A18" s="188" t="s">
        <v>10</v>
      </c>
      <c r="B18" s="189">
        <f>'GS 50-2999NonRPP'!E5</f>
        <v>1198113</v>
      </c>
      <c r="C18" s="189">
        <f>'GS 50-2999NonRPP'!E8</f>
        <v>2968</v>
      </c>
      <c r="D18" s="191">
        <f>'GS 50-2999NonRPP'!M18</f>
        <v>64.984400000000278</v>
      </c>
      <c r="E18" s="192">
        <f>'GS 50-2999NonRPP'!N18</f>
        <v>1.0028497646965766E-2</v>
      </c>
      <c r="F18" s="191">
        <f>'GS 50-2999NonRPP'!M39</f>
        <v>71510.79821402402</v>
      </c>
      <c r="G18" s="193">
        <f>'GS 50-2999NonRPP'!N39</f>
        <v>0.62912767822091142</v>
      </c>
    </row>
    <row r="19" spans="1:7" ht="33.75" hidden="1" x14ac:dyDescent="0.2">
      <c r="A19" s="194" t="s">
        <v>63</v>
      </c>
      <c r="B19" s="189">
        <f>'GS3000-4999NonRPP'!E5</f>
        <v>1282464</v>
      </c>
      <c r="C19" s="190">
        <f>'GS3000-4999NonRPP'!E8</f>
        <v>2440</v>
      </c>
      <c r="D19" s="191">
        <f>'GS3000-4999NonRPP'!M18</f>
        <v>69.682000000000698</v>
      </c>
      <c r="E19" s="192">
        <f>'GS3000-4999NonRPP'!N18</f>
        <v>1.4492313554083957E-2</v>
      </c>
      <c r="F19" s="191">
        <f>'GS3000-4999NonRPP'!M39</f>
        <v>2701.7716243807808</v>
      </c>
      <c r="G19" s="193">
        <f>'GS3000-4999NonRPP'!N39</f>
        <v>1.6111412213692132E-2</v>
      </c>
    </row>
    <row r="20" spans="1:7" x14ac:dyDescent="0.2">
      <c r="A20" s="188" t="s">
        <v>12</v>
      </c>
      <c r="B20" s="189">
        <f>UMSLNonRPP!E5</f>
        <v>2000</v>
      </c>
      <c r="C20" s="190">
        <f>UMSLNonRPP!E8</f>
        <v>0</v>
      </c>
      <c r="D20" s="191">
        <f>UMSLNonRPP!M18</f>
        <v>0.92999999999999261</v>
      </c>
      <c r="E20" s="192">
        <f>UMSLNonRPP!N18</f>
        <v>1.4135886912904584E-2</v>
      </c>
      <c r="F20" s="191">
        <f>UMSLNonRPP!M39</f>
        <v>120.38721680000006</v>
      </c>
      <c r="G20" s="193">
        <f>UMSLNonRPP!N39</f>
        <v>0.47981214755089224</v>
      </c>
    </row>
    <row r="21" spans="1:7" x14ac:dyDescent="0.2">
      <c r="A21" s="188" t="s">
        <v>13</v>
      </c>
      <c r="B21" s="189">
        <f>'Sentinel LightsNonRPP'!E5</f>
        <v>36</v>
      </c>
      <c r="C21" s="190">
        <f>'Sentinel LightsNonRPP'!E8</f>
        <v>0.1</v>
      </c>
      <c r="D21" s="191">
        <f>'Sentinel LightsNonRPP'!M18</f>
        <v>6.7469999999999253E-2</v>
      </c>
      <c r="E21" s="195">
        <f>'Sentinel LightsNonRPP'!N18</f>
        <v>1.5974977980243603E-2</v>
      </c>
      <c r="F21" s="191">
        <f>'Sentinel LightsNonRPP'!M39</f>
        <v>2.2381537755399989</v>
      </c>
      <c r="G21" s="193">
        <f>'Sentinel LightsNonRPP'!N39</f>
        <v>0.27475880242470374</v>
      </c>
    </row>
    <row r="22" spans="1:7" ht="12" thickBot="1" x14ac:dyDescent="0.25">
      <c r="A22" s="196" t="s">
        <v>14</v>
      </c>
      <c r="B22" s="197">
        <f>'Street LightingNonRPP'!E5</f>
        <v>36</v>
      </c>
      <c r="C22" s="198">
        <f>'Street LightingNonRPP'!E8</f>
        <v>0.1</v>
      </c>
      <c r="D22" s="199">
        <f>'Street LightingNonRPP'!M18</f>
        <v>6.6609999999999836E-2</v>
      </c>
      <c r="E22" s="200">
        <f>'Street LightingNonRPP'!N18</f>
        <v>1.6518985301302185E-2</v>
      </c>
      <c r="F22" s="199">
        <f>'Street LightingNonRPP'!M39</f>
        <v>2.039197509580001</v>
      </c>
      <c r="G22" s="201">
        <f>'Street LightingNonRPP'!N39</f>
        <v>0.2529601811105146</v>
      </c>
    </row>
  </sheetData>
  <mergeCells count="12">
    <mergeCell ref="A1:G1"/>
    <mergeCell ref="A2:A3"/>
    <mergeCell ref="B2:B3"/>
    <mergeCell ref="C2:C3"/>
    <mergeCell ref="D2:E2"/>
    <mergeCell ref="F2:G2"/>
    <mergeCell ref="A13:G13"/>
    <mergeCell ref="A14:A15"/>
    <mergeCell ref="B14:B15"/>
    <mergeCell ref="C14:C15"/>
    <mergeCell ref="D14:E14"/>
    <mergeCell ref="F14:G14"/>
  </mergeCells>
  <phoneticPr fontId="0" type="noConversion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  <pageSetUpPr fitToPage="1"/>
  </sheetPr>
  <dimension ref="A1:N44"/>
  <sheetViews>
    <sheetView topLeftCell="A10" workbookViewId="0">
      <selection activeCell="A9" sqref="A9:IV9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5.57031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8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2.140625" bestFit="1" customWidth="1"/>
  </cols>
  <sheetData>
    <row r="1" spans="1:14" ht="15.75" x14ac:dyDescent="0.2">
      <c r="A1" s="24"/>
      <c r="B1" s="25"/>
      <c r="C1" s="208" t="s">
        <v>55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17</v>
      </c>
      <c r="B5" s="25"/>
      <c r="C5" s="33" t="s">
        <v>18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20</v>
      </c>
      <c r="B8" s="39"/>
      <c r="C8" s="40" t="s">
        <v>3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ht="12.75" customHeight="1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172">
        <v>33.869999999999997</v>
      </c>
      <c r="F14" s="147">
        <v>1</v>
      </c>
      <c r="G14" s="58">
        <f>E14*F14</f>
        <v>33.869999999999997</v>
      </c>
      <c r="H14" s="59"/>
      <c r="I14" s="172">
        <v>34.36</v>
      </c>
      <c r="J14" s="60">
        <v>1</v>
      </c>
      <c r="K14" s="61">
        <f>I14*J14</f>
        <v>34.36</v>
      </c>
      <c r="L14" s="59"/>
      <c r="M14" s="62">
        <f>K14-G14</f>
        <v>0.49000000000000199</v>
      </c>
      <c r="N14" s="63">
        <f>M14/G14</f>
        <v>1.4467080011809921E-2</v>
      </c>
    </row>
    <row r="15" spans="1:14" ht="14.25" x14ac:dyDescent="0.2">
      <c r="A15" s="53" t="s">
        <v>31</v>
      </c>
      <c r="B15" s="53"/>
      <c r="C15" s="54"/>
      <c r="D15" s="55"/>
      <c r="E15" s="64">
        <v>1.1599999999999999E-2</v>
      </c>
      <c r="F15" s="65">
        <v>2000</v>
      </c>
      <c r="G15" s="58">
        <f>E15*F15</f>
        <v>23.2</v>
      </c>
      <c r="H15" s="59"/>
      <c r="I15" s="64">
        <v>1.18E-2</v>
      </c>
      <c r="J15" s="66">
        <f>F15</f>
        <v>2000</v>
      </c>
      <c r="K15" s="58">
        <f>I15*J15</f>
        <v>23.599999999999998</v>
      </c>
      <c r="L15" s="59"/>
      <c r="M15" s="62">
        <f t="shared" ref="M15:M33" si="0">K15-G15</f>
        <v>0.39999999999999858</v>
      </c>
      <c r="N15" s="63">
        <f t="shared" ref="N15:N33" si="1">M15/G15</f>
        <v>1.7241379310344768E-2</v>
      </c>
    </row>
    <row r="16" spans="1:14" ht="14.25" x14ac:dyDescent="0.2">
      <c r="A16" s="67" t="s">
        <v>32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e">
        <f t="shared" si="1"/>
        <v>#DIV/0!</v>
      </c>
    </row>
    <row r="17" spans="1:14" ht="14.25" x14ac:dyDescent="0.2">
      <c r="A17" s="69" t="s">
        <v>33</v>
      </c>
      <c r="B17" s="70"/>
      <c r="C17" s="71"/>
      <c r="D17" s="72"/>
      <c r="E17" s="173">
        <v>-1E-4</v>
      </c>
      <c r="F17" s="74">
        <v>2000</v>
      </c>
      <c r="G17" s="75">
        <f>E17*F17</f>
        <v>-0.2</v>
      </c>
      <c r="H17" s="76"/>
      <c r="I17" s="173">
        <v>-1E-4</v>
      </c>
      <c r="J17" s="77">
        <f>F17</f>
        <v>2000</v>
      </c>
      <c r="K17" s="75">
        <f>I17*J17</f>
        <v>-0.2</v>
      </c>
      <c r="L17" s="76"/>
      <c r="M17" s="78">
        <f t="shared" si="0"/>
        <v>0</v>
      </c>
      <c r="N17" s="79">
        <f t="shared" si="1"/>
        <v>0</v>
      </c>
    </row>
    <row r="18" spans="1:14" ht="15" x14ac:dyDescent="0.2">
      <c r="A18" s="80" t="s">
        <v>34</v>
      </c>
      <c r="B18" s="81"/>
      <c r="C18" s="81"/>
      <c r="D18" s="82"/>
      <c r="E18" s="83"/>
      <c r="F18" s="84"/>
      <c r="G18" s="174">
        <f>SUM(G14:G17)</f>
        <v>56.86999999999999</v>
      </c>
      <c r="H18" s="86"/>
      <c r="I18" s="83"/>
      <c r="J18" s="87"/>
      <c r="K18" s="174">
        <f>SUM(K14:K17)</f>
        <v>57.759999999999991</v>
      </c>
      <c r="L18" s="88"/>
      <c r="M18" s="89">
        <f t="shared" si="0"/>
        <v>0.89000000000000057</v>
      </c>
      <c r="N18" s="90">
        <f t="shared" si="1"/>
        <v>1.5649727448566918E-2</v>
      </c>
    </row>
    <row r="19" spans="1:14" ht="14.25" x14ac:dyDescent="0.2">
      <c r="A19" s="91" t="s">
        <v>35</v>
      </c>
      <c r="B19" s="92"/>
      <c r="C19" s="93"/>
      <c r="D19" s="94"/>
      <c r="E19" s="64">
        <f>E31*0.64+E32*0.18+E33*0.18</f>
        <v>2.93466E-2</v>
      </c>
      <c r="F19" s="175">
        <f>E5*(E3-1)</f>
        <v>120.40000000000006</v>
      </c>
      <c r="G19" s="58">
        <f>E19*F19</f>
        <v>3.5333306400000017</v>
      </c>
      <c r="H19" s="86"/>
      <c r="I19" s="64">
        <f>I31*0.64+I32*0.18+I33*0.18</f>
        <v>2.93466E-2</v>
      </c>
      <c r="J19" s="175">
        <f>F19</f>
        <v>120.40000000000006</v>
      </c>
      <c r="K19" s="58">
        <f>I19*J19</f>
        <v>3.5333306400000017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36</v>
      </c>
      <c r="B20" s="92"/>
      <c r="C20" s="93"/>
      <c r="D20" s="94"/>
      <c r="E20" s="64">
        <v>-3.5099999999999999E-2</v>
      </c>
      <c r="F20" s="175">
        <v>2000</v>
      </c>
      <c r="G20" s="58">
        <f>E20*F20</f>
        <v>-70.2</v>
      </c>
      <c r="H20" s="86"/>
      <c r="I20" s="64">
        <v>1.9400000000000001E-2</v>
      </c>
      <c r="J20" s="175">
        <f>F20</f>
        <v>2000</v>
      </c>
      <c r="K20" s="58">
        <f>I20*J20</f>
        <v>38.800000000000004</v>
      </c>
      <c r="L20" s="96"/>
      <c r="M20" s="62">
        <f t="shared" si="0"/>
        <v>109</v>
      </c>
      <c r="N20" s="63">
        <f>M20/G20</f>
        <v>-1.5527065527065527</v>
      </c>
    </row>
    <row r="21" spans="1:14" ht="14.25" x14ac:dyDescent="0.2">
      <c r="A21" s="98" t="s">
        <v>37</v>
      </c>
      <c r="B21" s="92"/>
      <c r="C21" s="93"/>
      <c r="D21" s="94"/>
      <c r="E21" s="64">
        <v>1E-3</v>
      </c>
      <c r="F21" s="175">
        <v>2000</v>
      </c>
      <c r="G21" s="58">
        <f>E21*F21</f>
        <v>2</v>
      </c>
      <c r="H21" s="86"/>
      <c r="I21" s="64">
        <v>1E-3</v>
      </c>
      <c r="J21" s="175">
        <f>F21</f>
        <v>2000</v>
      </c>
      <c r="K21" s="58">
        <f>I21*J21</f>
        <v>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>
        <v>0.79</v>
      </c>
      <c r="F22" s="175">
        <v>1</v>
      </c>
      <c r="G22" s="58">
        <f>E22*F22</f>
        <v>0.79</v>
      </c>
      <c r="H22" s="86"/>
      <c r="I22" s="64">
        <v>0.79</v>
      </c>
      <c r="J22" s="175">
        <f>F22</f>
        <v>1</v>
      </c>
      <c r="K22" s="58">
        <f>I22*J22</f>
        <v>0.79</v>
      </c>
      <c r="L22" s="96"/>
      <c r="M22" s="62">
        <f t="shared" si="0"/>
        <v>0</v>
      </c>
      <c r="N22" s="63">
        <f t="shared" si="1"/>
        <v>0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-7.0066693600000098</v>
      </c>
      <c r="H23" s="86"/>
      <c r="I23" s="102"/>
      <c r="J23" s="104"/>
      <c r="K23" s="103">
        <f>SUM(K18:K22)</f>
        <v>102.88333064000001</v>
      </c>
      <c r="L23" s="88"/>
      <c r="M23" s="105">
        <f t="shared" si="0"/>
        <v>109.89000000000001</v>
      </c>
      <c r="N23" s="106">
        <f t="shared" si="1"/>
        <v>-15.683628604961012</v>
      </c>
    </row>
    <row r="24" spans="1:14" ht="14.25" x14ac:dyDescent="0.2">
      <c r="A24" s="107" t="s">
        <v>40</v>
      </c>
      <c r="B24" s="107"/>
      <c r="C24" s="108"/>
      <c r="D24" s="109"/>
      <c r="E24" s="64">
        <v>6.7999999999999996E-3</v>
      </c>
      <c r="F24" s="176">
        <v>2120.4</v>
      </c>
      <c r="G24" s="58">
        <f>E24*F24</f>
        <v>14.41872</v>
      </c>
      <c r="H24" s="86"/>
      <c r="I24" s="64">
        <v>5.8999999999999999E-3</v>
      </c>
      <c r="J24" s="177">
        <f>F24</f>
        <v>2120.4</v>
      </c>
      <c r="K24" s="58">
        <f>I24*J24</f>
        <v>12.51036</v>
      </c>
      <c r="L24" s="96"/>
      <c r="M24" s="62">
        <f t="shared" si="0"/>
        <v>-1.9083600000000001</v>
      </c>
      <c r="N24" s="63">
        <f t="shared" si="1"/>
        <v>-0.13235294117647059</v>
      </c>
    </row>
    <row r="25" spans="1:14" ht="25.5" customHeight="1" x14ac:dyDescent="0.2">
      <c r="A25" s="207" t="s">
        <v>41</v>
      </c>
      <c r="B25" s="207"/>
      <c r="C25" s="207"/>
      <c r="D25" s="109"/>
      <c r="E25" s="64">
        <v>3.5000000000000001E-3</v>
      </c>
      <c r="F25" s="176">
        <v>2120.4</v>
      </c>
      <c r="G25" s="58">
        <f>E25*F25</f>
        <v>7.4214000000000002</v>
      </c>
      <c r="H25" s="86"/>
      <c r="I25" s="64">
        <v>2.8E-3</v>
      </c>
      <c r="J25" s="177">
        <f>F25</f>
        <v>2120.4</v>
      </c>
      <c r="K25" s="58">
        <f>I25*J25</f>
        <v>5.9371200000000002</v>
      </c>
      <c r="L25" s="96"/>
      <c r="M25" s="62">
        <f t="shared" si="0"/>
        <v>-1.48428</v>
      </c>
      <c r="N25" s="63">
        <f t="shared" si="1"/>
        <v>-0.2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14.833450639999992</v>
      </c>
      <c r="H26" s="114"/>
      <c r="I26" s="115"/>
      <c r="J26" s="116"/>
      <c r="K26" s="103">
        <f>SUM(K23:K25)</f>
        <v>121.33081064000001</v>
      </c>
      <c r="L26" s="117"/>
      <c r="M26" s="105">
        <f t="shared" si="0"/>
        <v>106.49736000000001</v>
      </c>
      <c r="N26" s="106">
        <f t="shared" si="1"/>
        <v>7.179540525305586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76">
        <f>E5*E3</f>
        <v>2120.4</v>
      </c>
      <c r="G27" s="120">
        <f t="shared" ref="G27:G33" si="2">E27*F27</f>
        <v>9.3297600000000003</v>
      </c>
      <c r="H27" s="96"/>
      <c r="I27" s="119">
        <v>4.4000000000000003E-3</v>
      </c>
      <c r="J27" s="177">
        <f>E5*E3</f>
        <v>2120.4</v>
      </c>
      <c r="K27" s="120">
        <f t="shared" ref="K27:K32" si="3">I27*J27</f>
        <v>9.3297600000000003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44</v>
      </c>
      <c r="B28" s="92"/>
      <c r="C28" s="93"/>
      <c r="D28" s="94"/>
      <c r="E28" s="119">
        <v>1.2999999999999999E-3</v>
      </c>
      <c r="F28" s="176">
        <f>E5*E3</f>
        <v>2120.4</v>
      </c>
      <c r="G28" s="120">
        <f t="shared" si="2"/>
        <v>2.7565200000000001</v>
      </c>
      <c r="H28" s="96"/>
      <c r="I28" s="119">
        <v>1.2999999999999999E-3</v>
      </c>
      <c r="J28" s="177">
        <f>E5*E3</f>
        <v>2120.4</v>
      </c>
      <c r="K28" s="120">
        <f t="shared" si="3"/>
        <v>2.7565200000000001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76">
        <f>E5</f>
        <v>2000</v>
      </c>
      <c r="G30" s="120">
        <f t="shared" si="2"/>
        <v>14</v>
      </c>
      <c r="H30" s="96"/>
      <c r="I30" s="119">
        <v>7.0000000000000001E-3</v>
      </c>
      <c r="J30" s="177">
        <f>E5</f>
        <v>2000</v>
      </c>
      <c r="K30" s="120">
        <f t="shared" si="3"/>
        <v>14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64</v>
      </c>
      <c r="B31" s="92"/>
      <c r="C31" s="93"/>
      <c r="D31" s="94"/>
      <c r="E31" s="122">
        <v>0.03</v>
      </c>
      <c r="F31" s="176">
        <v>2000</v>
      </c>
      <c r="G31" s="120">
        <f t="shared" si="2"/>
        <v>60</v>
      </c>
      <c r="H31" s="96"/>
      <c r="I31" s="119">
        <f>E31</f>
        <v>0.03</v>
      </c>
      <c r="J31" s="176">
        <f>F31</f>
        <v>2000</v>
      </c>
      <c r="K31" s="120">
        <f t="shared" si="3"/>
        <v>60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65</v>
      </c>
      <c r="B32" s="92"/>
      <c r="C32" s="93"/>
      <c r="D32" s="94"/>
      <c r="E32" s="122">
        <v>5.6370000000000003E-2</v>
      </c>
      <c r="F32" s="176">
        <v>2000</v>
      </c>
      <c r="G32" s="120">
        <f t="shared" si="2"/>
        <v>112.74000000000001</v>
      </c>
      <c r="H32" s="96"/>
      <c r="I32" s="119">
        <f>E32</f>
        <v>5.6370000000000003E-2</v>
      </c>
      <c r="J32" s="176">
        <f>F32</f>
        <v>2000</v>
      </c>
      <c r="K32" s="120">
        <f t="shared" si="3"/>
        <v>112.74000000000001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/>
      <c r="B33" s="92"/>
      <c r="C33" s="93"/>
      <c r="D33" s="94"/>
      <c r="E33" s="122"/>
      <c r="F33" s="176"/>
      <c r="G33" s="120">
        <f t="shared" si="2"/>
        <v>0</v>
      </c>
      <c r="H33" s="96"/>
      <c r="I33" s="119"/>
      <c r="J33" s="176">
        <f>F33</f>
        <v>0</v>
      </c>
      <c r="K33" s="120">
        <f>I33*J33</f>
        <v>0</v>
      </c>
      <c r="L33" s="96"/>
      <c r="M33" s="62">
        <f t="shared" si="0"/>
        <v>0</v>
      </c>
      <c r="N33" s="121" t="e">
        <f t="shared" si="1"/>
        <v>#DIV/0!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213.90973063999999</v>
      </c>
      <c r="H35" s="138"/>
      <c r="I35" s="139"/>
      <c r="J35" s="139"/>
      <c r="K35" s="140">
        <f>SUM(K26:K34)</f>
        <v>320.40709063999998</v>
      </c>
      <c r="L35" s="141"/>
      <c r="M35" s="142">
        <f>K35-G35</f>
        <v>106.49735999999999</v>
      </c>
      <c r="N35" s="143">
        <f>M35/G35</f>
        <v>0.49786122249496928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27.808264983200001</v>
      </c>
      <c r="H36" s="147"/>
      <c r="I36" s="135">
        <v>0.13</v>
      </c>
      <c r="J36" s="147"/>
      <c r="K36" s="148">
        <f>K35*I36</f>
        <v>41.6529217832</v>
      </c>
      <c r="L36" s="149"/>
      <c r="M36" s="150">
        <f>K36-G36</f>
        <v>13.844656799999999</v>
      </c>
      <c r="N36" s="151">
        <f>M36/G36</f>
        <v>0.49786122249496928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241.71799562319998</v>
      </c>
      <c r="H37" s="147"/>
      <c r="I37" s="147"/>
      <c r="J37" s="147"/>
      <c r="K37" s="148">
        <f>SUM(K35:K36)</f>
        <v>362.06001242319996</v>
      </c>
      <c r="L37" s="149"/>
      <c r="M37" s="150">
        <f>K37-G37</f>
        <v>120.34201679999998</v>
      </c>
      <c r="N37" s="151">
        <f>M37/G37</f>
        <v>0.49786122249496928</v>
      </c>
    </row>
    <row r="38" spans="1:14" ht="14.25" customHeight="1" x14ac:dyDescent="0.2">
      <c r="A38" s="220" t="s">
        <v>53</v>
      </c>
      <c r="B38" s="220"/>
      <c r="C38" s="220"/>
      <c r="D38" s="134"/>
      <c r="E38" s="147"/>
      <c r="F38" s="145"/>
      <c r="G38" s="153">
        <f>G37*-0.1</f>
        <v>-24.17179956232</v>
      </c>
      <c r="H38" s="147"/>
      <c r="I38" s="147"/>
      <c r="J38" s="147"/>
      <c r="K38" s="154">
        <f>K37*-0.1</f>
        <v>-36.206001242319999</v>
      </c>
      <c r="L38" s="149"/>
      <c r="M38" s="155">
        <f>K38-G38</f>
        <v>-12.034201679999999</v>
      </c>
      <c r="N38" s="156">
        <f>M38/G38</f>
        <v>0.49786122249496928</v>
      </c>
    </row>
    <row r="39" spans="1:14" ht="15.75" customHeight="1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217.54619606087999</v>
      </c>
      <c r="H39" s="161"/>
      <c r="I39" s="161"/>
      <c r="J39" s="161"/>
      <c r="K39" s="162">
        <f>SUM(K37:K38)</f>
        <v>325.85401118087998</v>
      </c>
      <c r="L39" s="163"/>
      <c r="M39" s="89">
        <f>K39-G39</f>
        <v>108.30781511999999</v>
      </c>
      <c r="N39" s="90">
        <f>M39/G39</f>
        <v>0.49786122249496928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  <row r="41" spans="1:14" x14ac:dyDescent="0.2">
      <c r="A41" s="28"/>
      <c r="B41" s="28"/>
      <c r="C41" s="28"/>
      <c r="D41" s="25"/>
      <c r="E41" s="25"/>
      <c r="F41" s="25"/>
      <c r="G41" s="25"/>
      <c r="H41" s="25"/>
      <c r="I41" s="25"/>
      <c r="J41" s="25"/>
      <c r="K41" s="171"/>
      <c r="L41" s="25"/>
      <c r="M41" s="25"/>
      <c r="N41" s="25"/>
    </row>
    <row r="42" spans="1:14" x14ac:dyDescent="0.2">
      <c r="A42" s="28"/>
      <c r="B42" s="28"/>
      <c r="C42" s="28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x14ac:dyDescent="0.2">
      <c r="A43" s="28"/>
      <c r="B43" s="28"/>
      <c r="C43" s="28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x14ac:dyDescent="0.2">
      <c r="A44" s="178"/>
      <c r="B44" s="178"/>
      <c r="C44" s="178"/>
      <c r="D44" s="178"/>
      <c r="E44" s="178"/>
      <c r="F44" s="178"/>
      <c r="G44" s="178"/>
      <c r="H44" s="178"/>
      <c r="I44" s="178"/>
      <c r="J44" s="178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  <pageSetUpPr fitToPage="1"/>
  </sheetPr>
  <dimension ref="A1:N40"/>
  <sheetViews>
    <sheetView topLeftCell="A15" workbookViewId="0">
      <selection activeCell="A9" sqref="A9:IV9"/>
    </sheetView>
  </sheetViews>
  <sheetFormatPr defaultRowHeight="12.75" x14ac:dyDescent="0.2"/>
  <cols>
    <col min="1" max="1" width="35.28515625" bestFit="1" customWidth="1"/>
    <col min="2" max="2" width="2.140625" customWidth="1"/>
    <col min="3" max="3" width="5.5703125" bestFit="1" customWidth="1"/>
    <col min="4" max="4" width="3" customWidth="1"/>
    <col min="5" max="5" width="11" bestFit="1" customWidth="1"/>
    <col min="6" max="6" width="11.5703125" bestFit="1" customWidth="1"/>
    <col min="7" max="7" width="14" bestFit="1" customWidth="1"/>
    <col min="8" max="8" width="4.7109375" customWidth="1"/>
    <col min="9" max="9" width="11" bestFit="1" customWidth="1"/>
    <col min="10" max="10" width="11.5703125" bestFit="1" customWidth="1"/>
    <col min="11" max="11" width="14" bestFit="1" customWidth="1"/>
    <col min="12" max="12" width="4.7109375" customWidth="1"/>
    <col min="13" max="13" width="12.7109375" bestFit="1" customWidth="1"/>
    <col min="14" max="14" width="11" bestFit="1" customWidth="1"/>
  </cols>
  <sheetData>
    <row r="1" spans="1:14" ht="15.75" x14ac:dyDescent="0.2">
      <c r="A1" s="24"/>
      <c r="B1" s="25"/>
      <c r="C1" s="208" t="s">
        <v>56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17</v>
      </c>
      <c r="B5" s="25"/>
      <c r="C5" s="33" t="s">
        <v>18</v>
      </c>
      <c r="D5" s="34"/>
      <c r="E5" s="179">
        <v>1198113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20</v>
      </c>
      <c r="B8" s="39"/>
      <c r="C8" s="40" t="s">
        <v>3</v>
      </c>
      <c r="D8" s="41"/>
      <c r="E8" s="180">
        <v>2968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ht="12.75" customHeight="1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172">
        <v>224.32</v>
      </c>
      <c r="F14" s="147">
        <v>1</v>
      </c>
      <c r="G14" s="58">
        <f>E14*F14</f>
        <v>224.32</v>
      </c>
      <c r="H14" s="59"/>
      <c r="I14" s="172">
        <v>227.57</v>
      </c>
      <c r="J14" s="60">
        <v>1</v>
      </c>
      <c r="K14" s="61">
        <f>I14*J14</f>
        <v>227.57</v>
      </c>
      <c r="L14" s="59"/>
      <c r="M14" s="62">
        <f>K14-G14</f>
        <v>3.25</v>
      </c>
      <c r="N14" s="63">
        <f>M14/G14</f>
        <v>1.4488231098430813E-2</v>
      </c>
    </row>
    <row r="15" spans="1:14" ht="14.25" x14ac:dyDescent="0.2">
      <c r="A15" s="53" t="s">
        <v>31</v>
      </c>
      <c r="B15" s="53"/>
      <c r="C15" s="54"/>
      <c r="D15" s="55"/>
      <c r="E15" s="64">
        <v>2.1305999999999998</v>
      </c>
      <c r="F15" s="65">
        <f>E8</f>
        <v>2968</v>
      </c>
      <c r="G15" s="58">
        <f>E15*F15</f>
        <v>6323.6207999999997</v>
      </c>
      <c r="H15" s="59"/>
      <c r="I15" s="64">
        <v>2.1615000000000002</v>
      </c>
      <c r="J15" s="66">
        <f>F15</f>
        <v>2968</v>
      </c>
      <c r="K15" s="58">
        <f>I15*J15</f>
        <v>6415.3320000000003</v>
      </c>
      <c r="L15" s="59"/>
      <c r="M15" s="62">
        <f t="shared" ref="M15:M33" si="0">K15-G15</f>
        <v>91.711200000000645</v>
      </c>
      <c r="N15" s="63">
        <f t="shared" ref="N15:N33" si="1">M15/G15</f>
        <v>1.4502956913545582E-2</v>
      </c>
    </row>
    <row r="16" spans="1:14" ht="14.25" x14ac:dyDescent="0.2">
      <c r="A16" s="67" t="s">
        <v>32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e">
        <f t="shared" si="1"/>
        <v>#DIV/0!</v>
      </c>
    </row>
    <row r="17" spans="1:14" ht="14.25" x14ac:dyDescent="0.2">
      <c r="A17" s="69" t="s">
        <v>33</v>
      </c>
      <c r="B17" s="70"/>
      <c r="C17" s="71"/>
      <c r="D17" s="72"/>
      <c r="E17" s="173">
        <v>-2.29E-2</v>
      </c>
      <c r="F17" s="74">
        <f>E8</f>
        <v>2968</v>
      </c>
      <c r="G17" s="75">
        <f>E17*F17</f>
        <v>-67.967200000000005</v>
      </c>
      <c r="H17" s="76"/>
      <c r="I17" s="173">
        <v>-3.3000000000000002E-2</v>
      </c>
      <c r="J17" s="77">
        <f>F17</f>
        <v>2968</v>
      </c>
      <c r="K17" s="75">
        <f>I17*J17</f>
        <v>-97.944000000000003</v>
      </c>
      <c r="L17" s="76"/>
      <c r="M17" s="78">
        <f t="shared" si="0"/>
        <v>-29.976799999999997</v>
      </c>
      <c r="N17" s="79">
        <f t="shared" si="1"/>
        <v>0.44104803493449773</v>
      </c>
    </row>
    <row r="18" spans="1:14" ht="15" x14ac:dyDescent="0.2">
      <c r="A18" s="80" t="s">
        <v>34</v>
      </c>
      <c r="B18" s="81"/>
      <c r="C18" s="81"/>
      <c r="D18" s="82"/>
      <c r="E18" s="83"/>
      <c r="F18" s="84"/>
      <c r="G18" s="174">
        <f>SUM(G14:G17)</f>
        <v>6479.9735999999994</v>
      </c>
      <c r="H18" s="86"/>
      <c r="I18" s="83"/>
      <c r="J18" s="87"/>
      <c r="K18" s="174">
        <f>SUM(K14:K17)</f>
        <v>6544.9579999999996</v>
      </c>
      <c r="L18" s="88"/>
      <c r="M18" s="89">
        <f t="shared" si="0"/>
        <v>64.984400000000278</v>
      </c>
      <c r="N18" s="90">
        <f t="shared" si="1"/>
        <v>1.0028497646965766E-2</v>
      </c>
    </row>
    <row r="19" spans="1:14" ht="14.25" x14ac:dyDescent="0.2">
      <c r="A19" s="91" t="s">
        <v>35</v>
      </c>
      <c r="B19" s="92"/>
      <c r="C19" s="93"/>
      <c r="D19" s="94"/>
      <c r="E19" s="64">
        <f>E31*0.64+E32*0.18+E33*0.18</f>
        <v>2.93466E-2</v>
      </c>
      <c r="F19" s="175">
        <f>E5*(E3-1)</f>
        <v>72126.40260000003</v>
      </c>
      <c r="G19" s="58">
        <f>E19*F19</f>
        <v>2116.6646865411608</v>
      </c>
      <c r="H19" s="86"/>
      <c r="I19" s="64">
        <f>I31*0.64+I32*0.18+I33*0.18</f>
        <v>2.93466E-2</v>
      </c>
      <c r="J19" s="175">
        <f>F19</f>
        <v>72126.40260000003</v>
      </c>
      <c r="K19" s="58">
        <f>I19*J19</f>
        <v>2116.6646865411608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36</v>
      </c>
      <c r="B20" s="92"/>
      <c r="C20" s="93"/>
      <c r="D20" s="94"/>
      <c r="E20" s="64">
        <v>-14.7463</v>
      </c>
      <c r="F20" s="175">
        <f>E8</f>
        <v>2968</v>
      </c>
      <c r="G20" s="58">
        <f>E20*F20</f>
        <v>-43767.018400000001</v>
      </c>
      <c r="H20" s="86"/>
      <c r="I20" s="64">
        <v>7.3962000000000003</v>
      </c>
      <c r="J20" s="175">
        <f>F20</f>
        <v>2968</v>
      </c>
      <c r="K20" s="58">
        <f>I20*J20</f>
        <v>21951.921600000001</v>
      </c>
      <c r="L20" s="96"/>
      <c r="M20" s="62">
        <f t="shared" si="0"/>
        <v>65718.94</v>
      </c>
      <c r="N20" s="63">
        <f t="shared" si="1"/>
        <v>-1.5015631039650625</v>
      </c>
    </row>
    <row r="21" spans="1:14" ht="14.25" x14ac:dyDescent="0.2">
      <c r="A21" s="98" t="s">
        <v>37</v>
      </c>
      <c r="B21" s="92"/>
      <c r="C21" s="93"/>
      <c r="D21" s="94"/>
      <c r="E21" s="64">
        <v>0.35060000000000002</v>
      </c>
      <c r="F21" s="175">
        <f>E8</f>
        <v>2968</v>
      </c>
      <c r="G21" s="58">
        <f>E21*F21</f>
        <v>1040.5808000000002</v>
      </c>
      <c r="H21" s="86"/>
      <c r="I21" s="64">
        <v>0.35060000000000002</v>
      </c>
      <c r="J21" s="175">
        <f>F21</f>
        <v>2968</v>
      </c>
      <c r="K21" s="58">
        <f>I21*J21</f>
        <v>1040.5808000000002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e">
        <f t="shared" si="1"/>
        <v>#DIV/0!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-34129.79931345884</v>
      </c>
      <c r="H23" s="86"/>
      <c r="I23" s="102"/>
      <c r="J23" s="104"/>
      <c r="K23" s="103">
        <f>SUM(K18:K22)</f>
        <v>31654.12508654116</v>
      </c>
      <c r="L23" s="88"/>
      <c r="M23" s="105">
        <f t="shared" si="0"/>
        <v>65783.924400000004</v>
      </c>
      <c r="N23" s="106">
        <f t="shared" si="1"/>
        <v>-1.9274629714584519</v>
      </c>
    </row>
    <row r="24" spans="1:14" ht="14.25" x14ac:dyDescent="0.2">
      <c r="A24" s="107" t="s">
        <v>40</v>
      </c>
      <c r="B24" s="107"/>
      <c r="C24" s="108"/>
      <c r="D24" s="109"/>
      <c r="E24" s="64">
        <v>3.4214000000000002</v>
      </c>
      <c r="F24" s="176">
        <f>E8*E3</f>
        <v>3146.6736000000001</v>
      </c>
      <c r="G24" s="58">
        <f>E24*F24</f>
        <v>10766.02905504</v>
      </c>
      <c r="H24" s="86"/>
      <c r="I24" s="64">
        <v>2.9565000000000001</v>
      </c>
      <c r="J24" s="177">
        <f>F24</f>
        <v>3146.6736000000001</v>
      </c>
      <c r="K24" s="58">
        <f>I24*J24</f>
        <v>9303.1404984000001</v>
      </c>
      <c r="L24" s="96"/>
      <c r="M24" s="62">
        <f t="shared" si="0"/>
        <v>-1462.8885566400004</v>
      </c>
      <c r="N24" s="63">
        <f t="shared" si="1"/>
        <v>-0.13588004910270651</v>
      </c>
    </row>
    <row r="25" spans="1:14" ht="23.25" customHeight="1" x14ac:dyDescent="0.2">
      <c r="A25" s="207" t="s">
        <v>41</v>
      </c>
      <c r="B25" s="207"/>
      <c r="C25" s="207"/>
      <c r="D25" s="109"/>
      <c r="E25" s="64">
        <v>1.5398000000000001</v>
      </c>
      <c r="F25" s="176">
        <f>E8*E3</f>
        <v>3146.6736000000001</v>
      </c>
      <c r="G25" s="58">
        <f>E25*F25</f>
        <v>4845.2480092800006</v>
      </c>
      <c r="H25" s="86"/>
      <c r="I25" s="64">
        <v>1.2101999999999999</v>
      </c>
      <c r="J25" s="177">
        <f>F25</f>
        <v>3146.6736000000001</v>
      </c>
      <c r="K25" s="58">
        <f>I25*J25</f>
        <v>3808.1043907200001</v>
      </c>
      <c r="L25" s="96"/>
      <c r="M25" s="62">
        <f t="shared" si="0"/>
        <v>-1037.1436185600005</v>
      </c>
      <c r="N25" s="63">
        <f t="shared" si="1"/>
        <v>-0.21405377321730101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-18518.522249138838</v>
      </c>
      <c r="H26" s="114"/>
      <c r="I26" s="115"/>
      <c r="J26" s="116"/>
      <c r="K26" s="103">
        <f>SUM(K23:K25)</f>
        <v>44765.36997566116</v>
      </c>
      <c r="L26" s="117"/>
      <c r="M26" s="105">
        <f t="shared" si="0"/>
        <v>63283.892224800002</v>
      </c>
      <c r="N26" s="106">
        <f t="shared" si="1"/>
        <v>-3.4173294917062229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76">
        <f>E5*E3</f>
        <v>1270239.4026000001</v>
      </c>
      <c r="G27" s="120">
        <f t="shared" ref="G27:G33" si="2">E27*F27</f>
        <v>5589.0533714400008</v>
      </c>
      <c r="H27" s="96"/>
      <c r="I27" s="119">
        <v>4.4000000000000003E-3</v>
      </c>
      <c r="J27" s="177">
        <f>E5*E3</f>
        <v>1270239.4026000001</v>
      </c>
      <c r="K27" s="120">
        <f t="shared" ref="K27:K32" si="3">I27*J27</f>
        <v>5589.0533714400008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44</v>
      </c>
      <c r="B28" s="92"/>
      <c r="C28" s="93"/>
      <c r="D28" s="94"/>
      <c r="E28" s="119">
        <v>1.2999999999999999E-3</v>
      </c>
      <c r="F28" s="176">
        <f>E5*E3</f>
        <v>1270239.4026000001</v>
      </c>
      <c r="G28" s="120">
        <f t="shared" si="2"/>
        <v>1651.3112233800002</v>
      </c>
      <c r="H28" s="96"/>
      <c r="I28" s="119">
        <v>1.2999999999999999E-3</v>
      </c>
      <c r="J28" s="177">
        <f>E5*E3</f>
        <v>1270239.4026000001</v>
      </c>
      <c r="K28" s="120">
        <f t="shared" si="3"/>
        <v>1651.3112233800002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76">
        <f>E5</f>
        <v>1198113</v>
      </c>
      <c r="G30" s="120">
        <f t="shared" si="2"/>
        <v>8386.7910000000011</v>
      </c>
      <c r="H30" s="96"/>
      <c r="I30" s="119">
        <v>7.0000000000000001E-3</v>
      </c>
      <c r="J30" s="177">
        <f>E5</f>
        <v>1198113</v>
      </c>
      <c r="K30" s="120">
        <f t="shared" si="3"/>
        <v>8386.7910000000011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64</v>
      </c>
      <c r="B31" s="92"/>
      <c r="C31" s="93"/>
      <c r="D31" s="94"/>
      <c r="E31" s="122">
        <v>0.03</v>
      </c>
      <c r="F31" s="176">
        <f>E5</f>
        <v>1198113</v>
      </c>
      <c r="G31" s="120">
        <f t="shared" si="2"/>
        <v>35943.39</v>
      </c>
      <c r="H31" s="96"/>
      <c r="I31" s="119">
        <f>E31</f>
        <v>0.03</v>
      </c>
      <c r="J31" s="176">
        <f>F31</f>
        <v>1198113</v>
      </c>
      <c r="K31" s="120">
        <f t="shared" si="3"/>
        <v>35943.39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65</v>
      </c>
      <c r="B32" s="92"/>
      <c r="C32" s="93"/>
      <c r="D32" s="94"/>
      <c r="E32" s="122">
        <v>5.6370000000000003E-2</v>
      </c>
      <c r="F32" s="176">
        <f>E5</f>
        <v>1198113</v>
      </c>
      <c r="G32" s="120">
        <f t="shared" si="2"/>
        <v>67537.629809999999</v>
      </c>
      <c r="H32" s="96"/>
      <c r="I32" s="119">
        <f>E32</f>
        <v>5.6370000000000003E-2</v>
      </c>
      <c r="J32" s="176">
        <f>F32</f>
        <v>1198113</v>
      </c>
      <c r="K32" s="120">
        <f t="shared" si="3"/>
        <v>67537.629809999999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/>
      <c r="B33" s="92"/>
      <c r="C33" s="93"/>
      <c r="D33" s="94"/>
      <c r="E33" s="122"/>
      <c r="F33" s="176"/>
      <c r="G33" s="120">
        <f t="shared" si="2"/>
        <v>0</v>
      </c>
      <c r="H33" s="96"/>
      <c r="I33" s="119"/>
      <c r="J33" s="176"/>
      <c r="K33" s="120">
        <f>I33*J33</f>
        <v>0</v>
      </c>
      <c r="L33" s="96"/>
      <c r="M33" s="62">
        <f t="shared" si="0"/>
        <v>0</v>
      </c>
      <c r="N33" s="121" t="e">
        <f t="shared" si="1"/>
        <v>#DIV/0!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100589.90315568115</v>
      </c>
      <c r="H35" s="138"/>
      <c r="I35" s="139"/>
      <c r="J35" s="139"/>
      <c r="K35" s="140">
        <f>SUM(K26:K34)</f>
        <v>163873.79538048117</v>
      </c>
      <c r="L35" s="141"/>
      <c r="M35" s="142">
        <f>K35-G35</f>
        <v>63283.892224800016</v>
      </c>
      <c r="N35" s="143">
        <f>M35/G35</f>
        <v>0.62912767822091142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13076.68741023855</v>
      </c>
      <c r="H36" s="147"/>
      <c r="I36" s="135">
        <v>0.13</v>
      </c>
      <c r="J36" s="147"/>
      <c r="K36" s="148">
        <f>K35*I36</f>
        <v>21303.593399462552</v>
      </c>
      <c r="L36" s="149"/>
      <c r="M36" s="150">
        <f>K36-G36</f>
        <v>8226.905989224002</v>
      </c>
      <c r="N36" s="151">
        <f>M36/G36</f>
        <v>0.62912767822091142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113666.5905659197</v>
      </c>
      <c r="H37" s="147"/>
      <c r="I37" s="147"/>
      <c r="J37" s="147"/>
      <c r="K37" s="148">
        <f>SUM(K35:K36)</f>
        <v>185177.38877994372</v>
      </c>
      <c r="L37" s="149"/>
      <c r="M37" s="150">
        <f>K37-G37</f>
        <v>71510.79821402402</v>
      </c>
      <c r="N37" s="151">
        <f>M37/G37</f>
        <v>0.62912767822091142</v>
      </c>
    </row>
    <row r="38" spans="1:14" ht="14.25" customHeight="1" x14ac:dyDescent="0.2">
      <c r="A38" s="220" t="s">
        <v>53</v>
      </c>
      <c r="B38" s="220"/>
      <c r="C38" s="220"/>
      <c r="D38" s="134"/>
      <c r="E38" s="147"/>
      <c r="F38" s="145"/>
      <c r="G38" s="153"/>
      <c r="H38" s="147"/>
      <c r="I38" s="147"/>
      <c r="J38" s="147"/>
      <c r="K38" s="154"/>
      <c r="L38" s="149"/>
      <c r="M38" s="155">
        <f>K38-G38</f>
        <v>0</v>
      </c>
      <c r="N38" s="156" t="e">
        <f>M38/G38</f>
        <v>#DIV/0!</v>
      </c>
    </row>
    <row r="39" spans="1:14" ht="15.75" customHeight="1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113666.5905659197</v>
      </c>
      <c r="H39" s="161"/>
      <c r="I39" s="161"/>
      <c r="J39" s="161"/>
      <c r="K39" s="162">
        <f>SUM(K37:K38)</f>
        <v>185177.38877994372</v>
      </c>
      <c r="L39" s="163"/>
      <c r="M39" s="89">
        <f>K39-G39</f>
        <v>71510.79821402402</v>
      </c>
      <c r="N39" s="90">
        <f>M39/G39</f>
        <v>0.62912767822091142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0"/>
  <sheetViews>
    <sheetView topLeftCell="A13" workbookViewId="0">
      <selection activeCell="A9" sqref="A9:IV9"/>
    </sheetView>
  </sheetViews>
  <sheetFormatPr defaultColWidth="9.140625" defaultRowHeight="12.75" x14ac:dyDescent="0.2"/>
  <cols>
    <col min="1" max="1" width="35.28515625" bestFit="1" customWidth="1"/>
    <col min="2" max="2" width="2.7109375" customWidth="1"/>
    <col min="3" max="3" width="5.5703125" bestFit="1" customWidth="1"/>
    <col min="4" max="4" width="3.28515625" customWidth="1"/>
    <col min="5" max="6" width="11.5703125" bestFit="1" customWidth="1"/>
    <col min="7" max="7" width="14" bestFit="1" customWidth="1"/>
    <col min="8" max="8" width="4.7109375" customWidth="1"/>
    <col min="9" max="9" width="12.42578125" bestFit="1" customWidth="1"/>
    <col min="10" max="10" width="12.28515625" bestFit="1" customWidth="1"/>
    <col min="11" max="11" width="14" bestFit="1" customWidth="1"/>
    <col min="12" max="12" width="4.7109375" customWidth="1"/>
    <col min="13" max="13" width="14" bestFit="1" customWidth="1"/>
    <col min="14" max="14" width="11" bestFit="1" customWidth="1"/>
  </cols>
  <sheetData>
    <row r="1" spans="1:14" ht="15" customHeight="1" x14ac:dyDescent="0.2">
      <c r="A1" s="24" t="s">
        <v>1</v>
      </c>
      <c r="B1" s="25"/>
      <c r="C1" s="208" t="s">
        <v>57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" customHeight="1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" customHeight="1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" customHeight="1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5" customHeight="1" x14ac:dyDescent="0.2">
      <c r="A5" s="24" t="s">
        <v>17</v>
      </c>
      <c r="B5" s="25"/>
      <c r="C5" s="33" t="s">
        <v>18</v>
      </c>
      <c r="D5" s="34"/>
      <c r="E5" s="179">
        <v>1282464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ht="9" customHeight="1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ht="15" customHeight="1" x14ac:dyDescent="0.2">
      <c r="A8" s="38" t="s">
        <v>20</v>
      </c>
      <c r="B8" s="39"/>
      <c r="C8" s="40" t="s">
        <v>3</v>
      </c>
      <c r="D8" s="41"/>
      <c r="E8" s="181">
        <v>2440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ht="18.75" customHeight="1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ht="18.75" customHeight="1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ht="12.75" customHeight="1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172">
        <v>1473.7</v>
      </c>
      <c r="F14" s="147">
        <v>1</v>
      </c>
      <c r="G14" s="58">
        <f>E14*F14</f>
        <v>1473.7</v>
      </c>
      <c r="H14" s="59"/>
      <c r="I14" s="172">
        <v>1495.07</v>
      </c>
      <c r="J14" s="60">
        <v>1</v>
      </c>
      <c r="K14" s="61">
        <f>I14*J14</f>
        <v>1495.07</v>
      </c>
      <c r="L14" s="59"/>
      <c r="M14" s="62">
        <f>K14-G14</f>
        <v>21.369999999999891</v>
      </c>
      <c r="N14" s="63">
        <f>M14/G14</f>
        <v>1.4500916061613552E-2</v>
      </c>
    </row>
    <row r="15" spans="1:14" ht="12.75" customHeight="1" x14ac:dyDescent="0.2">
      <c r="A15" s="53" t="s">
        <v>31</v>
      </c>
      <c r="B15" s="53"/>
      <c r="C15" s="54"/>
      <c r="D15" s="55"/>
      <c r="E15" s="64">
        <v>1.3666</v>
      </c>
      <c r="F15" s="65">
        <v>2440</v>
      </c>
      <c r="G15" s="58">
        <f>E15*F15</f>
        <v>3334.5039999999999</v>
      </c>
      <c r="H15" s="59"/>
      <c r="I15" s="64">
        <v>1.3864000000000001</v>
      </c>
      <c r="J15" s="66">
        <f>F15</f>
        <v>2440</v>
      </c>
      <c r="K15" s="58">
        <f>I15*J15</f>
        <v>3382.8160000000003</v>
      </c>
      <c r="L15" s="59"/>
      <c r="M15" s="62">
        <f t="shared" ref="M15:M33" si="0">K15-G15</f>
        <v>48.312000000000353</v>
      </c>
      <c r="N15" s="63">
        <f t="shared" ref="N15:N33" si="1">M15/G15</f>
        <v>1.4488511634713994E-2</v>
      </c>
    </row>
    <row r="16" spans="1:14" ht="12.75" customHeight="1" x14ac:dyDescent="0.2">
      <c r="A16" s="67" t="s">
        <v>32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e">
        <f t="shared" si="1"/>
        <v>#DIV/0!</v>
      </c>
    </row>
    <row r="17" spans="1:14" ht="12.75" customHeight="1" x14ac:dyDescent="0.2">
      <c r="A17" s="69" t="s">
        <v>33</v>
      </c>
      <c r="B17" s="70"/>
      <c r="C17" s="71"/>
      <c r="D17" s="72"/>
      <c r="E17" s="173">
        <v>0</v>
      </c>
      <c r="F17" s="74">
        <v>2440</v>
      </c>
      <c r="G17" s="75">
        <f>E17*F17</f>
        <v>0</v>
      </c>
      <c r="H17" s="76"/>
      <c r="I17" s="173">
        <v>0</v>
      </c>
      <c r="J17" s="77">
        <f>F17</f>
        <v>2440</v>
      </c>
      <c r="K17" s="75">
        <f>I17*J17</f>
        <v>0</v>
      </c>
      <c r="L17" s="76"/>
      <c r="M17" s="78">
        <f t="shared" si="0"/>
        <v>0</v>
      </c>
      <c r="N17" s="79" t="e">
        <f t="shared" si="1"/>
        <v>#DIV/0!</v>
      </c>
    </row>
    <row r="18" spans="1:14" ht="12.75" customHeight="1" x14ac:dyDescent="0.2">
      <c r="A18" s="80" t="s">
        <v>34</v>
      </c>
      <c r="B18" s="81"/>
      <c r="C18" s="81"/>
      <c r="D18" s="82"/>
      <c r="E18" s="83"/>
      <c r="F18" s="84"/>
      <c r="G18" s="174">
        <f>SUM(G14:G17)</f>
        <v>4808.2039999999997</v>
      </c>
      <c r="H18" s="86"/>
      <c r="I18" s="83"/>
      <c r="J18" s="87"/>
      <c r="K18" s="174">
        <f>SUM(K14:K17)</f>
        <v>4877.8860000000004</v>
      </c>
      <c r="L18" s="88"/>
      <c r="M18" s="89">
        <f t="shared" si="0"/>
        <v>69.682000000000698</v>
      </c>
      <c r="N18" s="90">
        <f t="shared" si="1"/>
        <v>1.4492313554083957E-2</v>
      </c>
    </row>
    <row r="19" spans="1:14" ht="12.75" customHeight="1" x14ac:dyDescent="0.2">
      <c r="A19" s="91" t="s">
        <v>35</v>
      </c>
      <c r="B19" s="92"/>
      <c r="C19" s="93"/>
      <c r="D19" s="94"/>
      <c r="E19" s="64">
        <f>E31*0.64+E32*0.18+E33*0.18</f>
        <v>2.93466E-2</v>
      </c>
      <c r="F19" s="175">
        <f>E5*(E3-1)</f>
        <v>77204.332800000033</v>
      </c>
      <c r="G19" s="58">
        <f>E19*F19</f>
        <v>2265.684672948481</v>
      </c>
      <c r="H19" s="86"/>
      <c r="I19" s="64">
        <f>I31*0.64+I32*0.18+I33*0.18</f>
        <v>2.93466E-2</v>
      </c>
      <c r="J19" s="175">
        <f>F19</f>
        <v>77204.332800000033</v>
      </c>
      <c r="K19" s="58">
        <f>I19*J19</f>
        <v>2265.684672948481</v>
      </c>
      <c r="L19" s="96"/>
      <c r="M19" s="62">
        <f t="shared" si="0"/>
        <v>0</v>
      </c>
      <c r="N19" s="63">
        <f t="shared" si="1"/>
        <v>0</v>
      </c>
    </row>
    <row r="20" spans="1:14" ht="12.75" customHeight="1" x14ac:dyDescent="0.2">
      <c r="A20" s="91" t="s">
        <v>36</v>
      </c>
      <c r="B20" s="92"/>
      <c r="C20" s="93"/>
      <c r="D20" s="94"/>
      <c r="E20" s="64">
        <v>0</v>
      </c>
      <c r="F20" s="175">
        <v>2440</v>
      </c>
      <c r="G20" s="58">
        <f>E20*F20</f>
        <v>0</v>
      </c>
      <c r="H20" s="86"/>
      <c r="I20" s="64">
        <v>0</v>
      </c>
      <c r="J20" s="175">
        <f>F20</f>
        <v>2440</v>
      </c>
      <c r="K20" s="58">
        <f>I20*J20</f>
        <v>0</v>
      </c>
      <c r="L20" s="96"/>
      <c r="M20" s="62">
        <f t="shared" si="0"/>
        <v>0</v>
      </c>
      <c r="N20" s="63" t="e">
        <f t="shared" si="1"/>
        <v>#DIV/0!</v>
      </c>
    </row>
    <row r="21" spans="1:14" ht="12.75" customHeight="1" x14ac:dyDescent="0.2">
      <c r="A21" s="98" t="s">
        <v>37</v>
      </c>
      <c r="B21" s="92"/>
      <c r="C21" s="93"/>
      <c r="D21" s="94"/>
      <c r="E21" s="64">
        <v>0.40939999999999999</v>
      </c>
      <c r="F21" s="175">
        <v>2440</v>
      </c>
      <c r="G21" s="58">
        <f>E21*F21</f>
        <v>998.93599999999992</v>
      </c>
      <c r="H21" s="86"/>
      <c r="I21" s="64">
        <v>0.40939999999999999</v>
      </c>
      <c r="J21" s="175">
        <f>F21</f>
        <v>2440</v>
      </c>
      <c r="K21" s="58">
        <f>I21*J21</f>
        <v>998.93599999999992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e">
        <f t="shared" si="1"/>
        <v>#DIV/0!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8072.8246729484799</v>
      </c>
      <c r="H23" s="86"/>
      <c r="I23" s="102"/>
      <c r="J23" s="104"/>
      <c r="K23" s="103">
        <f>SUM(K18:K22)</f>
        <v>8142.5066729484806</v>
      </c>
      <c r="L23" s="88"/>
      <c r="M23" s="105">
        <f t="shared" si="0"/>
        <v>69.682000000000698</v>
      </c>
      <c r="N23" s="106">
        <f t="shared" si="1"/>
        <v>8.631675135160638E-3</v>
      </c>
    </row>
    <row r="24" spans="1:14" ht="14.25" x14ac:dyDescent="0.2">
      <c r="A24" s="107" t="s">
        <v>40</v>
      </c>
      <c r="B24" s="107"/>
      <c r="C24" s="108"/>
      <c r="D24" s="109"/>
      <c r="E24" s="64">
        <v>3.4214000000000002</v>
      </c>
      <c r="F24" s="176">
        <v>2586.8879999999999</v>
      </c>
      <c r="G24" s="58">
        <f>E24*F24</f>
        <v>8850.7786032000004</v>
      </c>
      <c r="H24" s="86"/>
      <c r="I24" s="64">
        <v>3.3706999999999998</v>
      </c>
      <c r="J24" s="177">
        <f>F24</f>
        <v>2586.8879999999999</v>
      </c>
      <c r="K24" s="58">
        <f>I24*J24</f>
        <v>8719.6233815999985</v>
      </c>
      <c r="L24" s="96"/>
      <c r="M24" s="62">
        <f t="shared" si="0"/>
        <v>-131.15522160000182</v>
      </c>
      <c r="N24" s="63">
        <f t="shared" si="1"/>
        <v>-1.481849535277977E-2</v>
      </c>
    </row>
    <row r="25" spans="1:14" ht="14.25" customHeight="1" x14ac:dyDescent="0.2">
      <c r="A25" s="207" t="s">
        <v>41</v>
      </c>
      <c r="B25" s="207"/>
      <c r="C25" s="207"/>
      <c r="D25" s="109"/>
      <c r="E25" s="64">
        <v>1.5398000000000001</v>
      </c>
      <c r="F25" s="176">
        <v>2586.8879999999999</v>
      </c>
      <c r="G25" s="58">
        <f>E25*F25</f>
        <v>3983.2901424000001</v>
      </c>
      <c r="H25" s="86"/>
      <c r="I25" s="64">
        <v>1.5943000000000001</v>
      </c>
      <c r="J25" s="177">
        <f>F25</f>
        <v>2586.8879999999999</v>
      </c>
      <c r="K25" s="58">
        <f>I25*J25</f>
        <v>4124.2755384000002</v>
      </c>
      <c r="L25" s="96"/>
      <c r="M25" s="62">
        <f t="shared" si="0"/>
        <v>140.98539600000004</v>
      </c>
      <c r="N25" s="63">
        <f t="shared" si="1"/>
        <v>3.5394207039875315E-2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20906.893418548483</v>
      </c>
      <c r="H26" s="114"/>
      <c r="I26" s="115"/>
      <c r="J26" s="116"/>
      <c r="K26" s="103">
        <f>SUM(K23:K25)</f>
        <v>20986.405592948478</v>
      </c>
      <c r="L26" s="117"/>
      <c r="M26" s="105">
        <f t="shared" si="0"/>
        <v>79.512174399995274</v>
      </c>
      <c r="N26" s="106">
        <f t="shared" si="1"/>
        <v>3.8031558686501218E-3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76">
        <f>E5*E3</f>
        <v>1359668.3328</v>
      </c>
      <c r="G27" s="120">
        <f t="shared" ref="G27:G33" si="2">E27*F27</f>
        <v>5982.5406643200004</v>
      </c>
      <c r="H27" s="96"/>
      <c r="I27" s="119">
        <v>4.4000000000000003E-3</v>
      </c>
      <c r="J27" s="177">
        <f>E5*E3</f>
        <v>1359668.3328</v>
      </c>
      <c r="K27" s="120">
        <f t="shared" ref="K27:K32" si="3">I27*J27</f>
        <v>5982.5406643200004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44</v>
      </c>
      <c r="B28" s="92"/>
      <c r="C28" s="93"/>
      <c r="D28" s="94"/>
      <c r="E28" s="119">
        <v>1.2999999999999999E-3</v>
      </c>
      <c r="F28" s="176">
        <f>E5*E3</f>
        <v>1359668.3328</v>
      </c>
      <c r="G28" s="120">
        <f t="shared" si="2"/>
        <v>1767.56883264</v>
      </c>
      <c r="H28" s="96"/>
      <c r="I28" s="119">
        <v>3.0000000000000001E-3</v>
      </c>
      <c r="J28" s="177">
        <f>E5*E3</f>
        <v>1359668.3328</v>
      </c>
      <c r="K28" s="120">
        <f t="shared" si="3"/>
        <v>4079.0049984000002</v>
      </c>
      <c r="L28" s="96"/>
      <c r="M28" s="62">
        <f t="shared" si="0"/>
        <v>2311.4361657600002</v>
      </c>
      <c r="N28" s="121">
        <f t="shared" si="1"/>
        <v>1.3076923076923079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76">
        <f>E5</f>
        <v>1282464</v>
      </c>
      <c r="G30" s="120">
        <f t="shared" si="2"/>
        <v>8977.2479999999996</v>
      </c>
      <c r="H30" s="96"/>
      <c r="I30" s="119">
        <v>7.0000000000000001E-3</v>
      </c>
      <c r="J30" s="177">
        <f>E5</f>
        <v>1282464</v>
      </c>
      <c r="K30" s="120">
        <f t="shared" si="3"/>
        <v>8977.2479999999996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64</v>
      </c>
      <c r="B31" s="92"/>
      <c r="C31" s="93"/>
      <c r="D31" s="94"/>
      <c r="E31" s="122">
        <v>0.03</v>
      </c>
      <c r="F31" s="176">
        <f>E5</f>
        <v>1282464</v>
      </c>
      <c r="G31" s="120">
        <f t="shared" si="2"/>
        <v>38473.919999999998</v>
      </c>
      <c r="H31" s="96"/>
      <c r="I31" s="119">
        <f>E31</f>
        <v>0.03</v>
      </c>
      <c r="J31" s="176">
        <f>F31</f>
        <v>1282464</v>
      </c>
      <c r="K31" s="120">
        <f t="shared" si="3"/>
        <v>38473.919999999998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65</v>
      </c>
      <c r="B32" s="92"/>
      <c r="C32" s="93"/>
      <c r="D32" s="94"/>
      <c r="E32" s="122">
        <v>5.6370000000000003E-2</v>
      </c>
      <c r="F32" s="176">
        <f>E5</f>
        <v>1282464</v>
      </c>
      <c r="G32" s="120">
        <f t="shared" si="2"/>
        <v>72292.495680000007</v>
      </c>
      <c r="H32" s="96"/>
      <c r="I32" s="119">
        <f>E32</f>
        <v>5.6370000000000003E-2</v>
      </c>
      <c r="J32" s="176">
        <f>F32</f>
        <v>1282464</v>
      </c>
      <c r="K32" s="120">
        <f t="shared" si="3"/>
        <v>72292.495680000007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/>
      <c r="B33" s="92"/>
      <c r="C33" s="93"/>
      <c r="D33" s="94"/>
      <c r="E33" s="122"/>
      <c r="F33" s="176"/>
      <c r="G33" s="120">
        <f t="shared" si="2"/>
        <v>0</v>
      </c>
      <c r="H33" s="96"/>
      <c r="I33" s="119"/>
      <c r="J33" s="176">
        <f>F33</f>
        <v>0</v>
      </c>
      <c r="K33" s="120">
        <f>I33*J33</f>
        <v>0</v>
      </c>
      <c r="L33" s="96"/>
      <c r="M33" s="62">
        <f t="shared" si="0"/>
        <v>0</v>
      </c>
      <c r="N33" s="121" t="e">
        <f t="shared" si="1"/>
        <v>#DIV/0!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148400.91659550849</v>
      </c>
      <c r="H35" s="138"/>
      <c r="I35" s="139"/>
      <c r="J35" s="139"/>
      <c r="K35" s="140">
        <f>SUM(K26:K34)</f>
        <v>150791.86493566848</v>
      </c>
      <c r="L35" s="141"/>
      <c r="M35" s="142">
        <f>K35-G35</f>
        <v>2390.9483401599864</v>
      </c>
      <c r="N35" s="143">
        <f>M35/G35</f>
        <v>1.6111412213692156E-2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19292.119157416106</v>
      </c>
      <c r="H36" s="147"/>
      <c r="I36" s="135">
        <v>0.13</v>
      </c>
      <c r="J36" s="147"/>
      <c r="K36" s="148">
        <f>K35*I36</f>
        <v>19602.942441636904</v>
      </c>
      <c r="L36" s="149"/>
      <c r="M36" s="150">
        <f>K36-G36</f>
        <v>310.82328422079809</v>
      </c>
      <c r="N36" s="151">
        <f>M36/G36</f>
        <v>1.6111412213692146E-2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167693.0357529246</v>
      </c>
      <c r="H37" s="147"/>
      <c r="I37" s="147"/>
      <c r="J37" s="147"/>
      <c r="K37" s="148">
        <f>SUM(K35:K36)</f>
        <v>170394.80737730538</v>
      </c>
      <c r="L37" s="149"/>
      <c r="M37" s="150">
        <f>K37-G37</f>
        <v>2701.7716243807808</v>
      </c>
      <c r="N37" s="151">
        <f>M37/G37</f>
        <v>1.6111412213692132E-2</v>
      </c>
    </row>
    <row r="38" spans="1:14" ht="28.5" customHeight="1" x14ac:dyDescent="0.2">
      <c r="A38" s="220" t="s">
        <v>53</v>
      </c>
      <c r="B38" s="220"/>
      <c r="C38" s="220"/>
      <c r="D38" s="134"/>
      <c r="E38" s="147"/>
      <c r="F38" s="145"/>
      <c r="G38" s="153"/>
      <c r="H38" s="147"/>
      <c r="I38" s="147"/>
      <c r="J38" s="147"/>
      <c r="K38" s="154"/>
      <c r="L38" s="149"/>
      <c r="M38" s="155">
        <f>K38-G38</f>
        <v>0</v>
      </c>
      <c r="N38" s="156" t="e">
        <f>M38/G38</f>
        <v>#DIV/0!</v>
      </c>
    </row>
    <row r="39" spans="1:14" ht="15.75" customHeight="1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167693.0357529246</v>
      </c>
      <c r="H39" s="161"/>
      <c r="I39" s="161"/>
      <c r="J39" s="161"/>
      <c r="K39" s="162">
        <f>SUM(K37:K38)</f>
        <v>170394.80737730538</v>
      </c>
      <c r="L39" s="163"/>
      <c r="M39" s="89">
        <f>K39-G39</f>
        <v>2701.7716243807808</v>
      </c>
      <c r="N39" s="90">
        <f>M39/G39</f>
        <v>1.6111412213692132E-2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5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0"/>
  <sheetViews>
    <sheetView topLeftCell="A10" workbookViewId="0">
      <selection activeCell="A9" sqref="A9:IV9"/>
    </sheetView>
  </sheetViews>
  <sheetFormatPr defaultRowHeight="12.75" x14ac:dyDescent="0.2"/>
  <cols>
    <col min="1" max="1" width="35.28515625" bestFit="1" customWidth="1"/>
    <col min="2" max="2" width="2.42578125" customWidth="1"/>
    <col min="3" max="3" width="5.5703125" bestFit="1" customWidth="1"/>
    <col min="4" max="4" width="2.28515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10.42578125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08" t="s">
        <v>58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17</v>
      </c>
      <c r="B5" s="25"/>
      <c r="C5" s="33" t="s">
        <v>18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20</v>
      </c>
      <c r="B8" s="39"/>
      <c r="C8" s="40" t="s">
        <v>3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ht="12.75" customHeight="1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172">
        <v>9.19</v>
      </c>
      <c r="F14" s="147">
        <v>1</v>
      </c>
      <c r="G14" s="58">
        <f>E14*F14</f>
        <v>9.19</v>
      </c>
      <c r="H14" s="59"/>
      <c r="I14" s="172">
        <v>9.32</v>
      </c>
      <c r="J14" s="60">
        <v>1</v>
      </c>
      <c r="K14" s="61">
        <f>I14*J14</f>
        <v>9.32</v>
      </c>
      <c r="L14" s="59"/>
      <c r="M14" s="62">
        <f>K14-G14</f>
        <v>0.13000000000000078</v>
      </c>
      <c r="N14" s="63">
        <f>M14/G14</f>
        <v>1.4145810663765048E-2</v>
      </c>
    </row>
    <row r="15" spans="1:14" ht="14.25" x14ac:dyDescent="0.2">
      <c r="A15" s="53" t="s">
        <v>31</v>
      </c>
      <c r="B15" s="53"/>
      <c r="C15" s="54"/>
      <c r="D15" s="55"/>
      <c r="E15" s="64">
        <v>2.86E-2</v>
      </c>
      <c r="F15" s="65">
        <v>2000</v>
      </c>
      <c r="G15" s="58">
        <f>E15*F15</f>
        <v>57.2</v>
      </c>
      <c r="H15" s="59"/>
      <c r="I15" s="64">
        <v>2.9000000000000001E-2</v>
      </c>
      <c r="J15" s="66">
        <f>F15</f>
        <v>2000</v>
      </c>
      <c r="K15" s="58">
        <f>I15*J15</f>
        <v>58</v>
      </c>
      <c r="L15" s="59"/>
      <c r="M15" s="62">
        <f t="shared" ref="M15:M33" si="0">K15-G15</f>
        <v>0.79999999999999716</v>
      </c>
      <c r="N15" s="63">
        <f t="shared" ref="N15:N33" si="1">M15/G15</f>
        <v>1.3986013986013936E-2</v>
      </c>
    </row>
    <row r="16" spans="1:14" ht="14.25" x14ac:dyDescent="0.2">
      <c r="A16" s="67" t="s">
        <v>32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e">
        <f t="shared" si="1"/>
        <v>#DIV/0!</v>
      </c>
    </row>
    <row r="17" spans="1:14" ht="14.25" x14ac:dyDescent="0.2">
      <c r="A17" s="69" t="s">
        <v>33</v>
      </c>
      <c r="B17" s="70"/>
      <c r="C17" s="71"/>
      <c r="D17" s="72"/>
      <c r="E17" s="173">
        <v>-2.9999999999999997E-4</v>
      </c>
      <c r="F17" s="74">
        <v>2000</v>
      </c>
      <c r="G17" s="75">
        <f>E17*F17</f>
        <v>-0.6</v>
      </c>
      <c r="H17" s="76"/>
      <c r="I17" s="173">
        <v>-2.9999999999999997E-4</v>
      </c>
      <c r="J17" s="77">
        <f>F17</f>
        <v>2000</v>
      </c>
      <c r="K17" s="75">
        <f>I17*J17</f>
        <v>-0.6</v>
      </c>
      <c r="L17" s="76"/>
      <c r="M17" s="78">
        <f t="shared" si="0"/>
        <v>0</v>
      </c>
      <c r="N17" s="79">
        <f t="shared" si="1"/>
        <v>0</v>
      </c>
    </row>
    <row r="18" spans="1:14" ht="15" x14ac:dyDescent="0.2">
      <c r="A18" s="80" t="s">
        <v>34</v>
      </c>
      <c r="B18" s="81"/>
      <c r="C18" s="81"/>
      <c r="D18" s="82"/>
      <c r="E18" s="83"/>
      <c r="F18" s="84"/>
      <c r="G18" s="174">
        <f>SUM(G14:G17)</f>
        <v>65.790000000000006</v>
      </c>
      <c r="H18" s="86"/>
      <c r="I18" s="83"/>
      <c r="J18" s="87"/>
      <c r="K18" s="174">
        <f>SUM(K14:K17)</f>
        <v>66.72</v>
      </c>
      <c r="L18" s="88"/>
      <c r="M18" s="89">
        <f t="shared" si="0"/>
        <v>0.92999999999999261</v>
      </c>
      <c r="N18" s="90">
        <f t="shared" si="1"/>
        <v>1.4135886912904584E-2</v>
      </c>
    </row>
    <row r="19" spans="1:14" ht="14.25" x14ac:dyDescent="0.2">
      <c r="A19" s="91" t="s">
        <v>35</v>
      </c>
      <c r="B19" s="92"/>
      <c r="C19" s="93"/>
      <c r="D19" s="94"/>
      <c r="E19" s="64">
        <f>E31*0.64+E32*0.18+E33*0.18</f>
        <v>2.93466E-2</v>
      </c>
      <c r="F19" s="175">
        <f>E5*(E3-1)</f>
        <v>120.40000000000006</v>
      </c>
      <c r="G19" s="58">
        <f>E19*F19</f>
        <v>3.5333306400000017</v>
      </c>
      <c r="H19" s="86"/>
      <c r="I19" s="64">
        <f>I31*0.64+I32*0.18+I33*0.18</f>
        <v>2.93466E-2</v>
      </c>
      <c r="J19" s="175">
        <f>F19</f>
        <v>120.40000000000006</v>
      </c>
      <c r="K19" s="58">
        <f>I19*J19</f>
        <v>3.5333306400000017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36</v>
      </c>
      <c r="B20" s="92"/>
      <c r="C20" s="93"/>
      <c r="D20" s="94"/>
      <c r="E20" s="64">
        <v>-3.5099999999999999E-2</v>
      </c>
      <c r="F20" s="175">
        <v>2000</v>
      </c>
      <c r="G20" s="58">
        <f>E20*F20</f>
        <v>-70.2</v>
      </c>
      <c r="H20" s="86"/>
      <c r="I20" s="64">
        <v>1.9400000000000001E-2</v>
      </c>
      <c r="J20" s="175">
        <f>F20</f>
        <v>2000</v>
      </c>
      <c r="K20" s="58">
        <f>I20*J20</f>
        <v>38.800000000000004</v>
      </c>
      <c r="L20" s="96"/>
      <c r="M20" s="62">
        <f t="shared" si="0"/>
        <v>109</v>
      </c>
      <c r="N20" s="63">
        <f t="shared" si="1"/>
        <v>-1.5527065527065527</v>
      </c>
    </row>
    <row r="21" spans="1:14" ht="14.25" x14ac:dyDescent="0.2">
      <c r="A21" s="98" t="s">
        <v>37</v>
      </c>
      <c r="B21" s="92"/>
      <c r="C21" s="93"/>
      <c r="D21" s="94"/>
      <c r="E21" s="64">
        <v>1E-3</v>
      </c>
      <c r="F21" s="175">
        <v>2000</v>
      </c>
      <c r="G21" s="58">
        <f>E21*F21</f>
        <v>2</v>
      </c>
      <c r="H21" s="86"/>
      <c r="I21" s="64">
        <v>1E-3</v>
      </c>
      <c r="J21" s="175">
        <f>F21</f>
        <v>2000</v>
      </c>
      <c r="K21" s="58">
        <f>I21*J21</f>
        <v>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e">
        <f t="shared" si="1"/>
        <v>#DIV/0!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1.123330640000006</v>
      </c>
      <c r="H23" s="86"/>
      <c r="I23" s="102"/>
      <c r="J23" s="104"/>
      <c r="K23" s="103">
        <f>SUM(K18:K22)</f>
        <v>111.05333064000001</v>
      </c>
      <c r="L23" s="88"/>
      <c r="M23" s="105">
        <f t="shared" si="0"/>
        <v>109.93</v>
      </c>
      <c r="N23" s="106">
        <f t="shared" si="1"/>
        <v>97.860768758163147</v>
      </c>
    </row>
    <row r="24" spans="1:14" ht="14.25" x14ac:dyDescent="0.2">
      <c r="A24" s="107" t="s">
        <v>40</v>
      </c>
      <c r="B24" s="107"/>
      <c r="C24" s="108"/>
      <c r="D24" s="109"/>
      <c r="E24" s="64">
        <v>6.7999999999999996E-3</v>
      </c>
      <c r="F24" s="176">
        <v>2120.4</v>
      </c>
      <c r="G24" s="58">
        <f>E24*F24</f>
        <v>14.41872</v>
      </c>
      <c r="H24" s="86"/>
      <c r="I24" s="64">
        <v>5.8999999999999999E-3</v>
      </c>
      <c r="J24" s="177">
        <f>F24</f>
        <v>2120.4</v>
      </c>
      <c r="K24" s="58">
        <f>I24*J24</f>
        <v>12.51036</v>
      </c>
      <c r="L24" s="96"/>
      <c r="M24" s="62">
        <f t="shared" si="0"/>
        <v>-1.9083600000000001</v>
      </c>
      <c r="N24" s="63">
        <f t="shared" si="1"/>
        <v>-0.13235294117647059</v>
      </c>
    </row>
    <row r="25" spans="1:14" ht="14.25" customHeight="1" x14ac:dyDescent="0.2">
      <c r="A25" s="207" t="s">
        <v>41</v>
      </c>
      <c r="B25" s="207"/>
      <c r="C25" s="207"/>
      <c r="D25" s="109"/>
      <c r="E25" s="64">
        <v>3.5000000000000001E-3</v>
      </c>
      <c r="F25" s="176">
        <v>2120.4</v>
      </c>
      <c r="G25" s="58">
        <f>E25*F25</f>
        <v>7.4214000000000002</v>
      </c>
      <c r="H25" s="86"/>
      <c r="I25" s="64">
        <v>2.8E-3</v>
      </c>
      <c r="J25" s="177">
        <f>F25</f>
        <v>2120.4</v>
      </c>
      <c r="K25" s="58">
        <f>I25*J25</f>
        <v>5.9371200000000002</v>
      </c>
      <c r="L25" s="96"/>
      <c r="M25" s="62">
        <f t="shared" si="0"/>
        <v>-1.48428</v>
      </c>
      <c r="N25" s="63">
        <f t="shared" si="1"/>
        <v>-0.2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22.963450640000005</v>
      </c>
      <c r="H26" s="114"/>
      <c r="I26" s="115"/>
      <c r="J26" s="116"/>
      <c r="K26" s="103">
        <f>SUM(K23:K25)</f>
        <v>129.50081064000003</v>
      </c>
      <c r="L26" s="117"/>
      <c r="M26" s="105">
        <f t="shared" si="0"/>
        <v>106.53736000000002</v>
      </c>
      <c r="N26" s="106">
        <f t="shared" si="1"/>
        <v>4.639431663393947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76">
        <f>E5*E3</f>
        <v>2120.4</v>
      </c>
      <c r="G27" s="120">
        <f t="shared" ref="G27:G33" si="2">E27*F27</f>
        <v>9.3297600000000003</v>
      </c>
      <c r="H27" s="96"/>
      <c r="I27" s="119">
        <v>4.4000000000000003E-3</v>
      </c>
      <c r="J27" s="177">
        <f>E5*E3</f>
        <v>2120.4</v>
      </c>
      <c r="K27" s="120">
        <f t="shared" ref="K27:K32" si="3">I27*J27</f>
        <v>9.3297600000000003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44</v>
      </c>
      <c r="B28" s="92"/>
      <c r="C28" s="93"/>
      <c r="D28" s="94"/>
      <c r="E28" s="119">
        <v>1.2999999999999999E-3</v>
      </c>
      <c r="F28" s="176">
        <f>E5*E3</f>
        <v>2120.4</v>
      </c>
      <c r="G28" s="120">
        <f t="shared" si="2"/>
        <v>2.7565200000000001</v>
      </c>
      <c r="H28" s="96"/>
      <c r="I28" s="119">
        <v>1.2999999999999999E-3</v>
      </c>
      <c r="J28" s="177">
        <f>E5*E3</f>
        <v>2120.4</v>
      </c>
      <c r="K28" s="120">
        <f t="shared" si="3"/>
        <v>2.7565200000000001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76">
        <f>E5</f>
        <v>2000</v>
      </c>
      <c r="G30" s="120">
        <f t="shared" si="2"/>
        <v>14</v>
      </c>
      <c r="H30" s="96"/>
      <c r="I30" s="119">
        <v>7.0000000000000001E-3</v>
      </c>
      <c r="J30" s="177">
        <f>E5</f>
        <v>2000</v>
      </c>
      <c r="K30" s="120">
        <f t="shared" si="3"/>
        <v>14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64</v>
      </c>
      <c r="B31" s="92"/>
      <c r="C31" s="93"/>
      <c r="D31" s="94"/>
      <c r="E31" s="122">
        <v>0.03</v>
      </c>
      <c r="F31" s="176">
        <f>E5</f>
        <v>2000</v>
      </c>
      <c r="G31" s="120">
        <f t="shared" si="2"/>
        <v>60</v>
      </c>
      <c r="H31" s="96"/>
      <c r="I31" s="119">
        <f>E31</f>
        <v>0.03</v>
      </c>
      <c r="J31" s="176">
        <f>F31</f>
        <v>2000</v>
      </c>
      <c r="K31" s="120">
        <f t="shared" si="3"/>
        <v>60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65</v>
      </c>
      <c r="B32" s="92"/>
      <c r="C32" s="93"/>
      <c r="D32" s="94"/>
      <c r="E32" s="122">
        <v>5.6370000000000003E-2</v>
      </c>
      <c r="F32" s="176">
        <f>E5</f>
        <v>2000</v>
      </c>
      <c r="G32" s="120">
        <f t="shared" si="2"/>
        <v>112.74000000000001</v>
      </c>
      <c r="H32" s="96"/>
      <c r="I32" s="119">
        <f>E32</f>
        <v>5.6370000000000003E-2</v>
      </c>
      <c r="J32" s="176">
        <f>F32</f>
        <v>2000</v>
      </c>
      <c r="K32" s="120">
        <f t="shared" si="3"/>
        <v>112.74000000000001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/>
      <c r="B33" s="92"/>
      <c r="C33" s="93"/>
      <c r="D33" s="94"/>
      <c r="E33" s="122"/>
      <c r="F33" s="176"/>
      <c r="G33" s="120">
        <f t="shared" si="2"/>
        <v>0</v>
      </c>
      <c r="H33" s="96"/>
      <c r="I33" s="119"/>
      <c r="J33" s="176"/>
      <c r="K33" s="120">
        <f>I33*J33</f>
        <v>0</v>
      </c>
      <c r="L33" s="96"/>
      <c r="M33" s="62">
        <f t="shared" si="0"/>
        <v>0</v>
      </c>
      <c r="N33" s="121" t="e">
        <f t="shared" si="1"/>
        <v>#DIV/0!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222.03973064000002</v>
      </c>
      <c r="H35" s="138"/>
      <c r="I35" s="139"/>
      <c r="J35" s="139"/>
      <c r="K35" s="140">
        <f>SUM(K26:K34)</f>
        <v>328.57709064000005</v>
      </c>
      <c r="L35" s="141"/>
      <c r="M35" s="142">
        <f>K35-G35</f>
        <v>106.53736000000004</v>
      </c>
      <c r="N35" s="143">
        <f>M35/G35</f>
        <v>0.47981214755089213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28.865164983200003</v>
      </c>
      <c r="H36" s="147"/>
      <c r="I36" s="135">
        <v>0.13</v>
      </c>
      <c r="J36" s="147"/>
      <c r="K36" s="148">
        <f>K35*I36</f>
        <v>42.715021783200008</v>
      </c>
      <c r="L36" s="149"/>
      <c r="M36" s="150">
        <f>K36-G36</f>
        <v>13.849856800000005</v>
      </c>
      <c r="N36" s="151">
        <f>M36/G36</f>
        <v>0.47981214755089213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250.90489562320002</v>
      </c>
      <c r="H37" s="147"/>
      <c r="I37" s="147"/>
      <c r="J37" s="147"/>
      <c r="K37" s="148">
        <f>SUM(K35:K36)</f>
        <v>371.29211242320008</v>
      </c>
      <c r="L37" s="149"/>
      <c r="M37" s="150">
        <f>K37-G37</f>
        <v>120.38721680000006</v>
      </c>
      <c r="N37" s="151">
        <f>M37/G37</f>
        <v>0.47981214755089224</v>
      </c>
    </row>
    <row r="38" spans="1:14" ht="14.25" customHeight="1" x14ac:dyDescent="0.2">
      <c r="A38" s="220" t="s">
        <v>53</v>
      </c>
      <c r="B38" s="220"/>
      <c r="C38" s="220"/>
      <c r="D38" s="134"/>
      <c r="E38" s="147"/>
      <c r="F38" s="145"/>
      <c r="G38" s="153"/>
      <c r="H38" s="147"/>
      <c r="I38" s="147"/>
      <c r="J38" s="147"/>
      <c r="K38" s="154"/>
      <c r="L38" s="149"/>
      <c r="M38" s="155">
        <f>K38-G38</f>
        <v>0</v>
      </c>
      <c r="N38" s="156" t="e">
        <f>M38/G38</f>
        <v>#DIV/0!</v>
      </c>
    </row>
    <row r="39" spans="1:14" ht="15.75" customHeight="1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250.90489562320002</v>
      </c>
      <c r="H39" s="161"/>
      <c r="I39" s="161"/>
      <c r="J39" s="161"/>
      <c r="K39" s="162">
        <f>SUM(K37:K38)</f>
        <v>371.29211242320008</v>
      </c>
      <c r="L39" s="163"/>
      <c r="M39" s="89">
        <f>K39-G39</f>
        <v>120.38721680000006</v>
      </c>
      <c r="N39" s="90">
        <f>M39/G39</f>
        <v>0.47981214755089224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1"/>
  <sheetViews>
    <sheetView topLeftCell="A10" workbookViewId="0">
      <selection activeCell="A9" sqref="A9:IV9"/>
    </sheetView>
  </sheetViews>
  <sheetFormatPr defaultColWidth="26.42578125" defaultRowHeight="12.75" x14ac:dyDescent="0.2"/>
  <cols>
    <col min="1" max="1" width="35.28515625" bestFit="1" customWidth="1"/>
    <col min="2" max="2" width="1.7109375" customWidth="1"/>
    <col min="3" max="3" width="5.5703125" bestFit="1" customWidth="1"/>
    <col min="4" max="4" width="1.7109375" customWidth="1"/>
    <col min="5" max="5" width="11" bestFit="1" customWidth="1"/>
    <col min="6" max="6" width="8" bestFit="1" customWidth="1"/>
    <col min="7" max="7" width="7.5703125" bestFit="1" customWidth="1"/>
    <col min="8" max="8" width="4.7109375" customWidth="1"/>
    <col min="9" max="9" width="9.85546875" bestFit="1" customWidth="1"/>
    <col min="10" max="10" width="8" bestFit="1" customWidth="1"/>
    <col min="11" max="11" width="7.570312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08" t="s">
        <v>59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17</v>
      </c>
      <c r="B5" s="25"/>
      <c r="C5" s="33" t="s">
        <v>18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20</v>
      </c>
      <c r="B8" s="39"/>
      <c r="C8" s="40" t="s">
        <v>3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172">
        <v>3.29</v>
      </c>
      <c r="F14" s="147">
        <v>1</v>
      </c>
      <c r="G14" s="58">
        <f>E14*F14</f>
        <v>3.29</v>
      </c>
      <c r="H14" s="59"/>
      <c r="I14" s="172">
        <v>3.34</v>
      </c>
      <c r="J14" s="60">
        <v>1</v>
      </c>
      <c r="K14" s="61">
        <f>I14*J14</f>
        <v>3.34</v>
      </c>
      <c r="L14" s="59"/>
      <c r="M14" s="62">
        <f>K14-G14</f>
        <v>4.9999999999999822E-2</v>
      </c>
      <c r="N14" s="63">
        <f>M14/G14</f>
        <v>1.5197568389057697E-2</v>
      </c>
    </row>
    <row r="15" spans="1:14" ht="14.25" x14ac:dyDescent="0.2">
      <c r="A15" s="53" t="s">
        <v>31</v>
      </c>
      <c r="B15" s="53"/>
      <c r="C15" s="54"/>
      <c r="D15" s="55"/>
      <c r="E15" s="64">
        <v>9.4397000000000002</v>
      </c>
      <c r="F15" s="65">
        <v>0.1</v>
      </c>
      <c r="G15" s="58">
        <f>E15*F15</f>
        <v>0.94397000000000009</v>
      </c>
      <c r="H15" s="59"/>
      <c r="I15" s="64">
        <v>9.5765999999999991</v>
      </c>
      <c r="J15" s="66">
        <f>F15</f>
        <v>0.1</v>
      </c>
      <c r="K15" s="58">
        <f>I15*J15</f>
        <v>0.95765999999999996</v>
      </c>
      <c r="L15" s="59"/>
      <c r="M15" s="62">
        <f t="shared" ref="M15:M33" si="0">K15-G15</f>
        <v>1.3689999999999869E-2</v>
      </c>
      <c r="N15" s="63">
        <f t="shared" ref="N15:N33" si="1">M15/G15</f>
        <v>1.4502579531129028E-2</v>
      </c>
    </row>
    <row r="16" spans="1:14" ht="14.25" x14ac:dyDescent="0.2">
      <c r="A16" s="67" t="s">
        <v>32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e">
        <f t="shared" si="1"/>
        <v>#DIV/0!</v>
      </c>
    </row>
    <row r="17" spans="1:14" ht="14.25" x14ac:dyDescent="0.2">
      <c r="A17" s="69" t="s">
        <v>33</v>
      </c>
      <c r="B17" s="70"/>
      <c r="C17" s="71"/>
      <c r="D17" s="72"/>
      <c r="E17" s="173">
        <v>-0.10489999999999999</v>
      </c>
      <c r="F17" s="74">
        <v>0.1</v>
      </c>
      <c r="G17" s="75">
        <f>E17*F17</f>
        <v>-1.0489999999999999E-2</v>
      </c>
      <c r="H17" s="76"/>
      <c r="I17" s="173">
        <v>-6.7100000000000007E-2</v>
      </c>
      <c r="J17" s="77">
        <f>F17</f>
        <v>0.1</v>
      </c>
      <c r="K17" s="75">
        <f>I17*J17</f>
        <v>-6.7100000000000007E-3</v>
      </c>
      <c r="L17" s="76"/>
      <c r="M17" s="78">
        <f t="shared" si="0"/>
        <v>3.7799999999999986E-3</v>
      </c>
      <c r="N17" s="79">
        <f t="shared" si="1"/>
        <v>-0.3603431839847473</v>
      </c>
    </row>
    <row r="18" spans="1:14" ht="15" x14ac:dyDescent="0.2">
      <c r="A18" s="80" t="s">
        <v>34</v>
      </c>
      <c r="B18" s="81"/>
      <c r="C18" s="81"/>
      <c r="D18" s="82"/>
      <c r="E18" s="83"/>
      <c r="F18" s="84"/>
      <c r="G18" s="174">
        <f>SUM(G14:G17)</f>
        <v>4.2234800000000003</v>
      </c>
      <c r="H18" s="86"/>
      <c r="I18" s="83"/>
      <c r="J18" s="87"/>
      <c r="K18" s="174">
        <f>SUM(K14:K17)</f>
        <v>4.2909499999999996</v>
      </c>
      <c r="L18" s="88"/>
      <c r="M18" s="89">
        <f t="shared" si="0"/>
        <v>6.7469999999999253E-2</v>
      </c>
      <c r="N18" s="90">
        <f t="shared" si="1"/>
        <v>1.5974977980243603E-2</v>
      </c>
    </row>
    <row r="19" spans="1:14" ht="14.25" x14ac:dyDescent="0.2">
      <c r="A19" s="91" t="s">
        <v>35</v>
      </c>
      <c r="B19" s="92"/>
      <c r="C19" s="93"/>
      <c r="D19" s="94"/>
      <c r="E19" s="64">
        <f>E31*0.64+E32*0.18+E33*0.18</f>
        <v>2.93466E-2</v>
      </c>
      <c r="F19" s="175">
        <f>E5*(E3-1)</f>
        <v>2.1672000000000011</v>
      </c>
      <c r="G19" s="58">
        <f>E19*F19</f>
        <v>6.3599951520000031E-2</v>
      </c>
      <c r="H19" s="86"/>
      <c r="I19" s="64">
        <f>I31*0.64+I32*0.18+I33*0.18</f>
        <v>2.93466E-2</v>
      </c>
      <c r="J19" s="175">
        <f>F19</f>
        <v>2.1672000000000011</v>
      </c>
      <c r="K19" s="58">
        <f>I19*J19</f>
        <v>6.3599951520000031E-2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36</v>
      </c>
      <c r="B20" s="92"/>
      <c r="C20" s="93"/>
      <c r="D20" s="94"/>
      <c r="E20" s="64">
        <v>-12.743</v>
      </c>
      <c r="F20" s="175">
        <v>0.1</v>
      </c>
      <c r="G20" s="58">
        <f>E20*F20</f>
        <v>-1.2743000000000002</v>
      </c>
      <c r="H20" s="86"/>
      <c r="I20" s="64">
        <v>6.9371999999999998</v>
      </c>
      <c r="J20" s="175">
        <f>F20</f>
        <v>0.1</v>
      </c>
      <c r="K20" s="58">
        <f>I20*J20</f>
        <v>0.69372</v>
      </c>
      <c r="L20" s="96"/>
      <c r="M20" s="62">
        <f t="shared" si="0"/>
        <v>1.9680200000000001</v>
      </c>
      <c r="N20" s="63">
        <f t="shared" si="1"/>
        <v>-1.5443930000784742</v>
      </c>
    </row>
    <row r="21" spans="1:14" ht="14.25" x14ac:dyDescent="0.2">
      <c r="A21" s="98" t="s">
        <v>37</v>
      </c>
      <c r="B21" s="92"/>
      <c r="C21" s="93"/>
      <c r="D21" s="94"/>
      <c r="E21" s="64">
        <v>0.28160000000000002</v>
      </c>
      <c r="F21" s="175">
        <v>0.1</v>
      </c>
      <c r="G21" s="58">
        <f>E21*F21</f>
        <v>2.8160000000000004E-2</v>
      </c>
      <c r="H21" s="86"/>
      <c r="I21" s="64">
        <v>0.28160000000000002</v>
      </c>
      <c r="J21" s="175">
        <f>F21</f>
        <v>0.1</v>
      </c>
      <c r="K21" s="58">
        <f>I21*J21</f>
        <v>2.8160000000000004E-2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e">
        <f t="shared" si="1"/>
        <v>#DIV/0!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3.04093995152</v>
      </c>
      <c r="H23" s="86"/>
      <c r="I23" s="102"/>
      <c r="J23" s="104"/>
      <c r="K23" s="103">
        <f>SUM(K18:K22)</f>
        <v>5.0764299515199989</v>
      </c>
      <c r="L23" s="88"/>
      <c r="M23" s="105">
        <f t="shared" si="0"/>
        <v>2.0354899999999989</v>
      </c>
      <c r="N23" s="106">
        <f t="shared" si="1"/>
        <v>0.66936211580980698</v>
      </c>
    </row>
    <row r="24" spans="1:14" ht="14.25" x14ac:dyDescent="0.2">
      <c r="A24" s="107" t="s">
        <v>40</v>
      </c>
      <c r="B24" s="107"/>
      <c r="C24" s="108"/>
      <c r="D24" s="109"/>
      <c r="E24" s="64">
        <v>2.1383000000000001</v>
      </c>
      <c r="F24" s="176">
        <v>0.10602</v>
      </c>
      <c r="G24" s="58">
        <f>E24*F24</f>
        <v>0.22670256600000002</v>
      </c>
      <c r="H24" s="86"/>
      <c r="I24" s="64">
        <v>1.8478000000000001</v>
      </c>
      <c r="J24" s="177">
        <f>F24</f>
        <v>0.10602</v>
      </c>
      <c r="K24" s="58">
        <f>I24*J24</f>
        <v>0.19590375600000001</v>
      </c>
      <c r="L24" s="96"/>
      <c r="M24" s="62">
        <f t="shared" si="0"/>
        <v>-3.079881000000001E-2</v>
      </c>
      <c r="N24" s="63">
        <f t="shared" si="1"/>
        <v>-0.13585558621334709</v>
      </c>
    </row>
    <row r="25" spans="1:14" ht="14.25" customHeight="1" x14ac:dyDescent="0.2">
      <c r="A25" s="207" t="s">
        <v>41</v>
      </c>
      <c r="B25" s="207"/>
      <c r="C25" s="207"/>
      <c r="D25" s="109"/>
      <c r="E25" s="64">
        <v>1.0586</v>
      </c>
      <c r="F25" s="176">
        <v>0.10602</v>
      </c>
      <c r="G25" s="58">
        <f>E25*F25</f>
        <v>0.11223277200000001</v>
      </c>
      <c r="H25" s="86"/>
      <c r="I25" s="64">
        <v>0.83199999999999996</v>
      </c>
      <c r="J25" s="177">
        <f>F25</f>
        <v>0.10602</v>
      </c>
      <c r="K25" s="58">
        <f>I25*J25</f>
        <v>8.8208640000000005E-2</v>
      </c>
      <c r="L25" s="96"/>
      <c r="M25" s="62">
        <f t="shared" si="0"/>
        <v>-2.4024132000000004E-2</v>
      </c>
      <c r="N25" s="63">
        <f t="shared" si="1"/>
        <v>-0.21405630077460799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3.3798752895200002</v>
      </c>
      <c r="H26" s="114"/>
      <c r="I26" s="115"/>
      <c r="J26" s="116"/>
      <c r="K26" s="103">
        <f>SUM(K23:K25)</f>
        <v>5.3605423475199991</v>
      </c>
      <c r="L26" s="117"/>
      <c r="M26" s="105">
        <f t="shared" si="0"/>
        <v>1.980667057999999</v>
      </c>
      <c r="N26" s="106">
        <f t="shared" si="1"/>
        <v>0.58601779306516588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76">
        <f>E5*E3</f>
        <v>38.167200000000001</v>
      </c>
      <c r="G27" s="120">
        <f t="shared" ref="G27:G33" si="2">E27*F27</f>
        <v>0.16793568</v>
      </c>
      <c r="H27" s="96"/>
      <c r="I27" s="119">
        <v>4.4000000000000003E-3</v>
      </c>
      <c r="J27" s="177">
        <f>E5*E3</f>
        <v>38.167200000000001</v>
      </c>
      <c r="K27" s="120">
        <f t="shared" ref="K27:K32" si="3">I27*J27</f>
        <v>0.16793568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44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64</v>
      </c>
      <c r="B31" s="92"/>
      <c r="C31" s="93"/>
      <c r="D31" s="94"/>
      <c r="E31" s="122">
        <v>0.03</v>
      </c>
      <c r="F31" s="176">
        <f>E5</f>
        <v>36</v>
      </c>
      <c r="G31" s="120">
        <f t="shared" si="2"/>
        <v>1.08</v>
      </c>
      <c r="H31" s="96"/>
      <c r="I31" s="119">
        <f>E31</f>
        <v>0.03</v>
      </c>
      <c r="J31" s="176">
        <f>F31</f>
        <v>36</v>
      </c>
      <c r="K31" s="120">
        <f t="shared" si="3"/>
        <v>1.08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65</v>
      </c>
      <c r="B32" s="92"/>
      <c r="C32" s="93"/>
      <c r="D32" s="94"/>
      <c r="E32" s="122">
        <v>5.6370000000000003E-2</v>
      </c>
      <c r="F32" s="176">
        <f>E5</f>
        <v>36</v>
      </c>
      <c r="G32" s="120">
        <f t="shared" si="2"/>
        <v>2.0293200000000002</v>
      </c>
      <c r="H32" s="96"/>
      <c r="I32" s="119">
        <f>E32</f>
        <v>5.6370000000000003E-2</v>
      </c>
      <c r="J32" s="176">
        <f>F32</f>
        <v>36</v>
      </c>
      <c r="K32" s="120">
        <f t="shared" si="3"/>
        <v>2.0293200000000002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/>
      <c r="B33" s="92"/>
      <c r="C33" s="93"/>
      <c r="D33" s="94"/>
      <c r="E33" s="122"/>
      <c r="F33" s="176"/>
      <c r="G33" s="120">
        <f t="shared" si="2"/>
        <v>0</v>
      </c>
      <c r="H33" s="96"/>
      <c r="I33" s="119"/>
      <c r="J33" s="176">
        <f>F33</f>
        <v>0</v>
      </c>
      <c r="K33" s="120">
        <f>I33*J33</f>
        <v>0</v>
      </c>
      <c r="L33" s="96"/>
      <c r="M33" s="62">
        <f t="shared" si="0"/>
        <v>0</v>
      </c>
      <c r="N33" s="121" t="e">
        <f t="shared" si="1"/>
        <v>#DIV/0!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7.2087483295200006</v>
      </c>
      <c r="H35" s="138"/>
      <c r="I35" s="139"/>
      <c r="J35" s="139"/>
      <c r="K35" s="140">
        <f>SUM(K26:K34)</f>
        <v>9.1894153875200004</v>
      </c>
      <c r="L35" s="141"/>
      <c r="M35" s="142">
        <f>K35-G35</f>
        <v>1.9806670579999999</v>
      </c>
      <c r="N35" s="143">
        <f>M35/G35</f>
        <v>0.27475880242470385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0.93713728283760012</v>
      </c>
      <c r="H36" s="147"/>
      <c r="I36" s="135">
        <v>0.13</v>
      </c>
      <c r="J36" s="147"/>
      <c r="K36" s="148">
        <f>K35*I36</f>
        <v>1.1946240003776001</v>
      </c>
      <c r="L36" s="149"/>
      <c r="M36" s="150">
        <f>K36-G36</f>
        <v>0.25748671753999997</v>
      </c>
      <c r="N36" s="151">
        <f>M36/G36</f>
        <v>0.27475880242470385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8.1458856123576009</v>
      </c>
      <c r="H37" s="147"/>
      <c r="I37" s="147"/>
      <c r="J37" s="147"/>
      <c r="K37" s="148">
        <f>SUM(K35:K36)</f>
        <v>10.3840393878976</v>
      </c>
      <c r="L37" s="149"/>
      <c r="M37" s="150">
        <f>K37-G37</f>
        <v>2.2381537755399989</v>
      </c>
      <c r="N37" s="151">
        <f>M37/G37</f>
        <v>0.27475880242470374</v>
      </c>
    </row>
    <row r="38" spans="1:14" ht="14.25" x14ac:dyDescent="0.2">
      <c r="A38" s="220" t="s">
        <v>53</v>
      </c>
      <c r="B38" s="220"/>
      <c r="C38" s="220"/>
      <c r="D38" s="134"/>
      <c r="E38" s="147"/>
      <c r="F38" s="145"/>
      <c r="G38" s="153"/>
      <c r="H38" s="147"/>
      <c r="I38" s="147"/>
      <c r="J38" s="147"/>
      <c r="K38" s="154"/>
      <c r="L38" s="149"/>
      <c r="M38" s="155">
        <f>K38-G38</f>
        <v>0</v>
      </c>
      <c r="N38" s="156" t="e">
        <f>M38/G38</f>
        <v>#DIV/0!</v>
      </c>
    </row>
    <row r="39" spans="1:14" ht="15.75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8.1458856123576009</v>
      </c>
      <c r="H39" s="161"/>
      <c r="I39" s="161"/>
      <c r="J39" s="161"/>
      <c r="K39" s="162">
        <f>SUM(K37:K38)</f>
        <v>10.3840393878976</v>
      </c>
      <c r="L39" s="163"/>
      <c r="M39" s="89">
        <f>K39-G39</f>
        <v>2.2381537755399989</v>
      </c>
      <c r="N39" s="90">
        <f>M39/G39</f>
        <v>0.27475880242470374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  <row r="41" spans="1:14" x14ac:dyDescent="0.2">
      <c r="A41" s="178"/>
      <c r="B41" s="178"/>
      <c r="C41" s="178"/>
      <c r="D41" s="178"/>
      <c r="E41" s="178"/>
      <c r="F41" s="178"/>
      <c r="G41" s="178"/>
      <c r="H41" s="178"/>
      <c r="I41" s="178"/>
      <c r="J41" s="178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7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0"/>
  <sheetViews>
    <sheetView tabSelected="1" topLeftCell="A10" workbookViewId="0">
      <selection activeCell="K27" sqref="K27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4.7109375" customWidth="1"/>
    <col min="5" max="5" width="11" bestFit="1" customWidth="1"/>
    <col min="6" max="6" width="8" bestFit="1" customWidth="1"/>
    <col min="7" max="7" width="7.5703125" bestFit="1" customWidth="1"/>
    <col min="8" max="8" width="4.7109375" customWidth="1"/>
    <col min="9" max="9" width="9.85546875" bestFit="1" customWidth="1"/>
    <col min="10" max="10" width="8" bestFit="1" customWidth="1"/>
    <col min="11" max="11" width="8.71093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 t="s">
        <v>60</v>
      </c>
      <c r="B1" s="25"/>
      <c r="C1" s="208" t="s">
        <v>61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17</v>
      </c>
      <c r="B5" s="25"/>
      <c r="C5" s="33" t="s">
        <v>18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20</v>
      </c>
      <c r="B8" s="39"/>
      <c r="C8" s="40" t="s">
        <v>3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172">
        <v>3.18</v>
      </c>
      <c r="F14" s="147">
        <v>1</v>
      </c>
      <c r="G14" s="58">
        <f>E14*F14</f>
        <v>3.18</v>
      </c>
      <c r="H14" s="59"/>
      <c r="I14" s="172">
        <v>3.23</v>
      </c>
      <c r="J14" s="60">
        <v>1</v>
      </c>
      <c r="K14" s="61">
        <f>I14*J14</f>
        <v>3.23</v>
      </c>
      <c r="L14" s="59"/>
      <c r="M14" s="62">
        <f>K14-G14</f>
        <v>4.9999999999999822E-2</v>
      </c>
      <c r="N14" s="63">
        <f>M14/G14</f>
        <v>1.5723270440251517E-2</v>
      </c>
    </row>
    <row r="15" spans="1:14" ht="14.25" x14ac:dyDescent="0.2">
      <c r="A15" s="53" t="s">
        <v>31</v>
      </c>
      <c r="B15" s="53"/>
      <c r="C15" s="54"/>
      <c r="D15" s="55"/>
      <c r="E15" s="64">
        <v>8.6188000000000002</v>
      </c>
      <c r="F15" s="65">
        <v>0.1</v>
      </c>
      <c r="G15" s="58">
        <f>E15*F15</f>
        <v>0.86188000000000009</v>
      </c>
      <c r="H15" s="59"/>
      <c r="I15" s="64">
        <v>8.7438000000000002</v>
      </c>
      <c r="J15" s="66">
        <f>F15</f>
        <v>0.1</v>
      </c>
      <c r="K15" s="58">
        <f>I15*J15</f>
        <v>0.87438000000000005</v>
      </c>
      <c r="L15" s="59"/>
      <c r="M15" s="62">
        <f t="shared" ref="M15:M33" si="0">K15-G15</f>
        <v>1.2499999999999956E-2</v>
      </c>
      <c r="N15" s="63">
        <f t="shared" ref="N15:N33" si="1">M15/G15</f>
        <v>1.4503179096857978E-2</v>
      </c>
    </row>
    <row r="16" spans="1:14" ht="14.25" x14ac:dyDescent="0.2">
      <c r="A16" s="67" t="s">
        <v>32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/>
    </row>
    <row r="17" spans="1:14" ht="14.25" x14ac:dyDescent="0.2">
      <c r="A17" s="69" t="s">
        <v>33</v>
      </c>
      <c r="B17" s="70"/>
      <c r="C17" s="71"/>
      <c r="D17" s="72"/>
      <c r="E17" s="173">
        <v>-9.5500000000000002E-2</v>
      </c>
      <c r="F17" s="74">
        <v>0.1</v>
      </c>
      <c r="G17" s="75">
        <f>E17*F17</f>
        <v>-9.5500000000000012E-3</v>
      </c>
      <c r="H17" s="76"/>
      <c r="I17" s="173">
        <v>-5.4399999999999997E-2</v>
      </c>
      <c r="J17" s="77">
        <f>F17</f>
        <v>0.1</v>
      </c>
      <c r="K17" s="75">
        <f>I17*J17</f>
        <v>-5.4400000000000004E-3</v>
      </c>
      <c r="L17" s="76"/>
      <c r="M17" s="78">
        <f t="shared" si="0"/>
        <v>4.1100000000000008E-3</v>
      </c>
      <c r="N17" s="79">
        <f t="shared" si="1"/>
        <v>-0.43036649214659689</v>
      </c>
    </row>
    <row r="18" spans="1:14" ht="15" x14ac:dyDescent="0.2">
      <c r="A18" s="80" t="s">
        <v>34</v>
      </c>
      <c r="B18" s="81"/>
      <c r="C18" s="81"/>
      <c r="D18" s="82"/>
      <c r="E18" s="83"/>
      <c r="F18" s="84"/>
      <c r="G18" s="174">
        <f>SUM(G14:G17)</f>
        <v>4.03233</v>
      </c>
      <c r="H18" s="86"/>
      <c r="I18" s="83"/>
      <c r="J18" s="87"/>
      <c r="K18" s="174">
        <f>SUM(K14:K17)</f>
        <v>4.0989399999999998</v>
      </c>
      <c r="L18" s="88"/>
      <c r="M18" s="89">
        <f t="shared" si="0"/>
        <v>6.6609999999999836E-2</v>
      </c>
      <c r="N18" s="90">
        <f t="shared" si="1"/>
        <v>1.6518985301302185E-2</v>
      </c>
    </row>
    <row r="19" spans="1:14" ht="14.25" x14ac:dyDescent="0.2">
      <c r="A19" s="91" t="s">
        <v>35</v>
      </c>
      <c r="B19" s="92"/>
      <c r="C19" s="93"/>
      <c r="D19" s="94"/>
      <c r="E19" s="64">
        <f>E31*0.64+E32*0.18+E33*0.18</f>
        <v>2.93466E-2</v>
      </c>
      <c r="F19" s="175">
        <f>E5*(E3-1)</f>
        <v>2.1672000000000011</v>
      </c>
      <c r="G19" s="58">
        <f>E19*F19</f>
        <v>6.3599951520000031E-2</v>
      </c>
      <c r="H19" s="86"/>
      <c r="I19" s="64">
        <f>I31*0.64+I32*0.18+I33*0.18</f>
        <v>2.93466E-2</v>
      </c>
      <c r="J19" s="175">
        <f>F19</f>
        <v>2.1672000000000011</v>
      </c>
      <c r="K19" s="58">
        <f>I19*J19</f>
        <v>6.3599951520000031E-2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36</v>
      </c>
      <c r="B20" s="92"/>
      <c r="C20" s="93"/>
      <c r="D20" s="94"/>
      <c r="E20" s="64">
        <v>-11.539</v>
      </c>
      <c r="F20" s="175">
        <v>0.1</v>
      </c>
      <c r="G20" s="58">
        <f>E20*F20</f>
        <v>-1.1538999999999999</v>
      </c>
      <c r="H20" s="86"/>
      <c r="I20" s="64">
        <v>6.3834</v>
      </c>
      <c r="J20" s="175">
        <f>F20</f>
        <v>0.1</v>
      </c>
      <c r="K20" s="58">
        <f>I20*J20</f>
        <v>0.63834000000000002</v>
      </c>
      <c r="L20" s="96"/>
      <c r="M20" s="62">
        <f t="shared" si="0"/>
        <v>1.7922400000000001</v>
      </c>
      <c r="N20" s="63">
        <f t="shared" si="1"/>
        <v>-1.553202183898085</v>
      </c>
    </row>
    <row r="21" spans="1:14" ht="14.25" x14ac:dyDescent="0.2">
      <c r="A21" s="98" t="s">
        <v>37</v>
      </c>
      <c r="B21" s="92"/>
      <c r="C21" s="93"/>
      <c r="D21" s="94"/>
      <c r="E21" s="64">
        <v>0.27979999999999999</v>
      </c>
      <c r="F21" s="175">
        <v>0.1</v>
      </c>
      <c r="G21" s="58">
        <f>E21*F21</f>
        <v>2.7980000000000001E-2</v>
      </c>
      <c r="H21" s="86"/>
      <c r="I21" s="64">
        <v>0.27979999999999999</v>
      </c>
      <c r="J21" s="175">
        <f>F21</f>
        <v>0.1</v>
      </c>
      <c r="K21" s="58">
        <f>I21*J21</f>
        <v>2.7980000000000001E-2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e">
        <f t="shared" si="1"/>
        <v>#DIV/0!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2.9700099515199994</v>
      </c>
      <c r="H23" s="86"/>
      <c r="I23" s="102"/>
      <c r="J23" s="104"/>
      <c r="K23" s="103">
        <f>SUM(K18:K22)</f>
        <v>4.8288599515200001</v>
      </c>
      <c r="L23" s="88"/>
      <c r="M23" s="105">
        <f t="shared" si="0"/>
        <v>1.8588500000000008</v>
      </c>
      <c r="N23" s="106">
        <f t="shared" si="1"/>
        <v>0.62587332377410843</v>
      </c>
    </row>
    <row r="24" spans="1:14" ht="14.25" x14ac:dyDescent="0.2">
      <c r="A24" s="107" t="s">
        <v>40</v>
      </c>
      <c r="B24" s="107"/>
      <c r="C24" s="108"/>
      <c r="D24" s="109"/>
      <c r="E24" s="64">
        <v>2.1084000000000001</v>
      </c>
      <c r="F24" s="176">
        <v>0.10602</v>
      </c>
      <c r="G24" s="58">
        <f>E24*F24</f>
        <v>0.22353256800000001</v>
      </c>
      <c r="H24" s="86"/>
      <c r="I24" s="64">
        <v>1.8219000000000001</v>
      </c>
      <c r="J24" s="177">
        <f>F24</f>
        <v>0.10602</v>
      </c>
      <c r="K24" s="58">
        <f>I24*J24</f>
        <v>0.19315783800000003</v>
      </c>
      <c r="L24" s="96"/>
      <c r="M24" s="62">
        <f t="shared" si="0"/>
        <v>-3.0374729999999989E-2</v>
      </c>
      <c r="N24" s="63">
        <f t="shared" si="1"/>
        <v>-0.13588503130335794</v>
      </c>
    </row>
    <row r="25" spans="1:14" ht="14.25" customHeight="1" x14ac:dyDescent="0.2">
      <c r="A25" s="207" t="s">
        <v>41</v>
      </c>
      <c r="B25" s="207"/>
      <c r="C25" s="207"/>
      <c r="D25" s="109"/>
      <c r="E25" s="64">
        <v>1.0518000000000001</v>
      </c>
      <c r="F25" s="176">
        <v>0.10602</v>
      </c>
      <c r="G25" s="58">
        <f>E25*F25</f>
        <v>0.11151183600000002</v>
      </c>
      <c r="H25" s="86"/>
      <c r="I25" s="64">
        <v>0.8266</v>
      </c>
      <c r="J25" s="177">
        <f>F25</f>
        <v>0.10602</v>
      </c>
      <c r="K25" s="58">
        <f>I25*J25</f>
        <v>8.7636132000000005E-2</v>
      </c>
      <c r="L25" s="96"/>
      <c r="M25" s="62">
        <f t="shared" si="0"/>
        <v>-2.3875704000000011E-2</v>
      </c>
      <c r="N25" s="63">
        <f t="shared" si="1"/>
        <v>-0.21410914622551824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3.3050543555199994</v>
      </c>
      <c r="H26" s="114"/>
      <c r="I26" s="115"/>
      <c r="J26" s="116"/>
      <c r="K26" s="103">
        <f>SUM(K23:K25)</f>
        <v>5.1096539215200005</v>
      </c>
      <c r="L26" s="117"/>
      <c r="M26" s="105">
        <f t="shared" si="0"/>
        <v>1.8045995660000012</v>
      </c>
      <c r="N26" s="106">
        <f t="shared" si="1"/>
        <v>0.54601206875342756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76">
        <f>E5*E3</f>
        <v>38.167200000000001</v>
      </c>
      <c r="G27" s="120">
        <f t="shared" ref="G27:G33" si="2">E27*F27</f>
        <v>0.16793568</v>
      </c>
      <c r="H27" s="96"/>
      <c r="I27" s="119">
        <v>4.4000000000000003E-3</v>
      </c>
      <c r="J27" s="177">
        <f>E5*E3</f>
        <v>38.167200000000001</v>
      </c>
      <c r="K27" s="120">
        <f t="shared" ref="K27:K32" si="3">I27*J27</f>
        <v>0.16793568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44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64</v>
      </c>
      <c r="B31" s="92"/>
      <c r="C31" s="93"/>
      <c r="D31" s="94"/>
      <c r="E31" s="122">
        <v>0.03</v>
      </c>
      <c r="F31" s="176">
        <f>E5</f>
        <v>36</v>
      </c>
      <c r="G31" s="120">
        <f t="shared" si="2"/>
        <v>1.08</v>
      </c>
      <c r="H31" s="96"/>
      <c r="I31" s="119">
        <f>E31</f>
        <v>0.03</v>
      </c>
      <c r="J31" s="176">
        <f>F31</f>
        <v>36</v>
      </c>
      <c r="K31" s="120">
        <f t="shared" si="3"/>
        <v>1.08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65</v>
      </c>
      <c r="B32" s="92"/>
      <c r="C32" s="93"/>
      <c r="D32" s="94"/>
      <c r="E32" s="122">
        <v>5.6370000000000003E-2</v>
      </c>
      <c r="F32" s="176">
        <f>E5</f>
        <v>36</v>
      </c>
      <c r="G32" s="120">
        <f t="shared" si="2"/>
        <v>2.0293200000000002</v>
      </c>
      <c r="H32" s="96"/>
      <c r="I32" s="119">
        <f>E32</f>
        <v>5.6370000000000003E-2</v>
      </c>
      <c r="J32" s="176">
        <f>F32</f>
        <v>36</v>
      </c>
      <c r="K32" s="120">
        <f t="shared" si="3"/>
        <v>2.0293200000000002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/>
      <c r="B33" s="92"/>
      <c r="C33" s="93"/>
      <c r="D33" s="94"/>
      <c r="E33" s="122"/>
      <c r="F33" s="176"/>
      <c r="G33" s="120">
        <f t="shared" si="2"/>
        <v>0</v>
      </c>
      <c r="H33" s="96"/>
      <c r="I33" s="119"/>
      <c r="J33" s="176"/>
      <c r="K33" s="120">
        <f>I33*J33</f>
        <v>0</v>
      </c>
      <c r="L33" s="96"/>
      <c r="M33" s="62">
        <f t="shared" si="0"/>
        <v>0</v>
      </c>
      <c r="N33" s="121" t="e">
        <f t="shared" si="1"/>
        <v>#DIV/0!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7.1339273955199998</v>
      </c>
      <c r="H35" s="138"/>
      <c r="I35" s="139"/>
      <c r="J35" s="139"/>
      <c r="K35" s="140">
        <f>SUM(K26:K34)</f>
        <v>8.9385269615200009</v>
      </c>
      <c r="L35" s="141"/>
      <c r="M35" s="142">
        <f>K35-G35</f>
        <v>1.8045995660000012</v>
      </c>
      <c r="N35" s="143">
        <f>M35/G35</f>
        <v>0.25296018111051466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0.92741056141760003</v>
      </c>
      <c r="H36" s="147"/>
      <c r="I36" s="135">
        <v>0.13</v>
      </c>
      <c r="J36" s="147"/>
      <c r="K36" s="148">
        <f>K35*I36</f>
        <v>1.1620085049976001</v>
      </c>
      <c r="L36" s="149"/>
      <c r="M36" s="150">
        <f>K36-G36</f>
        <v>0.23459794358000008</v>
      </c>
      <c r="N36" s="151">
        <f>M36/G36</f>
        <v>0.25296018111051455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8.0613379569375994</v>
      </c>
      <c r="H37" s="147"/>
      <c r="I37" s="147"/>
      <c r="J37" s="147"/>
      <c r="K37" s="148">
        <f>SUM(K35:K36)</f>
        <v>10.1005354665176</v>
      </c>
      <c r="L37" s="149"/>
      <c r="M37" s="150">
        <f>K37-G37</f>
        <v>2.039197509580001</v>
      </c>
      <c r="N37" s="151">
        <f>M37/G37</f>
        <v>0.2529601811105146</v>
      </c>
    </row>
    <row r="38" spans="1:14" ht="14.25" x14ac:dyDescent="0.2">
      <c r="A38" s="220" t="s">
        <v>53</v>
      </c>
      <c r="B38" s="220"/>
      <c r="C38" s="220"/>
      <c r="D38" s="134"/>
      <c r="E38" s="147"/>
      <c r="F38" s="145"/>
      <c r="G38" s="153"/>
      <c r="H38" s="147"/>
      <c r="I38" s="147"/>
      <c r="J38" s="147"/>
      <c r="K38" s="154"/>
      <c r="L38" s="149"/>
      <c r="M38" s="155">
        <f>K38-G38</f>
        <v>0</v>
      </c>
      <c r="N38" s="156" t="e">
        <f>M38/G38</f>
        <v>#DIV/0!</v>
      </c>
    </row>
    <row r="39" spans="1:14" ht="15.75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8.0613379569375994</v>
      </c>
      <c r="H39" s="161"/>
      <c r="I39" s="161"/>
      <c r="J39" s="161"/>
      <c r="K39" s="162">
        <f>SUM(K37:K38)</f>
        <v>10.1005354665176</v>
      </c>
      <c r="L39" s="163"/>
      <c r="M39" s="89">
        <f>K39-G39</f>
        <v>2.039197509580001</v>
      </c>
      <c r="N39" s="90">
        <f>M39/G39</f>
        <v>0.2529601811105146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N43"/>
  <sheetViews>
    <sheetView topLeftCell="A13" workbookViewId="0">
      <selection activeCell="Q23" sqref="Q23"/>
    </sheetView>
  </sheetViews>
  <sheetFormatPr defaultRowHeight="12.75" x14ac:dyDescent="0.2"/>
  <cols>
    <col min="1" max="1" width="37.28515625" customWidth="1"/>
    <col min="2" max="2" width="1.28515625" customWidth="1"/>
    <col min="3" max="3" width="5.5703125" bestFit="1" customWidth="1"/>
    <col min="4" max="4" width="3.140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11.28515625" bestFit="1" customWidth="1"/>
    <col min="10" max="10" width="8" bestFit="1" customWidth="1"/>
    <col min="11" max="11" width="9.85546875" bestFit="1" customWidth="1"/>
    <col min="12" max="12" width="4.7109375" customWidth="1"/>
    <col min="14" max="14" width="11" bestFit="1" customWidth="1"/>
  </cols>
  <sheetData>
    <row r="1" spans="1:14" ht="15.75" x14ac:dyDescent="0.2">
      <c r="A1" s="24"/>
      <c r="B1" s="25"/>
      <c r="C1" s="208" t="s">
        <v>15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17</v>
      </c>
      <c r="B5" s="25"/>
      <c r="C5" s="33" t="s">
        <v>18</v>
      </c>
      <c r="D5" s="34"/>
      <c r="E5" s="35">
        <v>800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20</v>
      </c>
      <c r="B8" s="39"/>
      <c r="C8" s="40" t="s">
        <v>3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ht="12.75" customHeight="1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56">
        <v>12.94</v>
      </c>
      <c r="F14" s="57">
        <v>1</v>
      </c>
      <c r="G14" s="58">
        <f>E14*F14</f>
        <v>12.94</v>
      </c>
      <c r="H14" s="59"/>
      <c r="I14" s="56">
        <v>13.13</v>
      </c>
      <c r="J14" s="60">
        <v>1</v>
      </c>
      <c r="K14" s="61">
        <f>I14*J14</f>
        <v>13.13</v>
      </c>
      <c r="L14" s="59"/>
      <c r="M14" s="62">
        <f>K14-G14</f>
        <v>0.19000000000000128</v>
      </c>
      <c r="N14" s="63">
        <f>M14/G14</f>
        <v>1.4683153013910455E-2</v>
      </c>
    </row>
    <row r="15" spans="1:14" ht="14.25" x14ac:dyDescent="0.2">
      <c r="A15" s="53" t="s">
        <v>31</v>
      </c>
      <c r="B15" s="53"/>
      <c r="C15" s="54"/>
      <c r="D15" s="55"/>
      <c r="E15" s="64">
        <v>1.52E-2</v>
      </c>
      <c r="F15" s="65">
        <v>800</v>
      </c>
      <c r="G15" s="58">
        <f>E15*F15</f>
        <v>12.16</v>
      </c>
      <c r="H15" s="59"/>
      <c r="I15" s="64">
        <v>1.54E-2</v>
      </c>
      <c r="J15" s="66">
        <v>800</v>
      </c>
      <c r="K15" s="58">
        <f>I15*J15</f>
        <v>12.32</v>
      </c>
      <c r="L15" s="59"/>
      <c r="M15" s="62">
        <f t="shared" ref="M15:M33" si="0">K15-G15</f>
        <v>0.16000000000000014</v>
      </c>
      <c r="N15" s="63">
        <f t="shared" ref="N15:N33" si="1">M15/G15</f>
        <v>1.3157894736842117E-2</v>
      </c>
    </row>
    <row r="16" spans="1:14" ht="14.25" x14ac:dyDescent="0.2">
      <c r="A16" s="67" t="s">
        <v>32</v>
      </c>
      <c r="B16" s="67"/>
      <c r="C16" s="54"/>
      <c r="D16" s="55"/>
      <c r="E16" s="68">
        <v>0</v>
      </c>
      <c r="F16" s="5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e">
        <f t="shared" si="1"/>
        <v>#DIV/0!</v>
      </c>
    </row>
    <row r="17" spans="1:14" ht="14.25" x14ac:dyDescent="0.2">
      <c r="A17" s="69" t="s">
        <v>33</v>
      </c>
      <c r="B17" s="70"/>
      <c r="C17" s="71"/>
      <c r="D17" s="72"/>
      <c r="E17" s="73">
        <v>-1E-4</v>
      </c>
      <c r="F17" s="74">
        <v>800</v>
      </c>
      <c r="G17" s="75">
        <f>E17*F17</f>
        <v>-0.08</v>
      </c>
      <c r="H17" s="76"/>
      <c r="I17" s="73">
        <v>-2.0000000000000001E-4</v>
      </c>
      <c r="J17" s="77">
        <v>800</v>
      </c>
      <c r="K17" s="75">
        <f>I17*J17</f>
        <v>-0.16</v>
      </c>
      <c r="L17" s="76"/>
      <c r="M17" s="78">
        <f t="shared" si="0"/>
        <v>-0.08</v>
      </c>
      <c r="N17" s="79">
        <f t="shared" si="1"/>
        <v>1</v>
      </c>
    </row>
    <row r="18" spans="1:14" ht="15" x14ac:dyDescent="0.2">
      <c r="A18" s="80" t="s">
        <v>34</v>
      </c>
      <c r="B18" s="81"/>
      <c r="C18" s="81"/>
      <c r="D18" s="82"/>
      <c r="E18" s="83"/>
      <c r="F18" s="84"/>
      <c r="G18" s="85">
        <f>SUM(G14:G17)</f>
        <v>25.020000000000003</v>
      </c>
      <c r="H18" s="86"/>
      <c r="I18" s="83"/>
      <c r="J18" s="87"/>
      <c r="K18" s="85">
        <f>SUM(K14:K17)</f>
        <v>25.290000000000003</v>
      </c>
      <c r="L18" s="88"/>
      <c r="M18" s="89">
        <f t="shared" si="0"/>
        <v>0.26999999999999957</v>
      </c>
      <c r="N18" s="90">
        <f t="shared" si="1"/>
        <v>1.0791366906474802E-2</v>
      </c>
    </row>
    <row r="19" spans="1:14" ht="14.25" x14ac:dyDescent="0.2">
      <c r="A19" s="91" t="s">
        <v>35</v>
      </c>
      <c r="B19" s="92"/>
      <c r="C19" s="93"/>
      <c r="D19" s="94"/>
      <c r="E19" s="64">
        <v>8.3919999999999995E-2</v>
      </c>
      <c r="F19" s="95">
        <v>48.160000000000025</v>
      </c>
      <c r="G19" s="58">
        <f>E19*F19</f>
        <v>4.0415872000000022</v>
      </c>
      <c r="H19" s="86"/>
      <c r="I19" s="64">
        <v>8.3919999999999995E-2</v>
      </c>
      <c r="J19" s="95">
        <v>48.160000000000025</v>
      </c>
      <c r="K19" s="58">
        <f>I19*J19</f>
        <v>4.0415872000000022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36</v>
      </c>
      <c r="B20" s="92"/>
      <c r="C20" s="93"/>
      <c r="D20" s="94"/>
      <c r="E20" s="97">
        <v>9.9000000000000008E-3</v>
      </c>
      <c r="F20" s="95">
        <v>800</v>
      </c>
      <c r="G20" s="58">
        <f>E20*F20</f>
        <v>7.9200000000000008</v>
      </c>
      <c r="H20" s="86"/>
      <c r="I20" s="97">
        <v>-7.3000000000000001E-3</v>
      </c>
      <c r="J20" s="95">
        <v>800</v>
      </c>
      <c r="K20" s="58">
        <f>I20*J20</f>
        <v>-5.84</v>
      </c>
      <c r="L20" s="96"/>
      <c r="M20" s="62">
        <f t="shared" si="0"/>
        <v>-13.760000000000002</v>
      </c>
      <c r="N20" s="63">
        <f t="shared" si="1"/>
        <v>-1.7373737373737375</v>
      </c>
    </row>
    <row r="21" spans="1:14" ht="14.25" x14ac:dyDescent="0.2">
      <c r="A21" s="98" t="s">
        <v>37</v>
      </c>
      <c r="B21" s="92"/>
      <c r="C21" s="93"/>
      <c r="D21" s="94"/>
      <c r="E21" s="64">
        <v>1E-3</v>
      </c>
      <c r="F21" s="95">
        <v>800</v>
      </c>
      <c r="G21" s="58">
        <f>E21*F21</f>
        <v>0.8</v>
      </c>
      <c r="H21" s="86"/>
      <c r="I21" s="64">
        <v>1E-3</v>
      </c>
      <c r="J21" s="95">
        <v>800</v>
      </c>
      <c r="K21" s="58">
        <f>I21*J21</f>
        <v>0.8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>
        <v>0.79</v>
      </c>
      <c r="F22" s="95">
        <v>1</v>
      </c>
      <c r="G22" s="58">
        <f>E22*F22</f>
        <v>0.79</v>
      </c>
      <c r="H22" s="86"/>
      <c r="I22" s="64">
        <v>0.79</v>
      </c>
      <c r="J22" s="95">
        <v>1</v>
      </c>
      <c r="K22" s="58">
        <f>I22*J22</f>
        <v>0.79</v>
      </c>
      <c r="L22" s="96"/>
      <c r="M22" s="62">
        <f t="shared" si="0"/>
        <v>0</v>
      </c>
      <c r="N22" s="63">
        <f t="shared" si="1"/>
        <v>0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38.571587200000003</v>
      </c>
      <c r="H23" s="86"/>
      <c r="I23" s="102"/>
      <c r="J23" s="104"/>
      <c r="K23" s="103">
        <f>SUM(K18:K22)</f>
        <v>25.081587200000005</v>
      </c>
      <c r="L23" s="88"/>
      <c r="M23" s="105">
        <f t="shared" si="0"/>
        <v>-13.489999999999998</v>
      </c>
      <c r="N23" s="106">
        <f t="shared" si="1"/>
        <v>-0.34973930240547624</v>
      </c>
    </row>
    <row r="24" spans="1:14" ht="14.25" x14ac:dyDescent="0.2">
      <c r="A24" s="107" t="s">
        <v>40</v>
      </c>
      <c r="B24" s="107"/>
      <c r="C24" s="108"/>
      <c r="D24" s="109"/>
      <c r="E24" s="64">
        <v>7.7999999999999996E-3</v>
      </c>
      <c r="F24" s="110">
        <v>848.16000000000008</v>
      </c>
      <c r="G24" s="58">
        <f>E24*F24</f>
        <v>6.6156480000000002</v>
      </c>
      <c r="H24" s="86"/>
      <c r="I24" s="64">
        <v>6.7000000000000002E-3</v>
      </c>
      <c r="J24" s="111">
        <v>848.16000000000008</v>
      </c>
      <c r="K24" s="58">
        <f>I24*J24</f>
        <v>5.6826720000000011</v>
      </c>
      <c r="L24" s="96"/>
      <c r="M24" s="62">
        <f t="shared" si="0"/>
        <v>-0.93297599999999914</v>
      </c>
      <c r="N24" s="63">
        <f t="shared" si="1"/>
        <v>-0.14102564102564089</v>
      </c>
    </row>
    <row r="25" spans="1:14" ht="25.5" customHeight="1" x14ac:dyDescent="0.2">
      <c r="A25" s="207" t="s">
        <v>41</v>
      </c>
      <c r="B25" s="207"/>
      <c r="C25" s="207"/>
      <c r="D25" s="109"/>
      <c r="E25" s="64">
        <v>3.7000000000000002E-3</v>
      </c>
      <c r="F25" s="110">
        <v>848.16000000000008</v>
      </c>
      <c r="G25" s="58">
        <f>E25*F25</f>
        <v>3.1381920000000005</v>
      </c>
      <c r="H25" s="86"/>
      <c r="I25" s="64">
        <v>2.8999999999999998E-3</v>
      </c>
      <c r="J25" s="111">
        <v>848.16000000000008</v>
      </c>
      <c r="K25" s="58">
        <f>I25*J25</f>
        <v>2.4596640000000001</v>
      </c>
      <c r="L25" s="96"/>
      <c r="M25" s="62">
        <f t="shared" si="0"/>
        <v>-0.67852800000000046</v>
      </c>
      <c r="N25" s="63">
        <f t="shared" si="1"/>
        <v>-0.21621621621621634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48.325427200000007</v>
      </c>
      <c r="H26" s="114"/>
      <c r="I26" s="115"/>
      <c r="J26" s="116"/>
      <c r="K26" s="103">
        <f>SUM(K23:K25)</f>
        <v>33.223923200000002</v>
      </c>
      <c r="L26" s="117"/>
      <c r="M26" s="105">
        <f t="shared" si="0"/>
        <v>-15.101504000000006</v>
      </c>
      <c r="N26" s="106">
        <f t="shared" si="1"/>
        <v>-0.3124960269363124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10">
        <v>848.16000000000008</v>
      </c>
      <c r="G27" s="120">
        <f t="shared" ref="G27:G33" si="2">E27*F27</f>
        <v>3.7319040000000006</v>
      </c>
      <c r="H27" s="96"/>
      <c r="I27" s="119">
        <v>4.4000000000000003E-3</v>
      </c>
      <c r="J27" s="111">
        <v>848.16000000000008</v>
      </c>
      <c r="K27" s="120">
        <f t="shared" ref="K27:K32" si="3">I27*J27</f>
        <v>3.7319040000000006</v>
      </c>
      <c r="L27" s="96"/>
      <c r="M27" s="62">
        <f t="shared" si="0"/>
        <v>0</v>
      </c>
      <c r="N27" s="121">
        <f t="shared" si="1"/>
        <v>0</v>
      </c>
    </row>
    <row r="28" spans="1:14" ht="14.25" x14ac:dyDescent="0.2">
      <c r="A28" s="118" t="s">
        <v>44</v>
      </c>
      <c r="B28" s="92"/>
      <c r="C28" s="93"/>
      <c r="D28" s="94"/>
      <c r="E28" s="119">
        <v>1.2999999999999999E-3</v>
      </c>
      <c r="F28" s="110">
        <v>848.16000000000008</v>
      </c>
      <c r="G28" s="120">
        <f t="shared" si="2"/>
        <v>1.102608</v>
      </c>
      <c r="H28" s="96"/>
      <c r="I28" s="119">
        <v>1.2999999999999999E-3</v>
      </c>
      <c r="J28" s="111">
        <v>848.16000000000008</v>
      </c>
      <c r="K28" s="120">
        <f t="shared" si="3"/>
        <v>1.102608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10">
        <v>1</v>
      </c>
      <c r="G29" s="120">
        <f t="shared" si="2"/>
        <v>0.25</v>
      </c>
      <c r="H29" s="96"/>
      <c r="I29" s="119">
        <v>0.25</v>
      </c>
      <c r="J29" s="111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10">
        <v>800</v>
      </c>
      <c r="G30" s="120">
        <f t="shared" si="2"/>
        <v>5.6000000000000005</v>
      </c>
      <c r="H30" s="96"/>
      <c r="I30" s="119">
        <v>7.0000000000000001E-3</v>
      </c>
      <c r="J30" s="111">
        <v>800</v>
      </c>
      <c r="K30" s="120">
        <f t="shared" si="3"/>
        <v>5.6000000000000005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47</v>
      </c>
      <c r="B31" s="92"/>
      <c r="C31" s="93"/>
      <c r="D31" s="94"/>
      <c r="E31" s="122">
        <v>6.7000000000000004E-2</v>
      </c>
      <c r="F31" s="110">
        <v>512</v>
      </c>
      <c r="G31" s="120">
        <f t="shared" si="2"/>
        <v>34.304000000000002</v>
      </c>
      <c r="H31" s="96"/>
      <c r="I31" s="119">
        <v>6.7000000000000004E-2</v>
      </c>
      <c r="J31" s="110">
        <v>512</v>
      </c>
      <c r="K31" s="120">
        <f t="shared" si="3"/>
        <v>34.304000000000002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48</v>
      </c>
      <c r="B32" s="92"/>
      <c r="C32" s="93"/>
      <c r="D32" s="94"/>
      <c r="E32" s="122">
        <v>0.104</v>
      </c>
      <c r="F32" s="110">
        <v>144</v>
      </c>
      <c r="G32" s="120">
        <f t="shared" si="2"/>
        <v>14.975999999999999</v>
      </c>
      <c r="H32" s="96"/>
      <c r="I32" s="119">
        <v>0.104</v>
      </c>
      <c r="J32" s="110">
        <v>144</v>
      </c>
      <c r="K32" s="120">
        <f t="shared" si="3"/>
        <v>14.975999999999999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 t="s">
        <v>49</v>
      </c>
      <c r="B33" s="92"/>
      <c r="C33" s="93"/>
      <c r="D33" s="94"/>
      <c r="E33" s="122">
        <v>0.124</v>
      </c>
      <c r="F33" s="110">
        <v>144</v>
      </c>
      <c r="G33" s="120">
        <f t="shared" si="2"/>
        <v>17.856000000000002</v>
      </c>
      <c r="H33" s="96"/>
      <c r="I33" s="119">
        <v>0.124</v>
      </c>
      <c r="J33" s="110">
        <v>144</v>
      </c>
      <c r="K33" s="120">
        <f>I33*J33</f>
        <v>17.856000000000002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126.14593920000002</v>
      </c>
      <c r="H35" s="138"/>
      <c r="I35" s="139"/>
      <c r="J35" s="139"/>
      <c r="K35" s="140">
        <f>SUM(K26:K34)</f>
        <v>111.04443520000001</v>
      </c>
      <c r="L35" s="141"/>
      <c r="M35" s="142">
        <f>K35-G35</f>
        <v>-15.101504000000006</v>
      </c>
      <c r="N35" s="143">
        <f>M35/G35</f>
        <v>-0.11971454725987726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16.398972096000001</v>
      </c>
      <c r="H36" s="147"/>
      <c r="I36" s="135">
        <v>0.13</v>
      </c>
      <c r="J36" s="147"/>
      <c r="K36" s="148">
        <f>K35*I36</f>
        <v>14.435776576000002</v>
      </c>
      <c r="L36" s="149"/>
      <c r="M36" s="150">
        <f>K36-G36</f>
        <v>-1.9631955199999993</v>
      </c>
      <c r="N36" s="151">
        <f>M36/G36</f>
        <v>-0.11971454725987718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142.54491129600001</v>
      </c>
      <c r="H37" s="147"/>
      <c r="I37" s="147"/>
      <c r="J37" s="147"/>
      <c r="K37" s="148">
        <f>SUM(K35:K36)</f>
        <v>125.480211776</v>
      </c>
      <c r="L37" s="149"/>
      <c r="M37" s="150">
        <f>K37-G37</f>
        <v>-17.064699520000005</v>
      </c>
      <c r="N37" s="151">
        <f>M37/G37</f>
        <v>-0.11971454725987726</v>
      </c>
    </row>
    <row r="38" spans="1:14" ht="14.25" customHeight="1" x14ac:dyDescent="0.2">
      <c r="A38" s="220" t="s">
        <v>53</v>
      </c>
      <c r="B38" s="220"/>
      <c r="C38" s="220"/>
      <c r="D38" s="134"/>
      <c r="E38" s="147"/>
      <c r="F38" s="145"/>
      <c r="G38" s="153">
        <f>G37*-0.1</f>
        <v>-14.254491129600002</v>
      </c>
      <c r="H38" s="147"/>
      <c r="I38" s="147"/>
      <c r="J38" s="147"/>
      <c r="K38" s="154">
        <f>K37*-0.1</f>
        <v>-12.548021177600001</v>
      </c>
      <c r="L38" s="149"/>
      <c r="M38" s="155">
        <f>K38-G38</f>
        <v>1.7064699520000008</v>
      </c>
      <c r="N38" s="156">
        <f>M38/G38</f>
        <v>-0.11971454725987728</v>
      </c>
    </row>
    <row r="39" spans="1:14" ht="15.75" customHeight="1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128.2904201664</v>
      </c>
      <c r="H39" s="161"/>
      <c r="I39" s="161"/>
      <c r="J39" s="161"/>
      <c r="K39" s="162">
        <f>SUM(K37:K38)</f>
        <v>112.9321905984</v>
      </c>
      <c r="L39" s="163"/>
      <c r="M39" s="89">
        <f>K39-G39</f>
        <v>-15.358229567999999</v>
      </c>
      <c r="N39" s="90">
        <f>M39/G39</f>
        <v>-0.11971454725987722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  <row r="41" spans="1:14" x14ac:dyDescent="0.2">
      <c r="A41" s="28"/>
      <c r="B41" s="28"/>
      <c r="C41" s="28"/>
      <c r="D41" s="25"/>
      <c r="E41" s="25"/>
      <c r="F41" s="25"/>
      <c r="G41" s="25"/>
      <c r="H41" s="25"/>
      <c r="I41" s="25"/>
      <c r="J41" s="25"/>
      <c r="K41" s="171"/>
      <c r="L41" s="25"/>
      <c r="M41" s="25"/>
      <c r="N41" s="25"/>
    </row>
    <row r="42" spans="1:14" x14ac:dyDescent="0.2">
      <c r="A42" s="28"/>
      <c r="B42" s="28"/>
      <c r="C42" s="28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x14ac:dyDescent="0.2">
      <c r="A43" s="28"/>
      <c r="B43" s="28"/>
      <c r="C43" s="28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N44"/>
  <sheetViews>
    <sheetView topLeftCell="A10" workbookViewId="0">
      <selection activeCell="A5" sqref="A5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5.57031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8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08" t="s">
        <v>55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17</v>
      </c>
      <c r="B5" s="25"/>
      <c r="C5" s="33" t="s">
        <v>18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20</v>
      </c>
      <c r="B8" s="39"/>
      <c r="C8" s="40" t="s">
        <v>3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ht="12.75" customHeight="1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172">
        <v>33.869999999999997</v>
      </c>
      <c r="F14" s="147">
        <v>1</v>
      </c>
      <c r="G14" s="58">
        <f>E14*F14</f>
        <v>33.869999999999997</v>
      </c>
      <c r="H14" s="59"/>
      <c r="I14" s="172">
        <v>34.36</v>
      </c>
      <c r="J14" s="60">
        <v>1</v>
      </c>
      <c r="K14" s="61">
        <f>I14*J14</f>
        <v>34.36</v>
      </c>
      <c r="L14" s="59"/>
      <c r="M14" s="62">
        <f>K14-G14</f>
        <v>0.49000000000000199</v>
      </c>
      <c r="N14" s="63">
        <f>M14/G14</f>
        <v>1.4467080011809921E-2</v>
      </c>
    </row>
    <row r="15" spans="1:14" ht="14.25" x14ac:dyDescent="0.2">
      <c r="A15" s="53" t="s">
        <v>31</v>
      </c>
      <c r="B15" s="53"/>
      <c r="C15" s="54"/>
      <c r="D15" s="55"/>
      <c r="E15" s="64">
        <v>1.1599999999999999E-2</v>
      </c>
      <c r="F15" s="65">
        <v>2000</v>
      </c>
      <c r="G15" s="58">
        <f>E15*F15</f>
        <v>23.2</v>
      </c>
      <c r="H15" s="59"/>
      <c r="I15" s="64">
        <v>1.18E-2</v>
      </c>
      <c r="J15" s="66">
        <f>F15</f>
        <v>2000</v>
      </c>
      <c r="K15" s="58">
        <f>I15*J15</f>
        <v>23.599999999999998</v>
      </c>
      <c r="L15" s="59"/>
      <c r="M15" s="62">
        <f t="shared" ref="M15:M33" si="0">K15-G15</f>
        <v>0.39999999999999858</v>
      </c>
      <c r="N15" s="63">
        <f t="shared" ref="N15:N33" si="1">M15/G15</f>
        <v>1.7241379310344768E-2</v>
      </c>
    </row>
    <row r="16" spans="1:14" ht="14.25" x14ac:dyDescent="0.2">
      <c r="A16" s="67" t="s">
        <v>32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e">
        <f t="shared" si="1"/>
        <v>#DIV/0!</v>
      </c>
    </row>
    <row r="17" spans="1:14" ht="14.25" x14ac:dyDescent="0.2">
      <c r="A17" s="69" t="s">
        <v>33</v>
      </c>
      <c r="B17" s="70"/>
      <c r="C17" s="71"/>
      <c r="D17" s="72"/>
      <c r="E17" s="173">
        <v>-1E-4</v>
      </c>
      <c r="F17" s="74">
        <v>2000</v>
      </c>
      <c r="G17" s="75">
        <f>E17*F17</f>
        <v>-0.2</v>
      </c>
      <c r="H17" s="76"/>
      <c r="I17" s="173">
        <v>-1E-4</v>
      </c>
      <c r="J17" s="77">
        <f>F17</f>
        <v>2000</v>
      </c>
      <c r="K17" s="75">
        <f>I17*J17</f>
        <v>-0.2</v>
      </c>
      <c r="L17" s="76"/>
      <c r="M17" s="78">
        <f t="shared" si="0"/>
        <v>0</v>
      </c>
      <c r="N17" s="79">
        <f t="shared" si="1"/>
        <v>0</v>
      </c>
    </row>
    <row r="18" spans="1:14" ht="15" x14ac:dyDescent="0.2">
      <c r="A18" s="80" t="s">
        <v>34</v>
      </c>
      <c r="B18" s="81"/>
      <c r="C18" s="81"/>
      <c r="D18" s="82"/>
      <c r="E18" s="83"/>
      <c r="F18" s="84"/>
      <c r="G18" s="174">
        <f>SUM(G14:G17)</f>
        <v>56.86999999999999</v>
      </c>
      <c r="H18" s="86"/>
      <c r="I18" s="83"/>
      <c r="J18" s="87"/>
      <c r="K18" s="174">
        <f>SUM(K14:K17)</f>
        <v>57.759999999999991</v>
      </c>
      <c r="L18" s="88"/>
      <c r="M18" s="89">
        <f t="shared" si="0"/>
        <v>0.89000000000000057</v>
      </c>
      <c r="N18" s="90">
        <f t="shared" si="1"/>
        <v>1.5649727448566918E-2</v>
      </c>
    </row>
    <row r="19" spans="1:14" ht="14.25" x14ac:dyDescent="0.2">
      <c r="A19" s="91" t="s">
        <v>35</v>
      </c>
      <c r="B19" s="92"/>
      <c r="C19" s="93"/>
      <c r="D19" s="94"/>
      <c r="E19" s="64">
        <f>E31*0.64+E32*0.18+E33*0.18</f>
        <v>8.3919999999999995E-2</v>
      </c>
      <c r="F19" s="175">
        <f>E5*(E3-1)</f>
        <v>120.40000000000006</v>
      </c>
      <c r="G19" s="58">
        <f>E19*F19</f>
        <v>10.103968000000005</v>
      </c>
      <c r="H19" s="86"/>
      <c r="I19" s="64">
        <f>I31*0.64+I32*0.18+I33*0.18</f>
        <v>8.3919999999999995E-2</v>
      </c>
      <c r="J19" s="175">
        <f>F19</f>
        <v>120.40000000000006</v>
      </c>
      <c r="K19" s="58">
        <f>I19*J19</f>
        <v>10.103968000000005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36</v>
      </c>
      <c r="B20" s="92"/>
      <c r="C20" s="93"/>
      <c r="D20" s="94"/>
      <c r="E20" s="64">
        <v>9.9000000000000008E-3</v>
      </c>
      <c r="F20" s="175">
        <v>2000</v>
      </c>
      <c r="G20" s="58">
        <f>E20*F20</f>
        <v>19.8</v>
      </c>
      <c r="H20" s="86"/>
      <c r="I20" s="64">
        <v>-7.4000000000000003E-3</v>
      </c>
      <c r="J20" s="175">
        <f>F20</f>
        <v>2000</v>
      </c>
      <c r="K20" s="58">
        <f>I20*J20</f>
        <v>-14.8</v>
      </c>
      <c r="L20" s="96"/>
      <c r="M20" s="62">
        <f t="shared" si="0"/>
        <v>-34.6</v>
      </c>
      <c r="N20" s="63">
        <f t="shared" si="1"/>
        <v>-1.7474747474747474</v>
      </c>
    </row>
    <row r="21" spans="1:14" ht="14.25" x14ac:dyDescent="0.2">
      <c r="A21" s="98" t="s">
        <v>37</v>
      </c>
      <c r="B21" s="92"/>
      <c r="C21" s="93"/>
      <c r="D21" s="94"/>
      <c r="E21" s="64">
        <v>1E-3</v>
      </c>
      <c r="F21" s="175">
        <v>2000</v>
      </c>
      <c r="G21" s="58">
        <f>E21*F21</f>
        <v>2</v>
      </c>
      <c r="H21" s="86"/>
      <c r="I21" s="64">
        <v>1E-3</v>
      </c>
      <c r="J21" s="175">
        <f>F21</f>
        <v>2000</v>
      </c>
      <c r="K21" s="58">
        <f>I21*J21</f>
        <v>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>
        <v>0.79</v>
      </c>
      <c r="F22" s="175">
        <v>1</v>
      </c>
      <c r="G22" s="58">
        <f>E22*F22</f>
        <v>0.79</v>
      </c>
      <c r="H22" s="86"/>
      <c r="I22" s="64">
        <v>0.79</v>
      </c>
      <c r="J22" s="175">
        <f>F22</f>
        <v>1</v>
      </c>
      <c r="K22" s="58">
        <f>I22*J22</f>
        <v>0.79</v>
      </c>
      <c r="L22" s="96"/>
      <c r="M22" s="62">
        <f t="shared" si="0"/>
        <v>0</v>
      </c>
      <c r="N22" s="63">
        <f t="shared" si="1"/>
        <v>0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89.563968000000003</v>
      </c>
      <c r="H23" s="86"/>
      <c r="I23" s="102"/>
      <c r="J23" s="104"/>
      <c r="K23" s="103">
        <f>SUM(K18:K22)</f>
        <v>55.853968000000002</v>
      </c>
      <c r="L23" s="88"/>
      <c r="M23" s="105">
        <f t="shared" si="0"/>
        <v>-33.71</v>
      </c>
      <c r="N23" s="106">
        <f t="shared" si="1"/>
        <v>-0.37637903671262085</v>
      </c>
    </row>
    <row r="24" spans="1:14" ht="14.25" x14ac:dyDescent="0.2">
      <c r="A24" s="107" t="s">
        <v>40</v>
      </c>
      <c r="B24" s="107"/>
      <c r="C24" s="108"/>
      <c r="D24" s="109"/>
      <c r="E24" s="64">
        <v>6.7999999999999996E-3</v>
      </c>
      <c r="F24" s="176">
        <v>2120.4</v>
      </c>
      <c r="G24" s="58">
        <f>E24*F24</f>
        <v>14.41872</v>
      </c>
      <c r="H24" s="86"/>
      <c r="I24" s="64">
        <v>5.8999999999999999E-3</v>
      </c>
      <c r="J24" s="177">
        <f>F24</f>
        <v>2120.4</v>
      </c>
      <c r="K24" s="58">
        <f>I24*J24</f>
        <v>12.51036</v>
      </c>
      <c r="L24" s="96"/>
      <c r="M24" s="62">
        <f t="shared" si="0"/>
        <v>-1.9083600000000001</v>
      </c>
      <c r="N24" s="63">
        <f t="shared" si="1"/>
        <v>-0.13235294117647059</v>
      </c>
    </row>
    <row r="25" spans="1:14" ht="25.5" customHeight="1" x14ac:dyDescent="0.2">
      <c r="A25" s="207" t="s">
        <v>41</v>
      </c>
      <c r="B25" s="207"/>
      <c r="C25" s="207"/>
      <c r="D25" s="109"/>
      <c r="E25" s="64">
        <v>3.5000000000000001E-3</v>
      </c>
      <c r="F25" s="176">
        <v>2120.4</v>
      </c>
      <c r="G25" s="58">
        <f>E25*F25</f>
        <v>7.4214000000000002</v>
      </c>
      <c r="H25" s="86"/>
      <c r="I25" s="64">
        <v>2.8E-3</v>
      </c>
      <c r="J25" s="177">
        <f>F25</f>
        <v>2120.4</v>
      </c>
      <c r="K25" s="58">
        <f>I25*J25</f>
        <v>5.9371200000000002</v>
      </c>
      <c r="L25" s="96"/>
      <c r="M25" s="62">
        <f t="shared" si="0"/>
        <v>-1.48428</v>
      </c>
      <c r="N25" s="63">
        <f t="shared" si="1"/>
        <v>-0.2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111.404088</v>
      </c>
      <c r="H26" s="114"/>
      <c r="I26" s="115"/>
      <c r="J26" s="116"/>
      <c r="K26" s="103">
        <f>SUM(K23:K25)</f>
        <v>74.301447999999993</v>
      </c>
      <c r="L26" s="117"/>
      <c r="M26" s="105">
        <f t="shared" si="0"/>
        <v>-37.102640000000008</v>
      </c>
      <c r="N26" s="106">
        <f t="shared" si="1"/>
        <v>-0.33304558805777401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76">
        <f>E5*E3</f>
        <v>2120.4</v>
      </c>
      <c r="G27" s="120">
        <f t="shared" ref="G27:G33" si="2">E27*F27</f>
        <v>9.3297600000000003</v>
      </c>
      <c r="H27" s="96"/>
      <c r="I27" s="119">
        <v>4.4000000000000003E-3</v>
      </c>
      <c r="J27" s="177">
        <f>E5*E3</f>
        <v>2120.4</v>
      </c>
      <c r="K27" s="120">
        <f t="shared" ref="K27:K32" si="3">I27*J27</f>
        <v>9.3297600000000003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44</v>
      </c>
      <c r="B28" s="92"/>
      <c r="C28" s="93"/>
      <c r="D28" s="94"/>
      <c r="E28" s="119">
        <v>1.2999999999999999E-3</v>
      </c>
      <c r="F28" s="176">
        <f>E5*E3</f>
        <v>2120.4</v>
      </c>
      <c r="G28" s="120">
        <f t="shared" si="2"/>
        <v>2.7565200000000001</v>
      </c>
      <c r="H28" s="96"/>
      <c r="I28" s="119">
        <v>1.2999999999999999E-3</v>
      </c>
      <c r="J28" s="177">
        <f>E5*E3</f>
        <v>2120.4</v>
      </c>
      <c r="K28" s="120">
        <f t="shared" si="3"/>
        <v>2.7565200000000001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76">
        <f>E5</f>
        <v>2000</v>
      </c>
      <c r="G30" s="120">
        <f t="shared" si="2"/>
        <v>14</v>
      </c>
      <c r="H30" s="96"/>
      <c r="I30" s="119">
        <v>7.0000000000000001E-3</v>
      </c>
      <c r="J30" s="177">
        <f>E5</f>
        <v>2000</v>
      </c>
      <c r="K30" s="120">
        <f t="shared" si="3"/>
        <v>14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47</v>
      </c>
      <c r="B31" s="92"/>
      <c r="C31" s="93"/>
      <c r="D31" s="94"/>
      <c r="E31" s="122">
        <v>6.7000000000000004E-2</v>
      </c>
      <c r="F31" s="176">
        <v>1280</v>
      </c>
      <c r="G31" s="120">
        <f t="shared" si="2"/>
        <v>85.76</v>
      </c>
      <c r="H31" s="96"/>
      <c r="I31" s="119">
        <v>6.7000000000000004E-2</v>
      </c>
      <c r="J31" s="176">
        <f>F31</f>
        <v>1280</v>
      </c>
      <c r="K31" s="120">
        <f t="shared" si="3"/>
        <v>85.76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48</v>
      </c>
      <c r="B32" s="92"/>
      <c r="C32" s="93"/>
      <c r="D32" s="94"/>
      <c r="E32" s="122">
        <v>0.104</v>
      </c>
      <c r="F32" s="176">
        <v>360</v>
      </c>
      <c r="G32" s="120">
        <f t="shared" si="2"/>
        <v>37.44</v>
      </c>
      <c r="H32" s="96"/>
      <c r="I32" s="119">
        <v>0.104</v>
      </c>
      <c r="J32" s="176">
        <f>F32</f>
        <v>360</v>
      </c>
      <c r="K32" s="120">
        <f t="shared" si="3"/>
        <v>37.44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 t="s">
        <v>49</v>
      </c>
      <c r="B33" s="92"/>
      <c r="C33" s="93"/>
      <c r="D33" s="94"/>
      <c r="E33" s="122">
        <v>0.124</v>
      </c>
      <c r="F33" s="176">
        <v>360</v>
      </c>
      <c r="G33" s="120">
        <f t="shared" si="2"/>
        <v>44.64</v>
      </c>
      <c r="H33" s="96"/>
      <c r="I33" s="119">
        <v>0.124</v>
      </c>
      <c r="J33" s="176">
        <f>F33</f>
        <v>360</v>
      </c>
      <c r="K33" s="120">
        <f>I33*J33</f>
        <v>44.64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305.58036799999996</v>
      </c>
      <c r="H35" s="138"/>
      <c r="I35" s="139"/>
      <c r="J35" s="139"/>
      <c r="K35" s="140">
        <f>SUM(K26:K34)</f>
        <v>268.47772799999996</v>
      </c>
      <c r="L35" s="141"/>
      <c r="M35" s="142">
        <f>K35-G35</f>
        <v>-37.102640000000008</v>
      </c>
      <c r="N35" s="143">
        <f>M35/G35</f>
        <v>-0.12141696223102923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39.725447839999994</v>
      </c>
      <c r="H36" s="147"/>
      <c r="I36" s="135">
        <v>0.13</v>
      </c>
      <c r="J36" s="147"/>
      <c r="K36" s="148">
        <f>K35*I36</f>
        <v>34.902104639999997</v>
      </c>
      <c r="L36" s="149"/>
      <c r="M36" s="150">
        <f>K36-G36</f>
        <v>-4.8233431999999965</v>
      </c>
      <c r="N36" s="151">
        <f>M36/G36</f>
        <v>-0.12141696223102912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345.30581583999998</v>
      </c>
      <c r="H37" s="147"/>
      <c r="I37" s="147"/>
      <c r="J37" s="147"/>
      <c r="K37" s="148">
        <f>SUM(K35:K36)</f>
        <v>303.37983263999996</v>
      </c>
      <c r="L37" s="149"/>
      <c r="M37" s="150">
        <f>K37-G37</f>
        <v>-41.925983200000019</v>
      </c>
      <c r="N37" s="151">
        <f>M37/G37</f>
        <v>-0.12141696223102925</v>
      </c>
    </row>
    <row r="38" spans="1:14" ht="14.25" customHeight="1" x14ac:dyDescent="0.2">
      <c r="A38" s="220" t="s">
        <v>53</v>
      </c>
      <c r="B38" s="220"/>
      <c r="C38" s="220"/>
      <c r="D38" s="134"/>
      <c r="E38" s="147"/>
      <c r="F38" s="145"/>
      <c r="G38" s="153">
        <f>G37*-0.1</f>
        <v>-34.530581583999997</v>
      </c>
      <c r="H38" s="147"/>
      <c r="I38" s="147"/>
      <c r="J38" s="147"/>
      <c r="K38" s="154">
        <f>K37*-0.1</f>
        <v>-30.337983263999998</v>
      </c>
      <c r="L38" s="149"/>
      <c r="M38" s="155">
        <f>K38-G38</f>
        <v>4.1925983199999983</v>
      </c>
      <c r="N38" s="156">
        <f>M38/G38</f>
        <v>-0.12141696223102916</v>
      </c>
    </row>
    <row r="39" spans="1:14" ht="15.75" customHeight="1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310.77523425599998</v>
      </c>
      <c r="H39" s="161"/>
      <c r="I39" s="161"/>
      <c r="J39" s="161"/>
      <c r="K39" s="162">
        <f>SUM(K37:K38)</f>
        <v>273.04184937599996</v>
      </c>
      <c r="L39" s="163"/>
      <c r="M39" s="89">
        <f>K39-G39</f>
        <v>-37.733384880000017</v>
      </c>
      <c r="N39" s="90">
        <f>M39/G39</f>
        <v>-0.12141696223102925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  <row r="41" spans="1:14" x14ac:dyDescent="0.2">
      <c r="A41" s="28"/>
      <c r="B41" s="28"/>
      <c r="C41" s="28"/>
      <c r="D41" s="25"/>
      <c r="E41" s="25"/>
      <c r="F41" s="25"/>
      <c r="G41" s="25"/>
      <c r="H41" s="25"/>
      <c r="I41" s="25"/>
      <c r="J41" s="25"/>
      <c r="K41" s="171"/>
      <c r="L41" s="25"/>
      <c r="M41" s="25"/>
      <c r="N41" s="25"/>
    </row>
    <row r="42" spans="1:14" x14ac:dyDescent="0.2">
      <c r="A42" s="28"/>
      <c r="B42" s="28"/>
      <c r="C42" s="28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x14ac:dyDescent="0.2">
      <c r="A43" s="28"/>
      <c r="B43" s="28"/>
      <c r="C43" s="28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x14ac:dyDescent="0.2">
      <c r="A44" s="178"/>
      <c r="B44" s="178"/>
      <c r="C44" s="178"/>
      <c r="D44" s="178"/>
      <c r="E44" s="178"/>
      <c r="F44" s="178"/>
      <c r="G44" s="178"/>
      <c r="H44" s="178"/>
      <c r="I44" s="178"/>
      <c r="J44" s="178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N40"/>
  <sheetViews>
    <sheetView topLeftCell="A18" workbookViewId="0">
      <selection activeCell="A5" sqref="A5"/>
    </sheetView>
  </sheetViews>
  <sheetFormatPr defaultRowHeight="12.75" x14ac:dyDescent="0.2"/>
  <cols>
    <col min="1" max="1" width="35.28515625" bestFit="1" customWidth="1"/>
    <col min="2" max="2" width="2.140625" customWidth="1"/>
    <col min="3" max="3" width="5.5703125" bestFit="1" customWidth="1"/>
    <col min="4" max="4" width="3" customWidth="1"/>
    <col min="5" max="5" width="11" bestFit="1" customWidth="1"/>
    <col min="6" max="6" width="11.5703125" bestFit="1" customWidth="1"/>
    <col min="7" max="7" width="14" bestFit="1" customWidth="1"/>
    <col min="8" max="8" width="4.7109375" customWidth="1"/>
    <col min="9" max="9" width="11" bestFit="1" customWidth="1"/>
    <col min="10" max="10" width="11.5703125" bestFit="1" customWidth="1"/>
    <col min="11" max="11" width="14" bestFit="1" customWidth="1"/>
    <col min="12" max="12" width="4.7109375" customWidth="1"/>
    <col min="13" max="13" width="12.7109375" bestFit="1" customWidth="1"/>
    <col min="14" max="14" width="11" bestFit="1" customWidth="1"/>
  </cols>
  <sheetData>
    <row r="1" spans="1:14" ht="15.75" x14ac:dyDescent="0.2">
      <c r="A1" s="24"/>
      <c r="B1" s="25"/>
      <c r="C1" s="208" t="s">
        <v>56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17</v>
      </c>
      <c r="B5" s="25"/>
      <c r="C5" s="33" t="s">
        <v>18</v>
      </c>
      <c r="D5" s="34"/>
      <c r="E5" s="179">
        <v>1198113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20</v>
      </c>
      <c r="B8" s="39"/>
      <c r="C8" s="40" t="s">
        <v>3</v>
      </c>
      <c r="D8" s="41"/>
      <c r="E8" s="180">
        <v>2968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ht="12.75" customHeight="1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172">
        <v>224.32</v>
      </c>
      <c r="F14" s="147">
        <v>1</v>
      </c>
      <c r="G14" s="58">
        <f>E14*F14</f>
        <v>224.32</v>
      </c>
      <c r="H14" s="59"/>
      <c r="I14" s="172">
        <v>227.57</v>
      </c>
      <c r="J14" s="60">
        <v>1</v>
      </c>
      <c r="K14" s="61">
        <f>I14*J14</f>
        <v>227.57</v>
      </c>
      <c r="L14" s="59"/>
      <c r="M14" s="62">
        <f>K14-G14</f>
        <v>3.25</v>
      </c>
      <c r="N14" s="63">
        <f>M14/G14</f>
        <v>1.4488231098430813E-2</v>
      </c>
    </row>
    <row r="15" spans="1:14" ht="14.25" x14ac:dyDescent="0.2">
      <c r="A15" s="53" t="s">
        <v>31</v>
      </c>
      <c r="B15" s="53"/>
      <c r="C15" s="54"/>
      <c r="D15" s="55"/>
      <c r="E15" s="64">
        <v>2.1305999999999998</v>
      </c>
      <c r="F15" s="65">
        <f>E8</f>
        <v>2968</v>
      </c>
      <c r="G15" s="58">
        <f>E15*F15</f>
        <v>6323.6207999999997</v>
      </c>
      <c r="H15" s="59"/>
      <c r="I15" s="64">
        <v>2.1615000000000002</v>
      </c>
      <c r="J15" s="66">
        <f>F15</f>
        <v>2968</v>
      </c>
      <c r="K15" s="58">
        <f>I15*J15</f>
        <v>6415.3320000000003</v>
      </c>
      <c r="L15" s="59"/>
      <c r="M15" s="62">
        <f t="shared" ref="M15:M33" si="0">K15-G15</f>
        <v>91.711200000000645</v>
      </c>
      <c r="N15" s="63">
        <f t="shared" ref="N15:N33" si="1">M15/G15</f>
        <v>1.4502956913545582E-2</v>
      </c>
    </row>
    <row r="16" spans="1:14" ht="14.25" x14ac:dyDescent="0.2">
      <c r="A16" s="67" t="s">
        <v>32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e">
        <f t="shared" si="1"/>
        <v>#DIV/0!</v>
      </c>
    </row>
    <row r="17" spans="1:14" ht="14.25" x14ac:dyDescent="0.2">
      <c r="A17" s="69" t="s">
        <v>33</v>
      </c>
      <c r="B17" s="70"/>
      <c r="C17" s="71"/>
      <c r="D17" s="72"/>
      <c r="E17" s="173">
        <v>-2.29E-2</v>
      </c>
      <c r="F17" s="74">
        <f>E8</f>
        <v>2968</v>
      </c>
      <c r="G17" s="75">
        <f>E17*F17</f>
        <v>-67.967200000000005</v>
      </c>
      <c r="H17" s="76"/>
      <c r="I17" s="173">
        <v>-3.3000000000000002E-2</v>
      </c>
      <c r="J17" s="77">
        <f>F17</f>
        <v>2968</v>
      </c>
      <c r="K17" s="75">
        <f>I17*J17</f>
        <v>-97.944000000000003</v>
      </c>
      <c r="L17" s="76"/>
      <c r="M17" s="78">
        <f t="shared" si="0"/>
        <v>-29.976799999999997</v>
      </c>
      <c r="N17" s="79">
        <f t="shared" si="1"/>
        <v>0.44104803493449773</v>
      </c>
    </row>
    <row r="18" spans="1:14" ht="15" x14ac:dyDescent="0.2">
      <c r="A18" s="80" t="s">
        <v>34</v>
      </c>
      <c r="B18" s="81"/>
      <c r="C18" s="81"/>
      <c r="D18" s="82"/>
      <c r="E18" s="83"/>
      <c r="F18" s="84"/>
      <c r="G18" s="174">
        <f>SUM(G14:G17)</f>
        <v>6479.9735999999994</v>
      </c>
      <c r="H18" s="86"/>
      <c r="I18" s="83"/>
      <c r="J18" s="87"/>
      <c r="K18" s="174">
        <f>SUM(K14:K17)</f>
        <v>6544.9579999999996</v>
      </c>
      <c r="L18" s="88"/>
      <c r="M18" s="89">
        <f t="shared" si="0"/>
        <v>64.984400000000278</v>
      </c>
      <c r="N18" s="90">
        <f t="shared" si="1"/>
        <v>1.0028497646965766E-2</v>
      </c>
    </row>
    <row r="19" spans="1:14" ht="14.25" x14ac:dyDescent="0.2">
      <c r="A19" s="91" t="s">
        <v>35</v>
      </c>
      <c r="B19" s="92"/>
      <c r="C19" s="93"/>
      <c r="D19" s="94"/>
      <c r="E19" s="64">
        <f>E31*0.64+E32*0.18+E33*0.18</f>
        <v>8.3919999999999995E-2</v>
      </c>
      <c r="F19" s="175">
        <f>E5*(E3-1)</f>
        <v>72126.40260000003</v>
      </c>
      <c r="G19" s="58">
        <f>E19*F19</f>
        <v>6052.8477061920021</v>
      </c>
      <c r="H19" s="86"/>
      <c r="I19" s="64">
        <f>I31*0.64+I32*0.18+I33*0.18</f>
        <v>8.3919999999999995E-2</v>
      </c>
      <c r="J19" s="175">
        <f>F19</f>
        <v>72126.40260000003</v>
      </c>
      <c r="K19" s="58">
        <f>I19*J19</f>
        <v>6052.8477061920021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36</v>
      </c>
      <c r="B20" s="92"/>
      <c r="C20" s="93"/>
      <c r="D20" s="94"/>
      <c r="E20" s="64">
        <v>4.1665999999999999</v>
      </c>
      <c r="F20" s="175">
        <f>E8</f>
        <v>2968</v>
      </c>
      <c r="G20" s="58">
        <f>E20*F20</f>
        <v>12366.468799999999</v>
      </c>
      <c r="H20" s="86"/>
      <c r="I20" s="64">
        <v>-2.8515000000000001</v>
      </c>
      <c r="J20" s="175">
        <f>F20</f>
        <v>2968</v>
      </c>
      <c r="K20" s="58">
        <f>I20*J20</f>
        <v>-8463.2520000000004</v>
      </c>
      <c r="L20" s="96"/>
      <c r="M20" s="62">
        <f t="shared" si="0"/>
        <v>-20829.720799999999</v>
      </c>
      <c r="N20" s="63">
        <f t="shared" si="1"/>
        <v>-1.6843709499351991</v>
      </c>
    </row>
    <row r="21" spans="1:14" ht="14.25" x14ac:dyDescent="0.2">
      <c r="A21" s="98" t="s">
        <v>37</v>
      </c>
      <c r="B21" s="92"/>
      <c r="C21" s="93"/>
      <c r="D21" s="94"/>
      <c r="E21" s="64">
        <v>0.35060000000000002</v>
      </c>
      <c r="F21" s="175">
        <f>E8</f>
        <v>2968</v>
      </c>
      <c r="G21" s="58">
        <f>E21*F21</f>
        <v>1040.5808000000002</v>
      </c>
      <c r="H21" s="86"/>
      <c r="I21" s="64">
        <v>0.35060000000000002</v>
      </c>
      <c r="J21" s="175">
        <f>F21</f>
        <v>2968</v>
      </c>
      <c r="K21" s="58">
        <f>I21*J21</f>
        <v>1040.5808000000002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e">
        <f t="shared" si="1"/>
        <v>#DIV/0!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25939.870906191998</v>
      </c>
      <c r="H23" s="86"/>
      <c r="I23" s="102"/>
      <c r="J23" s="104"/>
      <c r="K23" s="103">
        <f>SUM(K18:K22)</f>
        <v>5175.1345061920001</v>
      </c>
      <c r="L23" s="88"/>
      <c r="M23" s="105">
        <f t="shared" si="0"/>
        <v>-20764.736399999998</v>
      </c>
      <c r="N23" s="106">
        <f t="shared" si="1"/>
        <v>-0.80049497837105021</v>
      </c>
    </row>
    <row r="24" spans="1:14" ht="14.25" x14ac:dyDescent="0.2">
      <c r="A24" s="107" t="s">
        <v>40</v>
      </c>
      <c r="B24" s="107"/>
      <c r="C24" s="108"/>
      <c r="D24" s="109"/>
      <c r="E24" s="64">
        <v>3.4214000000000002</v>
      </c>
      <c r="F24" s="176">
        <f>E8*E3</f>
        <v>3146.6736000000001</v>
      </c>
      <c r="G24" s="58">
        <f>E24*F24</f>
        <v>10766.02905504</v>
      </c>
      <c r="H24" s="86"/>
      <c r="I24" s="64">
        <v>2.9565000000000001</v>
      </c>
      <c r="J24" s="177">
        <f>F24</f>
        <v>3146.6736000000001</v>
      </c>
      <c r="K24" s="58">
        <f>I24*J24</f>
        <v>9303.1404984000001</v>
      </c>
      <c r="L24" s="96"/>
      <c r="M24" s="62">
        <f t="shared" si="0"/>
        <v>-1462.8885566400004</v>
      </c>
      <c r="N24" s="63">
        <f t="shared" si="1"/>
        <v>-0.13588004910270651</v>
      </c>
    </row>
    <row r="25" spans="1:14" ht="23.25" customHeight="1" x14ac:dyDescent="0.2">
      <c r="A25" s="207" t="s">
        <v>41</v>
      </c>
      <c r="B25" s="207"/>
      <c r="C25" s="207"/>
      <c r="D25" s="109"/>
      <c r="E25" s="64">
        <v>1.5398000000000001</v>
      </c>
      <c r="F25" s="176">
        <f>E8*E3</f>
        <v>3146.6736000000001</v>
      </c>
      <c r="G25" s="58">
        <f>E25*F25</f>
        <v>4845.2480092800006</v>
      </c>
      <c r="H25" s="86"/>
      <c r="I25" s="64">
        <v>1.2101999999999999</v>
      </c>
      <c r="J25" s="177">
        <f>F25</f>
        <v>3146.6736000000001</v>
      </c>
      <c r="K25" s="58">
        <f>I25*J25</f>
        <v>3808.1043907200001</v>
      </c>
      <c r="L25" s="96"/>
      <c r="M25" s="62">
        <f t="shared" si="0"/>
        <v>-1037.1436185600005</v>
      </c>
      <c r="N25" s="63">
        <f t="shared" si="1"/>
        <v>-0.21405377321730101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41551.147970512</v>
      </c>
      <c r="H26" s="114"/>
      <c r="I26" s="115"/>
      <c r="J26" s="116"/>
      <c r="K26" s="103">
        <f>SUM(K23:K25)</f>
        <v>18286.379395312</v>
      </c>
      <c r="L26" s="117"/>
      <c r="M26" s="105">
        <f t="shared" si="0"/>
        <v>-23264.7685752</v>
      </c>
      <c r="N26" s="106">
        <f t="shared" si="1"/>
        <v>-0.55990675857404781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76">
        <f>E5*E3</f>
        <v>1270239.4026000001</v>
      </c>
      <c r="G27" s="120">
        <f t="shared" ref="G27:G33" si="2">E27*F27</f>
        <v>5589.0533714400008</v>
      </c>
      <c r="H27" s="96"/>
      <c r="I27" s="119">
        <v>4.4000000000000003E-3</v>
      </c>
      <c r="J27" s="177">
        <f>E5*E3</f>
        <v>1270239.4026000001</v>
      </c>
      <c r="K27" s="120">
        <f t="shared" ref="K27:K32" si="3">I27*J27</f>
        <v>5589.0533714400008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44</v>
      </c>
      <c r="B28" s="92"/>
      <c r="C28" s="93"/>
      <c r="D28" s="94"/>
      <c r="E28" s="119">
        <v>1.1999999999999999E-3</v>
      </c>
      <c r="F28" s="176">
        <f>E5*E3</f>
        <v>1270239.4026000001</v>
      </c>
      <c r="G28" s="120">
        <f t="shared" si="2"/>
        <v>1524.28728312</v>
      </c>
      <c r="H28" s="96"/>
      <c r="I28" s="119">
        <v>1.2999999999999999E-3</v>
      </c>
      <c r="J28" s="177">
        <f>E5*E3</f>
        <v>1270239.4026000001</v>
      </c>
      <c r="K28" s="120">
        <f t="shared" si="3"/>
        <v>1651.3112233800002</v>
      </c>
      <c r="L28" s="96"/>
      <c r="M28" s="62">
        <f t="shared" si="0"/>
        <v>127.02394026000024</v>
      </c>
      <c r="N28" s="121">
        <f t="shared" si="1"/>
        <v>8.3333333333333495E-2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76">
        <f>E5</f>
        <v>1198113</v>
      </c>
      <c r="G30" s="120">
        <f t="shared" si="2"/>
        <v>8386.7910000000011</v>
      </c>
      <c r="H30" s="96"/>
      <c r="I30" s="119">
        <v>7.0000000000000001E-3</v>
      </c>
      <c r="J30" s="177">
        <f>E5</f>
        <v>1198113</v>
      </c>
      <c r="K30" s="120">
        <f t="shared" si="3"/>
        <v>8386.7910000000011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47</v>
      </c>
      <c r="B31" s="92"/>
      <c r="C31" s="93"/>
      <c r="D31" s="94"/>
      <c r="E31" s="122">
        <v>6.7000000000000004E-2</v>
      </c>
      <c r="F31" s="176">
        <f>$E$5*0.64</f>
        <v>766792.32000000007</v>
      </c>
      <c r="G31" s="120">
        <f t="shared" si="2"/>
        <v>51375.08544000001</v>
      </c>
      <c r="H31" s="96"/>
      <c r="I31" s="119">
        <v>6.7000000000000004E-2</v>
      </c>
      <c r="J31" s="176">
        <f>F31</f>
        <v>766792.32000000007</v>
      </c>
      <c r="K31" s="120">
        <f t="shared" si="3"/>
        <v>51375.08544000001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48</v>
      </c>
      <c r="B32" s="92"/>
      <c r="C32" s="93"/>
      <c r="D32" s="94"/>
      <c r="E32" s="122">
        <v>0.104</v>
      </c>
      <c r="F32" s="176">
        <f>$E$5*0.18</f>
        <v>215660.34</v>
      </c>
      <c r="G32" s="120">
        <f t="shared" si="2"/>
        <v>22428.675359999997</v>
      </c>
      <c r="H32" s="96"/>
      <c r="I32" s="119">
        <v>0.104</v>
      </c>
      <c r="J32" s="176">
        <f>F32</f>
        <v>215660.34</v>
      </c>
      <c r="K32" s="120">
        <f t="shared" si="3"/>
        <v>22428.675359999997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 t="s">
        <v>49</v>
      </c>
      <c r="B33" s="92"/>
      <c r="C33" s="93"/>
      <c r="D33" s="94"/>
      <c r="E33" s="122">
        <v>0.124</v>
      </c>
      <c r="F33" s="176">
        <f>$E$5*0.18</f>
        <v>215660.34</v>
      </c>
      <c r="G33" s="120">
        <f t="shared" si="2"/>
        <v>26741.882160000001</v>
      </c>
      <c r="H33" s="96"/>
      <c r="I33" s="119">
        <v>0.124</v>
      </c>
      <c r="J33" s="176">
        <f>F33</f>
        <v>215660.34</v>
      </c>
      <c r="K33" s="120">
        <f>I33*J33</f>
        <v>26741.882160000001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157597.172585072</v>
      </c>
      <c r="H35" s="138"/>
      <c r="I35" s="139"/>
      <c r="J35" s="139"/>
      <c r="K35" s="140">
        <f>SUM(K26:K34)</f>
        <v>134459.427950132</v>
      </c>
      <c r="L35" s="141"/>
      <c r="M35" s="142">
        <f>K35-G35</f>
        <v>-23137.744634939998</v>
      </c>
      <c r="N35" s="143">
        <f>M35/G35</f>
        <v>-0.14681573441585755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20487.632436059361</v>
      </c>
      <c r="H36" s="147"/>
      <c r="I36" s="135">
        <v>0.13</v>
      </c>
      <c r="J36" s="147"/>
      <c r="K36" s="148">
        <f>K35*I36</f>
        <v>17479.725633517159</v>
      </c>
      <c r="L36" s="149"/>
      <c r="M36" s="150">
        <f>K36-G36</f>
        <v>-3007.9068025422021</v>
      </c>
      <c r="N36" s="151">
        <f>M36/G36</f>
        <v>-0.14681573441585766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178084.80502113135</v>
      </c>
      <c r="H37" s="147"/>
      <c r="I37" s="147"/>
      <c r="J37" s="147"/>
      <c r="K37" s="148">
        <f>SUM(K35:K36)</f>
        <v>151939.15358364917</v>
      </c>
      <c r="L37" s="149"/>
      <c r="M37" s="150">
        <f>K37-G37</f>
        <v>-26145.651437482185</v>
      </c>
      <c r="N37" s="151">
        <f>M37/G37</f>
        <v>-0.14681573441585749</v>
      </c>
    </row>
    <row r="38" spans="1:14" ht="14.25" customHeight="1" x14ac:dyDescent="0.2">
      <c r="A38" s="220" t="s">
        <v>53</v>
      </c>
      <c r="B38" s="220"/>
      <c r="C38" s="220"/>
      <c r="D38" s="134"/>
      <c r="E38" s="147"/>
      <c r="F38" s="145"/>
      <c r="G38" s="153">
        <f>G37*-0.1</f>
        <v>-17808.480502113136</v>
      </c>
      <c r="H38" s="147"/>
      <c r="I38" s="147"/>
      <c r="J38" s="147"/>
      <c r="K38" s="154">
        <f>K37*-0.1</f>
        <v>-15193.915358364917</v>
      </c>
      <c r="L38" s="149"/>
      <c r="M38" s="155">
        <f>K38-G38</f>
        <v>2614.5651437482193</v>
      </c>
      <c r="N38" s="156">
        <f>M38/G38</f>
        <v>-0.14681573441585752</v>
      </c>
    </row>
    <row r="39" spans="1:14" ht="15.75" customHeight="1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160276.32451901821</v>
      </c>
      <c r="H39" s="161"/>
      <c r="I39" s="161"/>
      <c r="J39" s="161"/>
      <c r="K39" s="162">
        <f>SUM(K37:K38)</f>
        <v>136745.23822528427</v>
      </c>
      <c r="L39" s="163"/>
      <c r="M39" s="89">
        <f>K39-G39</f>
        <v>-23531.086293733941</v>
      </c>
      <c r="N39" s="90">
        <f>M39/G39</f>
        <v>-0.14681573441585735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0"/>
  <sheetViews>
    <sheetView topLeftCell="A18" workbookViewId="0">
      <selection activeCell="A5" sqref="A5"/>
    </sheetView>
  </sheetViews>
  <sheetFormatPr defaultColWidth="9.140625" defaultRowHeight="12.75" x14ac:dyDescent="0.2"/>
  <cols>
    <col min="1" max="1" width="35.28515625" bestFit="1" customWidth="1"/>
    <col min="2" max="2" width="2.7109375" customWidth="1"/>
    <col min="3" max="3" width="5.5703125" bestFit="1" customWidth="1"/>
    <col min="4" max="4" width="3.28515625" customWidth="1"/>
    <col min="5" max="6" width="11.5703125" bestFit="1" customWidth="1"/>
    <col min="7" max="7" width="14" bestFit="1" customWidth="1"/>
    <col min="8" max="8" width="4.7109375" customWidth="1"/>
    <col min="9" max="9" width="12.42578125" bestFit="1" customWidth="1"/>
    <col min="10" max="10" width="12.28515625" bestFit="1" customWidth="1"/>
    <col min="11" max="11" width="14" bestFit="1" customWidth="1"/>
    <col min="12" max="12" width="4.7109375" customWidth="1"/>
    <col min="13" max="13" width="14" bestFit="1" customWidth="1"/>
    <col min="14" max="14" width="11" bestFit="1" customWidth="1"/>
  </cols>
  <sheetData>
    <row r="1" spans="1:14" ht="15" customHeight="1" x14ac:dyDescent="0.2">
      <c r="A1" s="24" t="s">
        <v>1</v>
      </c>
      <c r="B1" s="25"/>
      <c r="C1" s="208" t="s">
        <v>57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" customHeight="1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" customHeight="1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" customHeight="1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5" customHeight="1" x14ac:dyDescent="0.2">
      <c r="A5" s="24" t="s">
        <v>17</v>
      </c>
      <c r="B5" s="25"/>
      <c r="C5" s="33" t="s">
        <v>18</v>
      </c>
      <c r="D5" s="34"/>
      <c r="E5" s="179">
        <v>1282464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ht="9" customHeight="1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ht="15" customHeight="1" x14ac:dyDescent="0.2">
      <c r="A8" s="38" t="s">
        <v>20</v>
      </c>
      <c r="B8" s="39"/>
      <c r="C8" s="40" t="s">
        <v>3</v>
      </c>
      <c r="D8" s="41"/>
      <c r="E8" s="181">
        <v>2440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ht="18.75" customHeight="1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ht="18.75" customHeight="1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ht="12.75" customHeight="1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172">
        <v>1473.7</v>
      </c>
      <c r="F14" s="147">
        <v>1</v>
      </c>
      <c r="G14" s="58">
        <f>E14*F14</f>
        <v>1473.7</v>
      </c>
      <c r="H14" s="59"/>
      <c r="I14" s="172">
        <v>1495.07</v>
      </c>
      <c r="J14" s="60">
        <v>1</v>
      </c>
      <c r="K14" s="61">
        <f>I14*J14</f>
        <v>1495.07</v>
      </c>
      <c r="L14" s="59"/>
      <c r="M14" s="62">
        <f>K14-G14</f>
        <v>21.369999999999891</v>
      </c>
      <c r="N14" s="63">
        <f>M14/G14</f>
        <v>1.4500916061613552E-2</v>
      </c>
    </row>
    <row r="15" spans="1:14" ht="12.75" customHeight="1" x14ac:dyDescent="0.2">
      <c r="A15" s="53" t="s">
        <v>31</v>
      </c>
      <c r="B15" s="53"/>
      <c r="C15" s="54"/>
      <c r="D15" s="55"/>
      <c r="E15" s="64">
        <v>1.3666</v>
      </c>
      <c r="F15" s="65">
        <v>2440</v>
      </c>
      <c r="G15" s="58">
        <f>E15*F15</f>
        <v>3334.5039999999999</v>
      </c>
      <c r="H15" s="59"/>
      <c r="I15" s="64">
        <v>1.3864000000000001</v>
      </c>
      <c r="J15" s="66">
        <f>F15</f>
        <v>2440</v>
      </c>
      <c r="K15" s="58">
        <f>I15*J15</f>
        <v>3382.8160000000003</v>
      </c>
      <c r="L15" s="59"/>
      <c r="M15" s="62">
        <f t="shared" ref="M15:M33" si="0">K15-G15</f>
        <v>48.312000000000353</v>
      </c>
      <c r="N15" s="63">
        <f t="shared" ref="N15:N33" si="1">M15/G15</f>
        <v>1.4488511634713994E-2</v>
      </c>
    </row>
    <row r="16" spans="1:14" ht="12.75" customHeight="1" x14ac:dyDescent="0.2">
      <c r="A16" s="67" t="s">
        <v>32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e">
        <f t="shared" si="1"/>
        <v>#DIV/0!</v>
      </c>
    </row>
    <row r="17" spans="1:14" ht="12.75" customHeight="1" x14ac:dyDescent="0.2">
      <c r="A17" s="69" t="s">
        <v>33</v>
      </c>
      <c r="B17" s="70"/>
      <c r="C17" s="71"/>
      <c r="D17" s="72"/>
      <c r="E17" s="173">
        <v>0</v>
      </c>
      <c r="F17" s="74">
        <v>2440</v>
      </c>
      <c r="G17" s="75">
        <f>E17*F17</f>
        <v>0</v>
      </c>
      <c r="H17" s="76"/>
      <c r="I17" s="173">
        <v>0</v>
      </c>
      <c r="J17" s="77">
        <f>F17</f>
        <v>2440</v>
      </c>
      <c r="K17" s="75">
        <f>I17*J17</f>
        <v>0</v>
      </c>
      <c r="L17" s="76"/>
      <c r="M17" s="78">
        <f t="shared" si="0"/>
        <v>0</v>
      </c>
      <c r="N17" s="79" t="e">
        <f t="shared" si="1"/>
        <v>#DIV/0!</v>
      </c>
    </row>
    <row r="18" spans="1:14" ht="12.75" customHeight="1" x14ac:dyDescent="0.2">
      <c r="A18" s="80" t="s">
        <v>34</v>
      </c>
      <c r="B18" s="81"/>
      <c r="C18" s="81"/>
      <c r="D18" s="82"/>
      <c r="E18" s="83"/>
      <c r="F18" s="84"/>
      <c r="G18" s="174">
        <f>SUM(G14:G17)</f>
        <v>4808.2039999999997</v>
      </c>
      <c r="H18" s="86"/>
      <c r="I18" s="83"/>
      <c r="J18" s="87"/>
      <c r="K18" s="174">
        <f>SUM(K14:K17)</f>
        <v>4877.8860000000004</v>
      </c>
      <c r="L18" s="88"/>
      <c r="M18" s="89">
        <f t="shared" si="0"/>
        <v>69.682000000000698</v>
      </c>
      <c r="N18" s="90">
        <f t="shared" si="1"/>
        <v>1.4492313554083957E-2</v>
      </c>
    </row>
    <row r="19" spans="1:14" ht="12.75" customHeight="1" x14ac:dyDescent="0.2">
      <c r="A19" s="91" t="s">
        <v>35</v>
      </c>
      <c r="B19" s="92"/>
      <c r="C19" s="93"/>
      <c r="D19" s="94"/>
      <c r="E19" s="64">
        <f>E31*0.64+E32*0.18+E33*0.18</f>
        <v>8.3919999999999995E-2</v>
      </c>
      <c r="F19" s="175">
        <f>E5*(E3-1)</f>
        <v>77204.332800000033</v>
      </c>
      <c r="G19" s="58">
        <f>E19*F19</f>
        <v>6478.9876085760025</v>
      </c>
      <c r="H19" s="86"/>
      <c r="I19" s="64">
        <f>I31*0.64+I32*0.18+I33*0.18</f>
        <v>8.3919999999999995E-2</v>
      </c>
      <c r="J19" s="175">
        <f>F19</f>
        <v>77204.332800000033</v>
      </c>
      <c r="K19" s="58">
        <f>I19*J19</f>
        <v>6478.9876085760025</v>
      </c>
      <c r="L19" s="96"/>
      <c r="M19" s="62">
        <f t="shared" si="0"/>
        <v>0</v>
      </c>
      <c r="N19" s="63">
        <f t="shared" si="1"/>
        <v>0</v>
      </c>
    </row>
    <row r="20" spans="1:14" ht="12.75" customHeight="1" x14ac:dyDescent="0.2">
      <c r="A20" s="91" t="s">
        <v>36</v>
      </c>
      <c r="B20" s="92"/>
      <c r="C20" s="93"/>
      <c r="D20" s="94"/>
      <c r="E20" s="64">
        <v>0</v>
      </c>
      <c r="F20" s="175">
        <v>2440</v>
      </c>
      <c r="G20" s="58">
        <f>E20*F20</f>
        <v>0</v>
      </c>
      <c r="H20" s="86"/>
      <c r="I20" s="64"/>
      <c r="J20" s="175"/>
      <c r="K20" s="58">
        <f>I20*J20</f>
        <v>0</v>
      </c>
      <c r="L20" s="96"/>
      <c r="M20" s="62">
        <f t="shared" si="0"/>
        <v>0</v>
      </c>
      <c r="N20" s="63" t="e">
        <f t="shared" si="1"/>
        <v>#DIV/0!</v>
      </c>
    </row>
    <row r="21" spans="1:14" ht="12.75" customHeight="1" x14ac:dyDescent="0.2">
      <c r="A21" s="98" t="s">
        <v>37</v>
      </c>
      <c r="B21" s="92"/>
      <c r="C21" s="93"/>
      <c r="D21" s="94"/>
      <c r="E21" s="64">
        <v>0.40939999999999999</v>
      </c>
      <c r="F21" s="175">
        <v>2440</v>
      </c>
      <c r="G21" s="58">
        <f>E21*F21</f>
        <v>998.93599999999992</v>
      </c>
      <c r="H21" s="86"/>
      <c r="I21" s="64">
        <v>0.40939999999999999</v>
      </c>
      <c r="J21" s="175">
        <f>F21</f>
        <v>2440</v>
      </c>
      <c r="K21" s="58">
        <f>I21*J21</f>
        <v>998.93599999999992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e">
        <f t="shared" si="1"/>
        <v>#DIV/0!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12286.127608576002</v>
      </c>
      <c r="H23" s="86"/>
      <c r="I23" s="102"/>
      <c r="J23" s="104"/>
      <c r="K23" s="103">
        <f>SUM(K18:K22)</f>
        <v>12355.809608576003</v>
      </c>
      <c r="L23" s="88"/>
      <c r="M23" s="105">
        <f t="shared" si="0"/>
        <v>69.682000000000698</v>
      </c>
      <c r="N23" s="106">
        <f t="shared" si="1"/>
        <v>5.6715998905433026E-3</v>
      </c>
    </row>
    <row r="24" spans="1:14" ht="14.25" x14ac:dyDescent="0.2">
      <c r="A24" s="107" t="s">
        <v>40</v>
      </c>
      <c r="B24" s="107"/>
      <c r="C24" s="108"/>
      <c r="D24" s="109"/>
      <c r="E24" s="64">
        <v>3.4214000000000002</v>
      </c>
      <c r="F24" s="176">
        <v>2586.8879999999999</v>
      </c>
      <c r="G24" s="58">
        <f>E24*F24</f>
        <v>8850.7786032000004</v>
      </c>
      <c r="H24" s="86"/>
      <c r="I24" s="64">
        <v>3.3706999999999998</v>
      </c>
      <c r="J24" s="177">
        <f>F24</f>
        <v>2586.8879999999999</v>
      </c>
      <c r="K24" s="58">
        <f>I24*J24</f>
        <v>8719.6233815999985</v>
      </c>
      <c r="L24" s="96"/>
      <c r="M24" s="62">
        <f t="shared" si="0"/>
        <v>-131.15522160000182</v>
      </c>
      <c r="N24" s="63">
        <f t="shared" si="1"/>
        <v>-1.481849535277977E-2</v>
      </c>
    </row>
    <row r="25" spans="1:14" ht="14.25" customHeight="1" x14ac:dyDescent="0.2">
      <c r="A25" s="207" t="s">
        <v>41</v>
      </c>
      <c r="B25" s="207"/>
      <c r="C25" s="207"/>
      <c r="D25" s="109"/>
      <c r="E25" s="64">
        <v>1.5398000000000001</v>
      </c>
      <c r="F25" s="176">
        <v>2586.8879999999999</v>
      </c>
      <c r="G25" s="58">
        <f>E25*F25</f>
        <v>3983.2901424000001</v>
      </c>
      <c r="H25" s="86"/>
      <c r="I25" s="64">
        <v>1.5943000000000001</v>
      </c>
      <c r="J25" s="177">
        <f>F25</f>
        <v>2586.8879999999999</v>
      </c>
      <c r="K25" s="58">
        <f>I25*J25</f>
        <v>4124.2755384000002</v>
      </c>
      <c r="L25" s="96"/>
      <c r="M25" s="62">
        <f t="shared" si="0"/>
        <v>140.98539600000004</v>
      </c>
      <c r="N25" s="63">
        <f t="shared" si="1"/>
        <v>3.5394207039875315E-2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25120.196354176005</v>
      </c>
      <c r="H26" s="114"/>
      <c r="I26" s="115"/>
      <c r="J26" s="116"/>
      <c r="K26" s="103">
        <f>SUM(K23:K25)</f>
        <v>25199.708528576</v>
      </c>
      <c r="L26" s="117"/>
      <c r="M26" s="105">
        <f t="shared" si="0"/>
        <v>79.512174399995274</v>
      </c>
      <c r="N26" s="106">
        <f t="shared" si="1"/>
        <v>3.165268825089303E-3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76">
        <f>E5</f>
        <v>1282464</v>
      </c>
      <c r="G27" s="120">
        <f t="shared" ref="G27:G33" si="2">E27*F27</f>
        <v>5642.8416000000007</v>
      </c>
      <c r="H27" s="96"/>
      <c r="I27" s="119">
        <v>4.4000000000000003E-3</v>
      </c>
      <c r="J27" s="177">
        <f>E5*E3</f>
        <v>1359668.3328</v>
      </c>
      <c r="K27" s="120">
        <f t="shared" ref="K27:K32" si="3">I27*J27</f>
        <v>5982.5406643200004</v>
      </c>
      <c r="L27" s="96"/>
      <c r="M27" s="62">
        <f t="shared" si="0"/>
        <v>339.69906431999971</v>
      </c>
      <c r="N27" s="121">
        <f t="shared" si="1"/>
        <v>6.0199999999999941E-2</v>
      </c>
    </row>
    <row r="28" spans="1:14" ht="25.5" x14ac:dyDescent="0.2">
      <c r="A28" s="118" t="s">
        <v>44</v>
      </c>
      <c r="B28" s="92"/>
      <c r="C28" s="93"/>
      <c r="D28" s="94"/>
      <c r="E28" s="119">
        <v>1.2999999999999999E-3</v>
      </c>
      <c r="F28" s="176">
        <f>E5</f>
        <v>1282464</v>
      </c>
      <c r="G28" s="120">
        <f t="shared" si="2"/>
        <v>1667.2031999999999</v>
      </c>
      <c r="H28" s="96"/>
      <c r="I28" s="119">
        <v>3.0000000000000001E-3</v>
      </c>
      <c r="J28" s="177">
        <f>E5*E3</f>
        <v>1359668.3328</v>
      </c>
      <c r="K28" s="120">
        <f t="shared" si="3"/>
        <v>4079.0049984000002</v>
      </c>
      <c r="L28" s="96"/>
      <c r="M28" s="62">
        <f t="shared" si="0"/>
        <v>2411.8017984000003</v>
      </c>
      <c r="N28" s="121">
        <f t="shared" si="1"/>
        <v>1.4466153846153849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76">
        <f>E5</f>
        <v>1282464</v>
      </c>
      <c r="G30" s="120">
        <f t="shared" si="2"/>
        <v>8977.2479999999996</v>
      </c>
      <c r="H30" s="96"/>
      <c r="I30" s="119">
        <v>7.0000000000000001E-3</v>
      </c>
      <c r="J30" s="177">
        <f>E5</f>
        <v>1282464</v>
      </c>
      <c r="K30" s="120">
        <f t="shared" si="3"/>
        <v>8977.2479999999996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47</v>
      </c>
      <c r="B31" s="92"/>
      <c r="C31" s="93"/>
      <c r="D31" s="94"/>
      <c r="E31" s="122">
        <v>6.7000000000000004E-2</v>
      </c>
      <c r="F31" s="176">
        <v>870187.73299199995</v>
      </c>
      <c r="G31" s="120">
        <f t="shared" si="2"/>
        <v>58302.578110463997</v>
      </c>
      <c r="H31" s="96"/>
      <c r="I31" s="119">
        <v>6.7000000000000004E-2</v>
      </c>
      <c r="J31" s="176">
        <f>F31</f>
        <v>870187.73299199995</v>
      </c>
      <c r="K31" s="120">
        <f t="shared" si="3"/>
        <v>58302.578110463997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48</v>
      </c>
      <c r="B32" s="92"/>
      <c r="C32" s="93"/>
      <c r="D32" s="94"/>
      <c r="E32" s="122">
        <v>0.104</v>
      </c>
      <c r="F32" s="176">
        <v>244740.29990399998</v>
      </c>
      <c r="G32" s="120">
        <f t="shared" si="2"/>
        <v>25452.991190015997</v>
      </c>
      <c r="H32" s="96"/>
      <c r="I32" s="119">
        <v>0.104</v>
      </c>
      <c r="J32" s="176">
        <f>F32</f>
        <v>244740.29990399998</v>
      </c>
      <c r="K32" s="120">
        <f t="shared" si="3"/>
        <v>25452.991190015997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 t="s">
        <v>49</v>
      </c>
      <c r="B33" s="92"/>
      <c r="C33" s="93"/>
      <c r="D33" s="94"/>
      <c r="E33" s="122">
        <v>0.124</v>
      </c>
      <c r="F33" s="176">
        <v>244740.29990399998</v>
      </c>
      <c r="G33" s="120">
        <f t="shared" si="2"/>
        <v>30347.797188095999</v>
      </c>
      <c r="H33" s="96"/>
      <c r="I33" s="119">
        <v>0.124</v>
      </c>
      <c r="J33" s="176">
        <f>F33</f>
        <v>244740.29990399998</v>
      </c>
      <c r="K33" s="120">
        <f>I33*J33</f>
        <v>30347.797188095999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155511.10564275199</v>
      </c>
      <c r="H35" s="138"/>
      <c r="I35" s="139"/>
      <c r="J35" s="139"/>
      <c r="K35" s="140">
        <f>SUM(K26:K34)</f>
        <v>158342.11867987199</v>
      </c>
      <c r="L35" s="141"/>
      <c r="M35" s="142">
        <f>K35-G35</f>
        <v>2831.0130371199921</v>
      </c>
      <c r="N35" s="143">
        <f>M35/G35</f>
        <v>1.8204571470435936E-2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20216.44373355776</v>
      </c>
      <c r="H36" s="147"/>
      <c r="I36" s="135">
        <v>0.13</v>
      </c>
      <c r="J36" s="147"/>
      <c r="K36" s="148">
        <f>K35*I36</f>
        <v>20584.475428383357</v>
      </c>
      <c r="L36" s="149"/>
      <c r="M36" s="150">
        <f>K36-G36</f>
        <v>368.03169482559679</v>
      </c>
      <c r="N36" s="151">
        <f>M36/G36</f>
        <v>1.8204571470435828E-2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175727.54937630976</v>
      </c>
      <c r="H37" s="147"/>
      <c r="I37" s="147"/>
      <c r="J37" s="147"/>
      <c r="K37" s="148">
        <f>SUM(K35:K36)</f>
        <v>178926.59410825535</v>
      </c>
      <c r="L37" s="149"/>
      <c r="M37" s="150">
        <f>K37-G37</f>
        <v>3199.0447319455852</v>
      </c>
      <c r="N37" s="151">
        <f>M37/G37</f>
        <v>1.8204571470435905E-2</v>
      </c>
    </row>
    <row r="38" spans="1:14" ht="28.5" customHeight="1" x14ac:dyDescent="0.2">
      <c r="A38" s="220" t="s">
        <v>53</v>
      </c>
      <c r="B38" s="220"/>
      <c r="C38" s="220"/>
      <c r="D38" s="134"/>
      <c r="E38" s="147"/>
      <c r="F38" s="145"/>
      <c r="G38" s="153">
        <f>G37*-0.1</f>
        <v>-17572.754937630976</v>
      </c>
      <c r="H38" s="147"/>
      <c r="I38" s="147"/>
      <c r="J38" s="147"/>
      <c r="K38" s="154">
        <f>K37*-0.1</f>
        <v>-17892.659410825534</v>
      </c>
      <c r="L38" s="149"/>
      <c r="M38" s="155">
        <f>K38-G38</f>
        <v>-319.9044731945578</v>
      </c>
      <c r="N38" s="156">
        <f>M38/G38</f>
        <v>1.8204571470435863E-2</v>
      </c>
    </row>
    <row r="39" spans="1:14" ht="15.75" customHeight="1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158154.79443867877</v>
      </c>
      <c r="H39" s="161"/>
      <c r="I39" s="161"/>
      <c r="J39" s="161"/>
      <c r="K39" s="162">
        <f>SUM(K37:K38)</f>
        <v>161033.93469742982</v>
      </c>
      <c r="L39" s="163"/>
      <c r="M39" s="89">
        <f>K39-G39</f>
        <v>2879.1402587510529</v>
      </c>
      <c r="N39" s="90">
        <f>M39/G39</f>
        <v>1.8204571470436071E-2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5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40"/>
  <sheetViews>
    <sheetView topLeftCell="A7" workbookViewId="0">
      <selection activeCell="A5" sqref="A5"/>
    </sheetView>
  </sheetViews>
  <sheetFormatPr defaultRowHeight="12.75" x14ac:dyDescent="0.2"/>
  <cols>
    <col min="1" max="1" width="35.28515625" bestFit="1" customWidth="1"/>
    <col min="2" max="2" width="2.42578125" customWidth="1"/>
    <col min="3" max="3" width="5.5703125" bestFit="1" customWidth="1"/>
    <col min="4" max="4" width="2.28515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10.42578125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08" t="s">
        <v>58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17</v>
      </c>
      <c r="B5" s="25"/>
      <c r="C5" s="33" t="s">
        <v>18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20</v>
      </c>
      <c r="B8" s="39"/>
      <c r="C8" s="40" t="s">
        <v>3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ht="12.75" customHeight="1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172">
        <v>9.19</v>
      </c>
      <c r="F14" s="147">
        <v>1</v>
      </c>
      <c r="G14" s="58">
        <f>E14*F14</f>
        <v>9.19</v>
      </c>
      <c r="H14" s="59"/>
      <c r="I14" s="172">
        <v>9.32</v>
      </c>
      <c r="J14" s="60">
        <v>1</v>
      </c>
      <c r="K14" s="61">
        <f>I14*J14</f>
        <v>9.32</v>
      </c>
      <c r="L14" s="59"/>
      <c r="M14" s="62">
        <f>K14-G14</f>
        <v>0.13000000000000078</v>
      </c>
      <c r="N14" s="63">
        <f>M14/G14</f>
        <v>1.4145810663765048E-2</v>
      </c>
    </row>
    <row r="15" spans="1:14" ht="14.25" x14ac:dyDescent="0.2">
      <c r="A15" s="53" t="s">
        <v>31</v>
      </c>
      <c r="B15" s="53"/>
      <c r="C15" s="54"/>
      <c r="D15" s="55"/>
      <c r="E15" s="64">
        <v>2.86E-2</v>
      </c>
      <c r="F15" s="65">
        <v>2000</v>
      </c>
      <c r="G15" s="58">
        <f>E15*F15</f>
        <v>57.2</v>
      </c>
      <c r="H15" s="59"/>
      <c r="I15" s="64">
        <v>2.9000000000000001E-2</v>
      </c>
      <c r="J15" s="66">
        <f>F15</f>
        <v>2000</v>
      </c>
      <c r="K15" s="58">
        <f>I15*J15</f>
        <v>58</v>
      </c>
      <c r="L15" s="59"/>
      <c r="M15" s="62">
        <f t="shared" ref="M15:M33" si="0">K15-G15</f>
        <v>0.79999999999999716</v>
      </c>
      <c r="N15" s="63">
        <f t="shared" ref="N15:N33" si="1">M15/G15</f>
        <v>1.3986013986013936E-2</v>
      </c>
    </row>
    <row r="16" spans="1:14" ht="14.25" x14ac:dyDescent="0.2">
      <c r="A16" s="67" t="s">
        <v>32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e">
        <f t="shared" si="1"/>
        <v>#DIV/0!</v>
      </c>
    </row>
    <row r="17" spans="1:14" ht="14.25" x14ac:dyDescent="0.2">
      <c r="A17" s="69" t="s">
        <v>33</v>
      </c>
      <c r="B17" s="70"/>
      <c r="C17" s="71"/>
      <c r="D17" s="72"/>
      <c r="E17" s="173">
        <v>-2.9999999999999997E-4</v>
      </c>
      <c r="F17" s="74">
        <v>2000</v>
      </c>
      <c r="G17" s="75">
        <f>E17*F17</f>
        <v>-0.6</v>
      </c>
      <c r="H17" s="76"/>
      <c r="I17" s="173">
        <v>-2.9999999999999997E-4</v>
      </c>
      <c r="J17" s="77">
        <f>F17</f>
        <v>2000</v>
      </c>
      <c r="K17" s="75">
        <f>I17*J17</f>
        <v>-0.6</v>
      </c>
      <c r="L17" s="76"/>
      <c r="M17" s="78">
        <f t="shared" si="0"/>
        <v>0</v>
      </c>
      <c r="N17" s="79">
        <f t="shared" si="1"/>
        <v>0</v>
      </c>
    </row>
    <row r="18" spans="1:14" ht="15" x14ac:dyDescent="0.2">
      <c r="A18" s="80" t="s">
        <v>34</v>
      </c>
      <c r="B18" s="81"/>
      <c r="C18" s="81"/>
      <c r="D18" s="82"/>
      <c r="E18" s="83"/>
      <c r="F18" s="84"/>
      <c r="G18" s="174">
        <f>SUM(G14:G17)</f>
        <v>65.790000000000006</v>
      </c>
      <c r="H18" s="86"/>
      <c r="I18" s="83"/>
      <c r="J18" s="87"/>
      <c r="K18" s="174">
        <f>SUM(K14:K17)</f>
        <v>66.72</v>
      </c>
      <c r="L18" s="88"/>
      <c r="M18" s="89">
        <f t="shared" si="0"/>
        <v>0.92999999999999261</v>
      </c>
      <c r="N18" s="90">
        <f t="shared" si="1"/>
        <v>1.4135886912904584E-2</v>
      </c>
    </row>
    <row r="19" spans="1:14" ht="14.25" x14ac:dyDescent="0.2">
      <c r="A19" s="91" t="s">
        <v>35</v>
      </c>
      <c r="B19" s="92"/>
      <c r="C19" s="93"/>
      <c r="D19" s="94"/>
      <c r="E19" s="64">
        <f>E31*0.64+E32*0.18+E33*0.18</f>
        <v>8.3919999999999995E-2</v>
      </c>
      <c r="F19" s="175">
        <f>E5*(E3-1)</f>
        <v>120.40000000000006</v>
      </c>
      <c r="G19" s="58">
        <f>E19*F19</f>
        <v>10.103968000000005</v>
      </c>
      <c r="H19" s="86"/>
      <c r="I19" s="64">
        <f>I31*0.64+I32*0.18+I33*0.18</f>
        <v>8.3919999999999995E-2</v>
      </c>
      <c r="J19" s="175">
        <f>F19</f>
        <v>120.40000000000006</v>
      </c>
      <c r="K19" s="58">
        <f>I19*J19</f>
        <v>10.103968000000005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36</v>
      </c>
      <c r="B20" s="92"/>
      <c r="C20" s="93"/>
      <c r="D20" s="94"/>
      <c r="E20" s="64">
        <v>9.9000000000000008E-3</v>
      </c>
      <c r="F20" s="175">
        <v>2000</v>
      </c>
      <c r="G20" s="58">
        <f>E20*F20</f>
        <v>19.8</v>
      </c>
      <c r="H20" s="86"/>
      <c r="I20" s="64">
        <v>-7.4999999999999997E-3</v>
      </c>
      <c r="J20" s="175">
        <f>F20</f>
        <v>2000</v>
      </c>
      <c r="K20" s="58">
        <f>I20*J20</f>
        <v>-15</v>
      </c>
      <c r="L20" s="96"/>
      <c r="M20" s="62">
        <f t="shared" si="0"/>
        <v>-34.799999999999997</v>
      </c>
      <c r="N20" s="63">
        <f t="shared" si="1"/>
        <v>-1.7575757575757573</v>
      </c>
    </row>
    <row r="21" spans="1:14" ht="14.25" x14ac:dyDescent="0.2">
      <c r="A21" s="98" t="s">
        <v>37</v>
      </c>
      <c r="B21" s="92"/>
      <c r="C21" s="93"/>
      <c r="D21" s="94"/>
      <c r="E21" s="64">
        <v>1E-3</v>
      </c>
      <c r="F21" s="175">
        <v>2000</v>
      </c>
      <c r="G21" s="58">
        <f>E21*F21</f>
        <v>2</v>
      </c>
      <c r="H21" s="86"/>
      <c r="I21" s="64">
        <v>1E-3</v>
      </c>
      <c r="J21" s="175">
        <f>F21</f>
        <v>2000</v>
      </c>
      <c r="K21" s="58">
        <f>I21*J21</f>
        <v>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e">
        <f t="shared" si="1"/>
        <v>#DIV/0!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97.693968000000012</v>
      </c>
      <c r="H23" s="86"/>
      <c r="I23" s="102"/>
      <c r="J23" s="104"/>
      <c r="K23" s="103">
        <f>SUM(K18:K22)</f>
        <v>63.823968000000008</v>
      </c>
      <c r="L23" s="88"/>
      <c r="M23" s="105">
        <f t="shared" si="0"/>
        <v>-33.870000000000005</v>
      </c>
      <c r="N23" s="106">
        <f t="shared" si="1"/>
        <v>-0.34669489522628461</v>
      </c>
    </row>
    <row r="24" spans="1:14" ht="14.25" x14ac:dyDescent="0.2">
      <c r="A24" s="107" t="s">
        <v>40</v>
      </c>
      <c r="B24" s="107"/>
      <c r="C24" s="108"/>
      <c r="D24" s="109"/>
      <c r="E24" s="64">
        <v>6.7999999999999996E-3</v>
      </c>
      <c r="F24" s="176">
        <v>2120.4</v>
      </c>
      <c r="G24" s="58">
        <f>E24*F24</f>
        <v>14.41872</v>
      </c>
      <c r="H24" s="86"/>
      <c r="I24" s="64">
        <v>5.8999999999999999E-3</v>
      </c>
      <c r="J24" s="177">
        <f>F24</f>
        <v>2120.4</v>
      </c>
      <c r="K24" s="58">
        <f>I24*J24</f>
        <v>12.51036</v>
      </c>
      <c r="L24" s="96"/>
      <c r="M24" s="62">
        <f t="shared" si="0"/>
        <v>-1.9083600000000001</v>
      </c>
      <c r="N24" s="63">
        <f t="shared" si="1"/>
        <v>-0.13235294117647059</v>
      </c>
    </row>
    <row r="25" spans="1:14" ht="14.25" customHeight="1" x14ac:dyDescent="0.2">
      <c r="A25" s="207" t="s">
        <v>41</v>
      </c>
      <c r="B25" s="207"/>
      <c r="C25" s="207"/>
      <c r="D25" s="109"/>
      <c r="E25" s="64">
        <v>3.5000000000000001E-3</v>
      </c>
      <c r="F25" s="176">
        <v>2120.4</v>
      </c>
      <c r="G25" s="58">
        <f>E25*F25</f>
        <v>7.4214000000000002</v>
      </c>
      <c r="H25" s="86"/>
      <c r="I25" s="64">
        <v>2.8E-3</v>
      </c>
      <c r="J25" s="177">
        <f>F25</f>
        <v>2120.4</v>
      </c>
      <c r="K25" s="58">
        <f>I25*J25</f>
        <v>5.9371200000000002</v>
      </c>
      <c r="L25" s="96"/>
      <c r="M25" s="62">
        <f t="shared" si="0"/>
        <v>-1.48428</v>
      </c>
      <c r="N25" s="63">
        <f t="shared" si="1"/>
        <v>-0.2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119.53408800000003</v>
      </c>
      <c r="H26" s="114"/>
      <c r="I26" s="115"/>
      <c r="J26" s="116"/>
      <c r="K26" s="103">
        <f>SUM(K23:K25)</f>
        <v>82.271448000000021</v>
      </c>
      <c r="L26" s="117"/>
      <c r="M26" s="105">
        <f t="shared" si="0"/>
        <v>-37.262640000000005</v>
      </c>
      <c r="N26" s="106">
        <f t="shared" si="1"/>
        <v>-0.31173233195203698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76">
        <f>E5*E3</f>
        <v>2120.4</v>
      </c>
      <c r="G27" s="120">
        <f t="shared" ref="G27:G33" si="2">E27*F27</f>
        <v>9.3297600000000003</v>
      </c>
      <c r="H27" s="96"/>
      <c r="I27" s="119">
        <v>4.4000000000000003E-3</v>
      </c>
      <c r="J27" s="177">
        <f>E5*E3</f>
        <v>2120.4</v>
      </c>
      <c r="K27" s="120">
        <f t="shared" ref="K27:K32" si="3">I27*J27</f>
        <v>9.3297600000000003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44</v>
      </c>
      <c r="B28" s="92"/>
      <c r="C28" s="93"/>
      <c r="D28" s="94"/>
      <c r="E28" s="119">
        <v>1.2999999999999999E-3</v>
      </c>
      <c r="F28" s="176">
        <f>E5*E3</f>
        <v>2120.4</v>
      </c>
      <c r="G28" s="120">
        <f t="shared" si="2"/>
        <v>2.7565200000000001</v>
      </c>
      <c r="H28" s="96"/>
      <c r="I28" s="119">
        <v>1.2999999999999999E-3</v>
      </c>
      <c r="J28" s="177">
        <f>E5*E3</f>
        <v>2120.4</v>
      </c>
      <c r="K28" s="120">
        <f t="shared" si="3"/>
        <v>2.7565200000000001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76">
        <f>E5</f>
        <v>2000</v>
      </c>
      <c r="G30" s="120">
        <f t="shared" si="2"/>
        <v>14</v>
      </c>
      <c r="H30" s="96"/>
      <c r="I30" s="119">
        <v>7.0000000000000001E-3</v>
      </c>
      <c r="J30" s="177">
        <f>E5</f>
        <v>2000</v>
      </c>
      <c r="K30" s="120">
        <f t="shared" si="3"/>
        <v>14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47</v>
      </c>
      <c r="B31" s="92"/>
      <c r="C31" s="93"/>
      <c r="D31" s="94"/>
      <c r="E31" s="122">
        <v>6.7000000000000004E-2</v>
      </c>
      <c r="F31" s="176">
        <v>1280</v>
      </c>
      <c r="G31" s="120">
        <f t="shared" si="2"/>
        <v>85.76</v>
      </c>
      <c r="H31" s="96"/>
      <c r="I31" s="119">
        <v>6.7000000000000004E-2</v>
      </c>
      <c r="J31" s="176">
        <f>F31</f>
        <v>1280</v>
      </c>
      <c r="K31" s="120">
        <f t="shared" si="3"/>
        <v>85.76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48</v>
      </c>
      <c r="B32" s="92"/>
      <c r="C32" s="93"/>
      <c r="D32" s="94"/>
      <c r="E32" s="122">
        <v>0.104</v>
      </c>
      <c r="F32" s="176">
        <v>360</v>
      </c>
      <c r="G32" s="120">
        <f t="shared" si="2"/>
        <v>37.44</v>
      </c>
      <c r="H32" s="96"/>
      <c r="I32" s="119">
        <v>0.104</v>
      </c>
      <c r="J32" s="176">
        <f>F32</f>
        <v>360</v>
      </c>
      <c r="K32" s="120">
        <f t="shared" si="3"/>
        <v>37.44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 t="s">
        <v>49</v>
      </c>
      <c r="B33" s="92"/>
      <c r="C33" s="93"/>
      <c r="D33" s="94"/>
      <c r="E33" s="122">
        <v>0.124</v>
      </c>
      <c r="F33" s="176">
        <v>360</v>
      </c>
      <c r="G33" s="120">
        <f t="shared" si="2"/>
        <v>44.64</v>
      </c>
      <c r="H33" s="96"/>
      <c r="I33" s="119">
        <v>0.124</v>
      </c>
      <c r="J33" s="176">
        <f>F33</f>
        <v>360</v>
      </c>
      <c r="K33" s="120">
        <f>I33*J33</f>
        <v>44.64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313.71036800000002</v>
      </c>
      <c r="H35" s="138"/>
      <c r="I35" s="139"/>
      <c r="J35" s="139"/>
      <c r="K35" s="140">
        <f>SUM(K26:K34)</f>
        <v>276.44772799999998</v>
      </c>
      <c r="L35" s="141"/>
      <c r="M35" s="142">
        <f>K35-G35</f>
        <v>-37.262640000000033</v>
      </c>
      <c r="N35" s="143">
        <f>M35/G35</f>
        <v>-0.11878039045238069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40.782347840000007</v>
      </c>
      <c r="H36" s="147"/>
      <c r="I36" s="135">
        <v>0.13</v>
      </c>
      <c r="J36" s="147"/>
      <c r="K36" s="148">
        <f>K35*I36</f>
        <v>35.938204640000002</v>
      </c>
      <c r="L36" s="149"/>
      <c r="M36" s="150">
        <f>K36-G36</f>
        <v>-4.8441432000000049</v>
      </c>
      <c r="N36" s="151">
        <f>M36/G36</f>
        <v>-0.11878039045238069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354.49271584000002</v>
      </c>
      <c r="H37" s="147"/>
      <c r="I37" s="147"/>
      <c r="J37" s="147"/>
      <c r="K37" s="148">
        <f>SUM(K35:K36)</f>
        <v>312.38593263999996</v>
      </c>
      <c r="L37" s="149"/>
      <c r="M37" s="150">
        <f>K37-G37</f>
        <v>-42.106783200000052</v>
      </c>
      <c r="N37" s="151">
        <f>M37/G37</f>
        <v>-0.11878039045238073</v>
      </c>
    </row>
    <row r="38" spans="1:14" ht="14.25" customHeight="1" x14ac:dyDescent="0.2">
      <c r="A38" s="220" t="s">
        <v>53</v>
      </c>
      <c r="B38" s="220"/>
      <c r="C38" s="220"/>
      <c r="D38" s="134"/>
      <c r="E38" s="147"/>
      <c r="F38" s="145"/>
      <c r="G38" s="153">
        <f>G37*-0.1</f>
        <v>-35.449271584000002</v>
      </c>
      <c r="H38" s="147"/>
      <c r="I38" s="147"/>
      <c r="J38" s="147"/>
      <c r="K38" s="154">
        <f>K37*-0.1</f>
        <v>-31.238593263999999</v>
      </c>
      <c r="L38" s="149"/>
      <c r="M38" s="155">
        <f>K38-G38</f>
        <v>4.2106783200000031</v>
      </c>
      <c r="N38" s="156">
        <f>M38/G38</f>
        <v>-0.11878039045238066</v>
      </c>
    </row>
    <row r="39" spans="1:14" ht="15.75" customHeight="1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319.04344425600004</v>
      </c>
      <c r="H39" s="161"/>
      <c r="I39" s="161"/>
      <c r="J39" s="161"/>
      <c r="K39" s="162">
        <f>SUM(K37:K38)</f>
        <v>281.14733937599999</v>
      </c>
      <c r="L39" s="163"/>
      <c r="M39" s="89">
        <f>K39-G39</f>
        <v>-37.896104880000053</v>
      </c>
      <c r="N39" s="90">
        <f>M39/G39</f>
        <v>-0.11878039045238073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41"/>
  <sheetViews>
    <sheetView topLeftCell="A10" workbookViewId="0">
      <selection activeCell="A5" sqref="A5"/>
    </sheetView>
  </sheetViews>
  <sheetFormatPr defaultColWidth="26.42578125" defaultRowHeight="12.75" x14ac:dyDescent="0.2"/>
  <cols>
    <col min="1" max="1" width="35.28515625" bestFit="1" customWidth="1"/>
    <col min="2" max="2" width="1.7109375" customWidth="1"/>
    <col min="3" max="3" width="5.5703125" bestFit="1" customWidth="1"/>
    <col min="4" max="4" width="1.7109375" customWidth="1"/>
    <col min="5" max="5" width="11" bestFit="1" customWidth="1"/>
    <col min="6" max="6" width="8" bestFit="1" customWidth="1"/>
    <col min="7" max="7" width="7.5703125" bestFit="1" customWidth="1"/>
    <col min="8" max="8" width="4.7109375" customWidth="1"/>
    <col min="9" max="9" width="9.85546875" bestFit="1" customWidth="1"/>
    <col min="10" max="10" width="8" bestFit="1" customWidth="1"/>
    <col min="11" max="11" width="8.71093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08" t="s">
        <v>59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17</v>
      </c>
      <c r="B5" s="25"/>
      <c r="C5" s="33" t="s">
        <v>18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20</v>
      </c>
      <c r="B8" s="39"/>
      <c r="C8" s="40" t="s">
        <v>3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172">
        <v>3.29</v>
      </c>
      <c r="F14" s="147">
        <v>1</v>
      </c>
      <c r="G14" s="58">
        <f>E14*F14</f>
        <v>3.29</v>
      </c>
      <c r="H14" s="59"/>
      <c r="I14" s="172">
        <v>3.34</v>
      </c>
      <c r="J14" s="60">
        <v>1</v>
      </c>
      <c r="K14" s="61">
        <f>I14*J14</f>
        <v>3.34</v>
      </c>
      <c r="L14" s="59"/>
      <c r="M14" s="62">
        <f>K14-G14</f>
        <v>4.9999999999999822E-2</v>
      </c>
      <c r="N14" s="63">
        <f>M14/G14</f>
        <v>1.5197568389057697E-2</v>
      </c>
    </row>
    <row r="15" spans="1:14" ht="14.25" x14ac:dyDescent="0.2">
      <c r="A15" s="53" t="s">
        <v>31</v>
      </c>
      <c r="B15" s="53"/>
      <c r="C15" s="54"/>
      <c r="D15" s="55"/>
      <c r="E15" s="64">
        <v>9.4397000000000002</v>
      </c>
      <c r="F15" s="65">
        <v>0.1</v>
      </c>
      <c r="G15" s="58">
        <f>E15*F15</f>
        <v>0.94397000000000009</v>
      </c>
      <c r="H15" s="59"/>
      <c r="I15" s="64">
        <v>9.5765999999999991</v>
      </c>
      <c r="J15" s="66">
        <f>F15</f>
        <v>0.1</v>
      </c>
      <c r="K15" s="58">
        <f>I15*J15</f>
        <v>0.95765999999999996</v>
      </c>
      <c r="L15" s="59"/>
      <c r="M15" s="62">
        <f t="shared" ref="M15:M33" si="0">K15-G15</f>
        <v>1.3689999999999869E-2</v>
      </c>
      <c r="N15" s="63">
        <f t="shared" ref="N15:N33" si="1">M15/G15</f>
        <v>1.4502579531129028E-2</v>
      </c>
    </row>
    <row r="16" spans="1:14" ht="14.25" x14ac:dyDescent="0.2">
      <c r="A16" s="67" t="s">
        <v>32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e">
        <f t="shared" si="1"/>
        <v>#DIV/0!</v>
      </c>
    </row>
    <row r="17" spans="1:14" ht="14.25" x14ac:dyDescent="0.2">
      <c r="A17" s="69" t="s">
        <v>33</v>
      </c>
      <c r="B17" s="70"/>
      <c r="C17" s="71"/>
      <c r="D17" s="72"/>
      <c r="E17" s="173">
        <v>0.10489999999999999</v>
      </c>
      <c r="F17" s="74">
        <v>0.1</v>
      </c>
      <c r="G17" s="75">
        <f>E17*F17</f>
        <v>1.0489999999999999E-2</v>
      </c>
      <c r="H17" s="76"/>
      <c r="I17" s="173">
        <v>-6.7100000000000007E-2</v>
      </c>
      <c r="J17" s="77">
        <f>F17</f>
        <v>0.1</v>
      </c>
      <c r="K17" s="75">
        <f>I17*J17</f>
        <v>-6.7100000000000007E-3</v>
      </c>
      <c r="L17" s="76"/>
      <c r="M17" s="78">
        <f t="shared" si="0"/>
        <v>-1.72E-2</v>
      </c>
      <c r="N17" s="79">
        <f t="shared" si="1"/>
        <v>-1.6396568160152527</v>
      </c>
    </row>
    <row r="18" spans="1:14" ht="15" x14ac:dyDescent="0.2">
      <c r="A18" s="80" t="s">
        <v>34</v>
      </c>
      <c r="B18" s="81"/>
      <c r="C18" s="81"/>
      <c r="D18" s="82"/>
      <c r="E18" s="83"/>
      <c r="F18" s="84"/>
      <c r="G18" s="174">
        <f>SUM(G14:G17)</f>
        <v>4.2444600000000001</v>
      </c>
      <c r="H18" s="86"/>
      <c r="I18" s="83"/>
      <c r="J18" s="87"/>
      <c r="K18" s="174">
        <f>SUM(K14:K17)</f>
        <v>4.2909499999999996</v>
      </c>
      <c r="L18" s="88"/>
      <c r="M18" s="89">
        <f t="shared" si="0"/>
        <v>4.6489999999999476E-2</v>
      </c>
      <c r="N18" s="90">
        <f t="shared" si="1"/>
        <v>1.0953101219000644E-2</v>
      </c>
    </row>
    <row r="19" spans="1:14" ht="14.25" x14ac:dyDescent="0.2">
      <c r="A19" s="91" t="s">
        <v>35</v>
      </c>
      <c r="B19" s="92"/>
      <c r="C19" s="93"/>
      <c r="D19" s="94"/>
      <c r="E19" s="64">
        <f>E31*0.64+E32*0.18+E33*0.18</f>
        <v>8.3919999999999995E-2</v>
      </c>
      <c r="F19" s="175">
        <f>E5*(E3-1)</f>
        <v>2.1672000000000011</v>
      </c>
      <c r="G19" s="58">
        <f>E19*F19</f>
        <v>0.18187142400000009</v>
      </c>
      <c r="H19" s="86"/>
      <c r="I19" s="64">
        <f>I31*0.64+I32*0.18+I33*0.18</f>
        <v>8.3919999999999995E-2</v>
      </c>
      <c r="J19" s="175">
        <f>F19</f>
        <v>2.1672000000000011</v>
      </c>
      <c r="K19" s="58">
        <f>I19*J19</f>
        <v>0.18187142400000009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36</v>
      </c>
      <c r="B20" s="92"/>
      <c r="C20" s="93"/>
      <c r="D20" s="94"/>
      <c r="E20" s="64">
        <v>3.6004999999999998</v>
      </c>
      <c r="F20" s="175">
        <v>0.1</v>
      </c>
      <c r="G20" s="58">
        <f>E20*F20</f>
        <v>0.36004999999999998</v>
      </c>
      <c r="H20" s="86"/>
      <c r="I20" s="64">
        <v>-2.6745000000000001</v>
      </c>
      <c r="J20" s="175">
        <f>F20</f>
        <v>0.1</v>
      </c>
      <c r="K20" s="58">
        <f>I20*J20</f>
        <v>-0.26745000000000002</v>
      </c>
      <c r="L20" s="96"/>
      <c r="M20" s="62">
        <f t="shared" si="0"/>
        <v>-0.62749999999999995</v>
      </c>
      <c r="N20" s="63">
        <f t="shared" si="1"/>
        <v>-1.7428134981252603</v>
      </c>
    </row>
    <row r="21" spans="1:14" ht="14.25" x14ac:dyDescent="0.2">
      <c r="A21" s="98" t="s">
        <v>37</v>
      </c>
      <c r="B21" s="92"/>
      <c r="C21" s="93"/>
      <c r="D21" s="94"/>
      <c r="E21" s="64">
        <v>0.28160000000000002</v>
      </c>
      <c r="F21" s="175">
        <v>0.1</v>
      </c>
      <c r="G21" s="58">
        <f>E21*F21</f>
        <v>2.8160000000000004E-2</v>
      </c>
      <c r="H21" s="86"/>
      <c r="I21" s="64">
        <v>0.28160000000000002</v>
      </c>
      <c r="J21" s="175">
        <f>F21</f>
        <v>0.1</v>
      </c>
      <c r="K21" s="58">
        <f>I21*J21</f>
        <v>2.8160000000000004E-2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e">
        <f t="shared" si="1"/>
        <v>#DIV/0!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4.8145414239999997</v>
      </c>
      <c r="H23" s="86"/>
      <c r="I23" s="102"/>
      <c r="J23" s="104"/>
      <c r="K23" s="103">
        <f>SUM(K18:K22)</f>
        <v>4.2335314239999988</v>
      </c>
      <c r="L23" s="88"/>
      <c r="M23" s="105">
        <f t="shared" si="0"/>
        <v>-0.58101000000000091</v>
      </c>
      <c r="N23" s="106">
        <f t="shared" si="1"/>
        <v>-0.12067815993932986</v>
      </c>
    </row>
    <row r="24" spans="1:14" ht="14.25" x14ac:dyDescent="0.2">
      <c r="A24" s="107" t="s">
        <v>40</v>
      </c>
      <c r="B24" s="107"/>
      <c r="C24" s="108"/>
      <c r="D24" s="109"/>
      <c r="E24" s="64">
        <v>2.1383000000000001</v>
      </c>
      <c r="F24" s="176">
        <v>0.10602</v>
      </c>
      <c r="G24" s="58">
        <f>E24*F24</f>
        <v>0.22670256600000002</v>
      </c>
      <c r="H24" s="86"/>
      <c r="I24" s="64">
        <v>1.8478000000000001</v>
      </c>
      <c r="J24" s="177">
        <f>F24</f>
        <v>0.10602</v>
      </c>
      <c r="K24" s="58">
        <f>I24*J24</f>
        <v>0.19590375600000001</v>
      </c>
      <c r="L24" s="96"/>
      <c r="M24" s="62">
        <f t="shared" si="0"/>
        <v>-3.079881000000001E-2</v>
      </c>
      <c r="N24" s="63">
        <f t="shared" si="1"/>
        <v>-0.13585558621334709</v>
      </c>
    </row>
    <row r="25" spans="1:14" ht="14.25" customHeight="1" x14ac:dyDescent="0.2">
      <c r="A25" s="207" t="s">
        <v>41</v>
      </c>
      <c r="B25" s="207"/>
      <c r="C25" s="207"/>
      <c r="D25" s="109"/>
      <c r="E25" s="64">
        <v>1.0586</v>
      </c>
      <c r="F25" s="176">
        <v>0.10602</v>
      </c>
      <c r="G25" s="58">
        <f>E25*F25</f>
        <v>0.11223277200000001</v>
      </c>
      <c r="H25" s="86"/>
      <c r="I25" s="64">
        <v>0.83199999999999996</v>
      </c>
      <c r="J25" s="177">
        <f>F25</f>
        <v>0.10602</v>
      </c>
      <c r="K25" s="58">
        <f>I25*J25</f>
        <v>8.8208640000000005E-2</v>
      </c>
      <c r="L25" s="96"/>
      <c r="M25" s="62">
        <f t="shared" si="0"/>
        <v>-2.4024132000000004E-2</v>
      </c>
      <c r="N25" s="63">
        <f t="shared" si="1"/>
        <v>-0.21405630077460799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5.1534767619999995</v>
      </c>
      <c r="H26" s="114"/>
      <c r="I26" s="115"/>
      <c r="J26" s="116"/>
      <c r="K26" s="103">
        <f>SUM(K23:K25)</f>
        <v>4.5176438199999991</v>
      </c>
      <c r="L26" s="117"/>
      <c r="M26" s="105">
        <f t="shared" si="0"/>
        <v>-0.6358329420000004</v>
      </c>
      <c r="N26" s="106">
        <f t="shared" si="1"/>
        <v>-0.12337941381407173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76">
        <f>E5*E3</f>
        <v>38.167200000000001</v>
      </c>
      <c r="G27" s="120">
        <f t="shared" ref="G27:G33" si="2">E27*F27</f>
        <v>0.16793568</v>
      </c>
      <c r="H27" s="96"/>
      <c r="I27" s="119">
        <v>4.4000000000000003E-3</v>
      </c>
      <c r="J27" s="177">
        <f>E5*E3</f>
        <v>38.167200000000001</v>
      </c>
      <c r="K27" s="120">
        <f t="shared" ref="K27:K32" si="3">I27*J27</f>
        <v>0.16793568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44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47</v>
      </c>
      <c r="B31" s="92"/>
      <c r="C31" s="93"/>
      <c r="D31" s="94"/>
      <c r="E31" s="122">
        <v>6.7000000000000004E-2</v>
      </c>
      <c r="F31" s="176">
        <v>24.419544192</v>
      </c>
      <c r="G31" s="120">
        <f t="shared" si="2"/>
        <v>1.6361094608640001</v>
      </c>
      <c r="H31" s="96"/>
      <c r="I31" s="119">
        <v>6.7000000000000004E-2</v>
      </c>
      <c r="J31" s="176">
        <f>F31</f>
        <v>24.419544192</v>
      </c>
      <c r="K31" s="120">
        <f t="shared" si="3"/>
        <v>1.6361094608640001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48</v>
      </c>
      <c r="B32" s="92"/>
      <c r="C32" s="93"/>
      <c r="D32" s="94"/>
      <c r="E32" s="122">
        <v>0.104</v>
      </c>
      <c r="F32" s="176">
        <v>6.8679968039999988</v>
      </c>
      <c r="G32" s="120">
        <f t="shared" si="2"/>
        <v>0.71427166761599981</v>
      </c>
      <c r="H32" s="96"/>
      <c r="I32" s="119">
        <v>0.104</v>
      </c>
      <c r="J32" s="176">
        <f>F32</f>
        <v>6.8679968039999988</v>
      </c>
      <c r="K32" s="120">
        <f t="shared" si="3"/>
        <v>0.71427166761599981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 t="s">
        <v>49</v>
      </c>
      <c r="B33" s="92"/>
      <c r="C33" s="93"/>
      <c r="D33" s="94"/>
      <c r="E33" s="122">
        <v>0.124</v>
      </c>
      <c r="F33" s="176">
        <v>6.8679968039999988</v>
      </c>
      <c r="G33" s="120">
        <f t="shared" si="2"/>
        <v>0.85163160369599988</v>
      </c>
      <c r="H33" s="96"/>
      <c r="I33" s="119">
        <v>0.124</v>
      </c>
      <c r="J33" s="176">
        <f>F33</f>
        <v>6.8679968039999988</v>
      </c>
      <c r="K33" s="120">
        <f>I33*J33</f>
        <v>0.85163160369599988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9.0750425341759993</v>
      </c>
      <c r="H35" s="138"/>
      <c r="I35" s="139"/>
      <c r="J35" s="139"/>
      <c r="K35" s="140">
        <f>SUM(K26:K34)</f>
        <v>8.4392095921759989</v>
      </c>
      <c r="L35" s="141"/>
      <c r="M35" s="142">
        <f>K35-G35</f>
        <v>-0.6358329420000004</v>
      </c>
      <c r="N35" s="143">
        <f>M35/G35</f>
        <v>-7.0063907646217227E-2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1.1797555294428799</v>
      </c>
      <c r="H36" s="147"/>
      <c r="I36" s="135">
        <v>0.13</v>
      </c>
      <c r="J36" s="147"/>
      <c r="K36" s="148">
        <f>K35*I36</f>
        <v>1.0970972469828799</v>
      </c>
      <c r="L36" s="149"/>
      <c r="M36" s="150">
        <f>K36-G36</f>
        <v>-8.2658282459999954E-2</v>
      </c>
      <c r="N36" s="151">
        <f>M36/G36</f>
        <v>-7.0063907646217158E-2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10.254798063618878</v>
      </c>
      <c r="H37" s="147"/>
      <c r="I37" s="147"/>
      <c r="J37" s="147"/>
      <c r="K37" s="148">
        <f>SUM(K35:K36)</f>
        <v>9.536306839158879</v>
      </c>
      <c r="L37" s="149"/>
      <c r="M37" s="150">
        <f>K37-G37</f>
        <v>-0.71849122445999924</v>
      </c>
      <c r="N37" s="151">
        <f>M37/G37</f>
        <v>-7.0063907646217116E-2</v>
      </c>
    </row>
    <row r="38" spans="1:14" ht="14.25" x14ac:dyDescent="0.2">
      <c r="A38" s="220" t="s">
        <v>53</v>
      </c>
      <c r="B38" s="220"/>
      <c r="C38" s="220"/>
      <c r="D38" s="134"/>
      <c r="E38" s="147"/>
      <c r="F38" s="145"/>
      <c r="G38" s="153">
        <f>G37*-0.1</f>
        <v>-1.025479806361888</v>
      </c>
      <c r="H38" s="147"/>
      <c r="I38" s="147"/>
      <c r="J38" s="147"/>
      <c r="K38" s="154">
        <f>K37*-0.1</f>
        <v>-0.9536306839158879</v>
      </c>
      <c r="L38" s="149"/>
      <c r="M38" s="155">
        <f>K38-G38</f>
        <v>7.1849122446000058E-2</v>
      </c>
      <c r="N38" s="156">
        <f>M38/G38</f>
        <v>-7.0063907646217241E-2</v>
      </c>
    </row>
    <row r="39" spans="1:14" ht="15.75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9.2293182572569901</v>
      </c>
      <c r="H39" s="161"/>
      <c r="I39" s="161"/>
      <c r="J39" s="161"/>
      <c r="K39" s="162">
        <f>SUM(K37:K38)</f>
        <v>8.5826761552429911</v>
      </c>
      <c r="L39" s="163"/>
      <c r="M39" s="89">
        <f>K39-G39</f>
        <v>-0.64664210201399897</v>
      </c>
      <c r="N39" s="90">
        <f>M39/G39</f>
        <v>-7.0063907646217088E-2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  <row r="41" spans="1:14" x14ac:dyDescent="0.2">
      <c r="A41" s="178"/>
      <c r="B41" s="178"/>
      <c r="C41" s="178"/>
      <c r="D41" s="178"/>
      <c r="E41" s="178"/>
      <c r="F41" s="178"/>
      <c r="G41" s="178"/>
      <c r="H41" s="178"/>
      <c r="I41" s="178"/>
      <c r="J41" s="178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40"/>
  <sheetViews>
    <sheetView topLeftCell="A10" workbookViewId="0">
      <selection activeCell="A5" sqref="A5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4.7109375" customWidth="1"/>
    <col min="5" max="5" width="11" bestFit="1" customWidth="1"/>
    <col min="6" max="6" width="8" bestFit="1" customWidth="1"/>
    <col min="7" max="7" width="7.5703125" bestFit="1" customWidth="1"/>
    <col min="8" max="8" width="4.7109375" customWidth="1"/>
    <col min="9" max="9" width="9.85546875" bestFit="1" customWidth="1"/>
    <col min="10" max="10" width="8" bestFit="1" customWidth="1"/>
    <col min="11" max="11" width="11.5703125" bestFit="1" customWidth="1"/>
    <col min="12" max="12" width="4.7109375" customWidth="1"/>
    <col min="13" max="13" width="11.5703125" bestFit="1" customWidth="1"/>
    <col min="14" max="14" width="11" bestFit="1" customWidth="1"/>
  </cols>
  <sheetData>
    <row r="1" spans="1:14" ht="15.75" x14ac:dyDescent="0.2">
      <c r="A1" s="24" t="s">
        <v>60</v>
      </c>
      <c r="B1" s="25"/>
      <c r="C1" s="208" t="s">
        <v>61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17</v>
      </c>
      <c r="B5" s="25"/>
      <c r="C5" s="33" t="s">
        <v>18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20</v>
      </c>
      <c r="B8" s="39"/>
      <c r="C8" s="40" t="s">
        <v>3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172">
        <v>3.18</v>
      </c>
      <c r="F14" s="147">
        <v>1</v>
      </c>
      <c r="G14" s="58">
        <f>E14*F14</f>
        <v>3.18</v>
      </c>
      <c r="H14" s="59"/>
      <c r="I14" s="172">
        <v>3.23</v>
      </c>
      <c r="J14" s="60">
        <v>1</v>
      </c>
      <c r="K14" s="61">
        <f>I14*J14</f>
        <v>3.23</v>
      </c>
      <c r="L14" s="59"/>
      <c r="M14" s="62">
        <f>K14-G14</f>
        <v>4.9999999999999822E-2</v>
      </c>
      <c r="N14" s="63">
        <f>M14/G14</f>
        <v>1.5723270440251517E-2</v>
      </c>
    </row>
    <row r="15" spans="1:14" ht="14.25" x14ac:dyDescent="0.2">
      <c r="A15" s="53" t="s">
        <v>31</v>
      </c>
      <c r="B15" s="53"/>
      <c r="C15" s="54"/>
      <c r="D15" s="55"/>
      <c r="E15" s="64">
        <v>8.6188000000000002</v>
      </c>
      <c r="F15" s="65">
        <v>0.1</v>
      </c>
      <c r="G15" s="58">
        <f>E15*F15</f>
        <v>0.86188000000000009</v>
      </c>
      <c r="H15" s="59"/>
      <c r="I15" s="64">
        <v>8.7438000000000002</v>
      </c>
      <c r="J15" s="66">
        <f>F15</f>
        <v>0.1</v>
      </c>
      <c r="K15" s="58">
        <f>I15*J15</f>
        <v>0.87438000000000005</v>
      </c>
      <c r="L15" s="59"/>
      <c r="M15" s="62">
        <f t="shared" ref="M15:M33" si="0">K15-G15</f>
        <v>1.2499999999999956E-2</v>
      </c>
      <c r="N15" s="63">
        <f t="shared" ref="N15:N33" si="1">M15/G15</f>
        <v>1.4503179096857978E-2</v>
      </c>
    </row>
    <row r="16" spans="1:14" ht="14.25" x14ac:dyDescent="0.2">
      <c r="A16" s="67" t="s">
        <v>32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e">
        <f t="shared" si="1"/>
        <v>#DIV/0!</v>
      </c>
    </row>
    <row r="17" spans="1:14" ht="14.25" x14ac:dyDescent="0.2">
      <c r="A17" s="69" t="s">
        <v>33</v>
      </c>
      <c r="B17" s="70"/>
      <c r="C17" s="71"/>
      <c r="D17" s="72"/>
      <c r="E17" s="173">
        <v>-9.5500000000000002E-2</v>
      </c>
      <c r="F17" s="74">
        <v>0.1</v>
      </c>
      <c r="G17" s="75">
        <f>E17*F17</f>
        <v>-9.5500000000000012E-3</v>
      </c>
      <c r="H17" s="76"/>
      <c r="I17" s="173">
        <v>-5.4399999999999997E-2</v>
      </c>
      <c r="J17" s="77">
        <f>F17</f>
        <v>0.1</v>
      </c>
      <c r="K17" s="75">
        <f>I17*J17</f>
        <v>-5.4400000000000004E-3</v>
      </c>
      <c r="L17" s="76"/>
      <c r="M17" s="78">
        <f t="shared" si="0"/>
        <v>4.1100000000000008E-3</v>
      </c>
      <c r="N17" s="79">
        <f t="shared" si="1"/>
        <v>-0.43036649214659689</v>
      </c>
    </row>
    <row r="18" spans="1:14" ht="15" x14ac:dyDescent="0.2">
      <c r="A18" s="80" t="s">
        <v>34</v>
      </c>
      <c r="B18" s="81"/>
      <c r="C18" s="81"/>
      <c r="D18" s="82"/>
      <c r="E18" s="83"/>
      <c r="F18" s="84"/>
      <c r="G18" s="174">
        <f>SUM(G14:G17)</f>
        <v>4.03233</v>
      </c>
      <c r="H18" s="86"/>
      <c r="I18" s="83"/>
      <c r="J18" s="87"/>
      <c r="K18" s="174">
        <f>SUM(K14:K17)</f>
        <v>4.0989399999999998</v>
      </c>
      <c r="L18" s="88"/>
      <c r="M18" s="89">
        <f t="shared" si="0"/>
        <v>6.6609999999999836E-2</v>
      </c>
      <c r="N18" s="90">
        <f t="shared" si="1"/>
        <v>1.6518985301302185E-2</v>
      </c>
    </row>
    <row r="19" spans="1:14" ht="14.25" x14ac:dyDescent="0.2">
      <c r="A19" s="91" t="s">
        <v>35</v>
      </c>
      <c r="B19" s="92"/>
      <c r="C19" s="93"/>
      <c r="D19" s="94"/>
      <c r="E19" s="64">
        <f>E31*0.64+E32*0.18+E33*0.18</f>
        <v>8.3919999999999995E-2</v>
      </c>
      <c r="F19" s="175">
        <f>E5*(E3-1)</f>
        <v>2.1672000000000011</v>
      </c>
      <c r="G19" s="58">
        <f>E19*F19</f>
        <v>0.18187142400000009</v>
      </c>
      <c r="H19" s="86"/>
      <c r="I19" s="64">
        <f>I31*0.64+I32*0.18+I33*0.18</f>
        <v>8.3919999999999995E-2</v>
      </c>
      <c r="J19" s="175">
        <f>F19</f>
        <v>2.1672000000000011</v>
      </c>
      <c r="K19" s="58">
        <f>I19*J19</f>
        <v>0.18187142400000009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36</v>
      </c>
      <c r="B20" s="92"/>
      <c r="C20" s="93"/>
      <c r="D20" s="94"/>
      <c r="E20" s="64">
        <v>3.2604000000000002</v>
      </c>
      <c r="F20" s="175">
        <v>0.1</v>
      </c>
      <c r="G20" s="58">
        <f>E20*F20</f>
        <v>0.32604000000000005</v>
      </c>
      <c r="H20" s="86"/>
      <c r="I20" s="64">
        <v>-2.4609999999999999</v>
      </c>
      <c r="J20" s="175">
        <f>F20</f>
        <v>0.1</v>
      </c>
      <c r="K20" s="58">
        <f>I20*J20</f>
        <v>-0.24609999999999999</v>
      </c>
      <c r="L20" s="96"/>
      <c r="M20" s="62">
        <f t="shared" si="0"/>
        <v>-0.57214000000000009</v>
      </c>
      <c r="N20" s="63">
        <f t="shared" si="1"/>
        <v>-1.7548153600785179</v>
      </c>
    </row>
    <row r="21" spans="1:14" ht="14.25" x14ac:dyDescent="0.2">
      <c r="A21" s="98" t="s">
        <v>37</v>
      </c>
      <c r="B21" s="92"/>
      <c r="C21" s="93"/>
      <c r="D21" s="94"/>
      <c r="E21" s="64">
        <v>0.27979999999999999</v>
      </c>
      <c r="F21" s="175">
        <v>0.1</v>
      </c>
      <c r="G21" s="58">
        <f>E21*F21</f>
        <v>2.7980000000000001E-2</v>
      </c>
      <c r="H21" s="86"/>
      <c r="I21" s="64">
        <v>0.27979999999999999</v>
      </c>
      <c r="J21" s="175">
        <f>F21</f>
        <v>0.1</v>
      </c>
      <c r="K21" s="58">
        <f>I21*J21</f>
        <v>2.7980000000000001E-2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e">
        <f t="shared" si="1"/>
        <v>#DIV/0!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4.5682214239999999</v>
      </c>
      <c r="H23" s="86"/>
      <c r="I23" s="102"/>
      <c r="J23" s="104"/>
      <c r="K23" s="103">
        <f>SUM(K18:K22)</f>
        <v>4.0626914239999996</v>
      </c>
      <c r="L23" s="88"/>
      <c r="M23" s="105">
        <f t="shared" si="0"/>
        <v>-0.50553000000000026</v>
      </c>
      <c r="N23" s="106">
        <f t="shared" si="1"/>
        <v>-0.11066232414744707</v>
      </c>
    </row>
    <row r="24" spans="1:14" ht="14.25" x14ac:dyDescent="0.2">
      <c r="A24" s="107" t="s">
        <v>40</v>
      </c>
      <c r="B24" s="107"/>
      <c r="C24" s="108"/>
      <c r="D24" s="109"/>
      <c r="E24" s="64">
        <v>2.1084000000000001</v>
      </c>
      <c r="F24" s="176">
        <v>0.10602</v>
      </c>
      <c r="G24" s="58">
        <f>E24*F24</f>
        <v>0.22353256800000001</v>
      </c>
      <c r="H24" s="86"/>
      <c r="I24" s="64">
        <v>1.8219000000000001</v>
      </c>
      <c r="J24" s="177">
        <f>F24</f>
        <v>0.10602</v>
      </c>
      <c r="K24" s="58">
        <f>I24*J24</f>
        <v>0.19315783800000003</v>
      </c>
      <c r="L24" s="96"/>
      <c r="M24" s="62">
        <f t="shared" si="0"/>
        <v>-3.0374729999999989E-2</v>
      </c>
      <c r="N24" s="63">
        <f t="shared" si="1"/>
        <v>-0.13588503130335794</v>
      </c>
    </row>
    <row r="25" spans="1:14" ht="14.25" customHeight="1" x14ac:dyDescent="0.2">
      <c r="A25" s="207" t="s">
        <v>41</v>
      </c>
      <c r="B25" s="207"/>
      <c r="C25" s="207"/>
      <c r="D25" s="109"/>
      <c r="E25" s="64">
        <v>1.0518000000000001</v>
      </c>
      <c r="F25" s="176">
        <v>0.10602</v>
      </c>
      <c r="G25" s="58">
        <f>E25*F25</f>
        <v>0.11151183600000002</v>
      </c>
      <c r="H25" s="86"/>
      <c r="I25" s="64">
        <v>0.8266</v>
      </c>
      <c r="J25" s="177">
        <f>F25</f>
        <v>0.10602</v>
      </c>
      <c r="K25" s="58">
        <f>I25*J25</f>
        <v>8.7636132000000005E-2</v>
      </c>
      <c r="L25" s="96"/>
      <c r="M25" s="62">
        <f t="shared" si="0"/>
        <v>-2.3875704000000011E-2</v>
      </c>
      <c r="N25" s="63">
        <f t="shared" si="1"/>
        <v>-0.21410914622551824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4.9032658280000003</v>
      </c>
      <c r="H26" s="114"/>
      <c r="I26" s="115"/>
      <c r="J26" s="116"/>
      <c r="K26" s="103">
        <f>SUM(K23:K25)</f>
        <v>4.343485394</v>
      </c>
      <c r="L26" s="117"/>
      <c r="M26" s="105">
        <f t="shared" si="0"/>
        <v>-0.55978043400000033</v>
      </c>
      <c r="N26" s="106">
        <f t="shared" si="1"/>
        <v>-0.11416481456163063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76">
        <f>E5*E3</f>
        <v>38.167200000000001</v>
      </c>
      <c r="G27" s="120">
        <f t="shared" ref="G27:G33" si="2">E27*F27</f>
        <v>0.16793568</v>
      </c>
      <c r="H27" s="96"/>
      <c r="I27" s="119">
        <v>4.4000000000000003E-3</v>
      </c>
      <c r="J27" s="177">
        <f>E5*E3</f>
        <v>38.167200000000001</v>
      </c>
      <c r="K27" s="120">
        <f t="shared" ref="K27:K32" si="3">I27*J27</f>
        <v>0.16793568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44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47</v>
      </c>
      <c r="B31" s="92"/>
      <c r="C31" s="93"/>
      <c r="D31" s="94"/>
      <c r="E31" s="122">
        <v>6.7000000000000004E-2</v>
      </c>
      <c r="F31" s="176">
        <v>24.419544192</v>
      </c>
      <c r="G31" s="120">
        <f t="shared" si="2"/>
        <v>1.6361094608640001</v>
      </c>
      <c r="H31" s="96"/>
      <c r="I31" s="119">
        <v>6.7000000000000004E-2</v>
      </c>
      <c r="J31" s="176">
        <f>F31</f>
        <v>24.419544192</v>
      </c>
      <c r="K31" s="120">
        <f t="shared" si="3"/>
        <v>1.6361094608640001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48</v>
      </c>
      <c r="B32" s="92"/>
      <c r="C32" s="93"/>
      <c r="D32" s="94"/>
      <c r="E32" s="122">
        <v>0.104</v>
      </c>
      <c r="F32" s="176">
        <v>6.8679968039999988</v>
      </c>
      <c r="G32" s="120">
        <f t="shared" si="2"/>
        <v>0.71427166761599981</v>
      </c>
      <c r="H32" s="96"/>
      <c r="I32" s="119">
        <v>0.104</v>
      </c>
      <c r="J32" s="176">
        <f>F32</f>
        <v>6.8679968039999988</v>
      </c>
      <c r="K32" s="120">
        <f t="shared" si="3"/>
        <v>0.71427166761599981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 t="s">
        <v>49</v>
      </c>
      <c r="B33" s="92"/>
      <c r="C33" s="93"/>
      <c r="D33" s="94"/>
      <c r="E33" s="122">
        <v>0.124</v>
      </c>
      <c r="F33" s="176">
        <v>6.8679968039999988</v>
      </c>
      <c r="G33" s="120">
        <f t="shared" si="2"/>
        <v>0.85163160369599988</v>
      </c>
      <c r="H33" s="96"/>
      <c r="I33" s="119">
        <v>0.124</v>
      </c>
      <c r="J33" s="176">
        <f>F33</f>
        <v>6.8679968039999988</v>
      </c>
      <c r="K33" s="120">
        <f>I33*J33</f>
        <v>0.85163160369599988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8.8248316001759992</v>
      </c>
      <c r="H35" s="138"/>
      <c r="I35" s="139"/>
      <c r="J35" s="139"/>
      <c r="K35" s="140">
        <f>SUM(K26:K34)</f>
        <v>8.2650511661759989</v>
      </c>
      <c r="L35" s="141"/>
      <c r="M35" s="142">
        <f>K35-G35</f>
        <v>-0.55978043400000033</v>
      </c>
      <c r="N35" s="143">
        <f>M35/G35</f>
        <v>-6.34324210774556E-2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1.1472281080228799</v>
      </c>
      <c r="H36" s="147"/>
      <c r="I36" s="135">
        <v>0.13</v>
      </c>
      <c r="J36" s="147"/>
      <c r="K36" s="148">
        <f>K35*I36</f>
        <v>1.07445665160288</v>
      </c>
      <c r="L36" s="149"/>
      <c r="M36" s="150">
        <f>K36-G36</f>
        <v>-7.2771456419999936E-2</v>
      </c>
      <c r="N36" s="151">
        <f>M36/G36</f>
        <v>-6.3432421077455517E-2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9.9720597081988789</v>
      </c>
      <c r="H37" s="147"/>
      <c r="I37" s="147"/>
      <c r="J37" s="147"/>
      <c r="K37" s="148">
        <f>SUM(K35:K36)</f>
        <v>9.3395078177788786</v>
      </c>
      <c r="L37" s="149"/>
      <c r="M37" s="150">
        <f>K37-G37</f>
        <v>-0.63255189042000026</v>
      </c>
      <c r="N37" s="151">
        <f>M37/G37</f>
        <v>-6.34324210774556E-2</v>
      </c>
    </row>
    <row r="38" spans="1:14" ht="14.25" x14ac:dyDescent="0.2">
      <c r="A38" s="220" t="s">
        <v>53</v>
      </c>
      <c r="B38" s="220"/>
      <c r="C38" s="220"/>
      <c r="D38" s="134"/>
      <c r="E38" s="147"/>
      <c r="F38" s="145"/>
      <c r="G38" s="153">
        <f>G37*-0.1</f>
        <v>-0.99720597081988793</v>
      </c>
      <c r="H38" s="147"/>
      <c r="I38" s="147"/>
      <c r="J38" s="147"/>
      <c r="K38" s="154">
        <f>K37*-0.1</f>
        <v>-0.93395078177788793</v>
      </c>
      <c r="L38" s="149"/>
      <c r="M38" s="155">
        <f>K38-G38</f>
        <v>6.3255189042000004E-2</v>
      </c>
      <c r="N38" s="156">
        <f>M38/G38</f>
        <v>-6.3432421077455572E-2</v>
      </c>
    </row>
    <row r="39" spans="1:14" ht="15.75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8.9748537373789912</v>
      </c>
      <c r="H39" s="161"/>
      <c r="I39" s="161"/>
      <c r="J39" s="161"/>
      <c r="K39" s="162">
        <f>SUM(K37:K38)</f>
        <v>8.4055570360009906</v>
      </c>
      <c r="L39" s="163"/>
      <c r="M39" s="89">
        <f>K39-G39</f>
        <v>-0.56929670137800059</v>
      </c>
      <c r="N39" s="90">
        <f>M39/G39</f>
        <v>-6.3432421077455628E-2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  <pageSetUpPr fitToPage="1"/>
  </sheetPr>
  <dimension ref="A1:N43"/>
  <sheetViews>
    <sheetView topLeftCell="A10" workbookViewId="0">
      <selection activeCell="A9" sqref="A9:IV9"/>
    </sheetView>
  </sheetViews>
  <sheetFormatPr defaultRowHeight="12.75" x14ac:dyDescent="0.2"/>
  <cols>
    <col min="1" max="1" width="37.28515625" customWidth="1"/>
    <col min="2" max="2" width="1.28515625" customWidth="1"/>
    <col min="3" max="3" width="5.5703125" bestFit="1" customWidth="1"/>
    <col min="4" max="4" width="3.140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11.28515625" bestFit="1" customWidth="1"/>
    <col min="10" max="10" width="8" bestFit="1" customWidth="1"/>
    <col min="11" max="11" width="9.85546875" bestFit="1" customWidth="1"/>
    <col min="12" max="12" width="4.7109375" customWidth="1"/>
    <col min="14" max="14" width="11" bestFit="1" customWidth="1"/>
  </cols>
  <sheetData>
    <row r="1" spans="1:14" ht="15.75" x14ac:dyDescent="0.2">
      <c r="A1" s="24"/>
      <c r="B1" s="25"/>
      <c r="C1" s="208" t="s">
        <v>15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17</v>
      </c>
      <c r="B5" s="25"/>
      <c r="C5" s="33" t="s">
        <v>18</v>
      </c>
      <c r="D5" s="34"/>
      <c r="E5" s="35">
        <v>800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20</v>
      </c>
      <c r="B8" s="39"/>
      <c r="C8" s="40" t="s">
        <v>3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ht="12.75" customHeight="1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56">
        <v>12.94</v>
      </c>
      <c r="F14" s="57">
        <v>1</v>
      </c>
      <c r="G14" s="58">
        <f>E14*F14</f>
        <v>12.94</v>
      </c>
      <c r="H14" s="59"/>
      <c r="I14" s="56">
        <v>13.13</v>
      </c>
      <c r="J14" s="60">
        <v>1</v>
      </c>
      <c r="K14" s="61">
        <f>I14*J14</f>
        <v>13.13</v>
      </c>
      <c r="L14" s="59"/>
      <c r="M14" s="62">
        <f>K14-G14</f>
        <v>0.19000000000000128</v>
      </c>
      <c r="N14" s="63">
        <f>M14/G14</f>
        <v>1.4683153013910455E-2</v>
      </c>
    </row>
    <row r="15" spans="1:14" ht="14.25" x14ac:dyDescent="0.2">
      <c r="A15" s="53" t="s">
        <v>31</v>
      </c>
      <c r="B15" s="53"/>
      <c r="C15" s="54"/>
      <c r="D15" s="55"/>
      <c r="E15" s="64">
        <v>1.52E-2</v>
      </c>
      <c r="F15" s="65">
        <v>800</v>
      </c>
      <c r="G15" s="58">
        <f>E15*F15</f>
        <v>12.16</v>
      </c>
      <c r="H15" s="59"/>
      <c r="I15" s="64">
        <v>1.54E-2</v>
      </c>
      <c r="J15" s="66">
        <v>800</v>
      </c>
      <c r="K15" s="58">
        <f>I15*J15</f>
        <v>12.32</v>
      </c>
      <c r="L15" s="59"/>
      <c r="M15" s="62">
        <f t="shared" ref="M15:M33" si="0">K15-G15</f>
        <v>0.16000000000000014</v>
      </c>
      <c r="N15" s="63">
        <f t="shared" ref="N15:N33" si="1">M15/G15</f>
        <v>1.3157894736842117E-2</v>
      </c>
    </row>
    <row r="16" spans="1:14" ht="14.25" x14ac:dyDescent="0.2">
      <c r="A16" s="67" t="s">
        <v>32</v>
      </c>
      <c r="B16" s="67"/>
      <c r="C16" s="54"/>
      <c r="D16" s="55"/>
      <c r="E16" s="68">
        <v>0</v>
      </c>
      <c r="F16" s="5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e">
        <f t="shared" si="1"/>
        <v>#DIV/0!</v>
      </c>
    </row>
    <row r="17" spans="1:14" ht="14.25" x14ac:dyDescent="0.2">
      <c r="A17" s="69" t="s">
        <v>33</v>
      </c>
      <c r="B17" s="70"/>
      <c r="C17" s="71"/>
      <c r="D17" s="72"/>
      <c r="E17" s="73">
        <v>-1E-4</v>
      </c>
      <c r="F17" s="74">
        <v>800</v>
      </c>
      <c r="G17" s="75">
        <f>E17*F17</f>
        <v>-0.08</v>
      </c>
      <c r="H17" s="76"/>
      <c r="I17" s="73">
        <v>-2.0000000000000001E-4</v>
      </c>
      <c r="J17" s="77">
        <v>800</v>
      </c>
      <c r="K17" s="75">
        <f>I17*J17</f>
        <v>-0.16</v>
      </c>
      <c r="L17" s="76"/>
      <c r="M17" s="78">
        <f t="shared" si="0"/>
        <v>-0.08</v>
      </c>
      <c r="N17" s="79">
        <f t="shared" si="1"/>
        <v>1</v>
      </c>
    </row>
    <row r="18" spans="1:14" ht="15" x14ac:dyDescent="0.2">
      <c r="A18" s="80" t="s">
        <v>34</v>
      </c>
      <c r="B18" s="81"/>
      <c r="C18" s="81"/>
      <c r="D18" s="82"/>
      <c r="E18" s="83"/>
      <c r="F18" s="84"/>
      <c r="G18" s="85">
        <f>SUM(G14:G17)</f>
        <v>25.020000000000003</v>
      </c>
      <c r="H18" s="86"/>
      <c r="I18" s="83"/>
      <c r="J18" s="87"/>
      <c r="K18" s="85">
        <f>SUM(K14:K17)</f>
        <v>25.290000000000003</v>
      </c>
      <c r="L18" s="88"/>
      <c r="M18" s="89">
        <f t="shared" si="0"/>
        <v>0.26999999999999957</v>
      </c>
      <c r="N18" s="90">
        <f t="shared" si="1"/>
        <v>1.0791366906474802E-2</v>
      </c>
    </row>
    <row r="19" spans="1:14" ht="14.25" x14ac:dyDescent="0.2">
      <c r="A19" s="91" t="s">
        <v>35</v>
      </c>
      <c r="B19" s="92"/>
      <c r="C19" s="93"/>
      <c r="D19" s="94"/>
      <c r="E19" s="64">
        <v>8.3919999999999995E-2</v>
      </c>
      <c r="F19" s="95">
        <v>48.160000000000025</v>
      </c>
      <c r="G19" s="58">
        <f>E19*F19</f>
        <v>4.0415872000000022</v>
      </c>
      <c r="H19" s="86"/>
      <c r="I19" s="64">
        <v>8.3919999999999995E-2</v>
      </c>
      <c r="J19" s="95">
        <v>48.160000000000025</v>
      </c>
      <c r="K19" s="58">
        <f>I19*J19</f>
        <v>4.0415872000000022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36</v>
      </c>
      <c r="B20" s="92"/>
      <c r="C20" s="93"/>
      <c r="D20" s="94"/>
      <c r="E20" s="97">
        <v>-3.5099999999999999E-2</v>
      </c>
      <c r="F20" s="95">
        <v>800</v>
      </c>
      <c r="G20" s="58">
        <f>E20*F20</f>
        <v>-28.08</v>
      </c>
      <c r="H20" s="86"/>
      <c r="I20" s="97">
        <v>1.9400000000000001E-2</v>
      </c>
      <c r="J20" s="95">
        <v>800</v>
      </c>
      <c r="K20" s="58">
        <f>I20*J20</f>
        <v>15.52</v>
      </c>
      <c r="L20" s="96"/>
      <c r="M20" s="62">
        <f t="shared" si="0"/>
        <v>43.599999999999994</v>
      </c>
      <c r="N20" s="63">
        <f t="shared" si="1"/>
        <v>-1.5527065527065527</v>
      </c>
    </row>
    <row r="21" spans="1:14" ht="14.25" x14ac:dyDescent="0.2">
      <c r="A21" s="98" t="s">
        <v>37</v>
      </c>
      <c r="B21" s="92"/>
      <c r="C21" s="93"/>
      <c r="D21" s="94"/>
      <c r="E21" s="64">
        <v>1E-3</v>
      </c>
      <c r="F21" s="95">
        <v>800</v>
      </c>
      <c r="G21" s="58">
        <f>E21*F21</f>
        <v>0.8</v>
      </c>
      <c r="H21" s="86"/>
      <c r="I21" s="64">
        <v>1E-3</v>
      </c>
      <c r="J21" s="95">
        <v>800</v>
      </c>
      <c r="K21" s="58">
        <f>I21*J21</f>
        <v>0.8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>
        <v>0.79</v>
      </c>
      <c r="F22" s="95">
        <v>1</v>
      </c>
      <c r="G22" s="58">
        <f>E22*F22</f>
        <v>0.79</v>
      </c>
      <c r="H22" s="86"/>
      <c r="I22" s="64">
        <v>0.79</v>
      </c>
      <c r="J22" s="95">
        <v>1</v>
      </c>
      <c r="K22" s="58">
        <f>I22*J22</f>
        <v>0.79</v>
      </c>
      <c r="L22" s="96"/>
      <c r="M22" s="62">
        <f t="shared" si="0"/>
        <v>0</v>
      </c>
      <c r="N22" s="63">
        <f t="shared" si="1"/>
        <v>0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2.5715872000000068</v>
      </c>
      <c r="H23" s="86"/>
      <c r="I23" s="102"/>
      <c r="J23" s="104"/>
      <c r="K23" s="103">
        <f>SUM(K18:K22)</f>
        <v>46.441587200000001</v>
      </c>
      <c r="L23" s="88"/>
      <c r="M23" s="105">
        <f t="shared" si="0"/>
        <v>43.86999999999999</v>
      </c>
      <c r="N23" s="106">
        <f t="shared" si="1"/>
        <v>17.059503173759719</v>
      </c>
    </row>
    <row r="24" spans="1:14" ht="14.25" x14ac:dyDescent="0.2">
      <c r="A24" s="107" t="s">
        <v>40</v>
      </c>
      <c r="B24" s="107"/>
      <c r="C24" s="108"/>
      <c r="D24" s="109"/>
      <c r="E24" s="64">
        <v>7.7999999999999996E-3</v>
      </c>
      <c r="F24" s="110">
        <v>848.16000000000008</v>
      </c>
      <c r="G24" s="58">
        <f>E24*F24</f>
        <v>6.6156480000000002</v>
      </c>
      <c r="H24" s="86"/>
      <c r="I24" s="64">
        <v>6.7000000000000002E-3</v>
      </c>
      <c r="J24" s="111">
        <v>848.16000000000008</v>
      </c>
      <c r="K24" s="58">
        <f>I24*J24</f>
        <v>5.6826720000000011</v>
      </c>
      <c r="L24" s="96"/>
      <c r="M24" s="62">
        <f t="shared" si="0"/>
        <v>-0.93297599999999914</v>
      </c>
      <c r="N24" s="63">
        <f t="shared" si="1"/>
        <v>-0.14102564102564089</v>
      </c>
    </row>
    <row r="25" spans="1:14" ht="25.5" customHeight="1" x14ac:dyDescent="0.2">
      <c r="A25" s="207" t="s">
        <v>41</v>
      </c>
      <c r="B25" s="207"/>
      <c r="C25" s="207"/>
      <c r="D25" s="109"/>
      <c r="E25" s="64">
        <v>3.7000000000000002E-3</v>
      </c>
      <c r="F25" s="110">
        <v>848.16000000000008</v>
      </c>
      <c r="G25" s="58">
        <f>E25*F25</f>
        <v>3.1381920000000005</v>
      </c>
      <c r="H25" s="86"/>
      <c r="I25" s="64">
        <v>2.8999999999999998E-3</v>
      </c>
      <c r="J25" s="111">
        <v>848.16000000000008</v>
      </c>
      <c r="K25" s="58">
        <f>I25*J25</f>
        <v>2.4596640000000001</v>
      </c>
      <c r="L25" s="96"/>
      <c r="M25" s="62">
        <f t="shared" si="0"/>
        <v>-0.67852800000000046</v>
      </c>
      <c r="N25" s="63">
        <f t="shared" si="1"/>
        <v>-0.21621621621621634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12.325427200000007</v>
      </c>
      <c r="H26" s="114"/>
      <c r="I26" s="115"/>
      <c r="J26" s="116"/>
      <c r="K26" s="103">
        <f>SUM(K23:K25)</f>
        <v>54.583923200000001</v>
      </c>
      <c r="L26" s="117"/>
      <c r="M26" s="105">
        <f t="shared" si="0"/>
        <v>42.258495999999994</v>
      </c>
      <c r="N26" s="106">
        <f t="shared" si="1"/>
        <v>3.428562378754707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10">
        <v>848.16000000000008</v>
      </c>
      <c r="G27" s="120">
        <f t="shared" ref="G27:G33" si="2">E27*F27</f>
        <v>3.7319040000000006</v>
      </c>
      <c r="H27" s="96"/>
      <c r="I27" s="119">
        <v>4.4000000000000003E-3</v>
      </c>
      <c r="J27" s="111">
        <v>848.16000000000008</v>
      </c>
      <c r="K27" s="120">
        <f t="shared" ref="K27:K32" si="3">I27*J27</f>
        <v>3.7319040000000006</v>
      </c>
      <c r="L27" s="96"/>
      <c r="M27" s="62">
        <f t="shared" si="0"/>
        <v>0</v>
      </c>
      <c r="N27" s="121">
        <f t="shared" si="1"/>
        <v>0</v>
      </c>
    </row>
    <row r="28" spans="1:14" ht="14.25" x14ac:dyDescent="0.2">
      <c r="A28" s="118" t="s">
        <v>44</v>
      </c>
      <c r="B28" s="92"/>
      <c r="C28" s="93"/>
      <c r="D28" s="94"/>
      <c r="E28" s="119">
        <v>1.2999999999999999E-3</v>
      </c>
      <c r="F28" s="110">
        <v>848.16000000000008</v>
      </c>
      <c r="G28" s="120">
        <f t="shared" si="2"/>
        <v>1.102608</v>
      </c>
      <c r="H28" s="96"/>
      <c r="I28" s="119">
        <v>1.2999999999999999E-3</v>
      </c>
      <c r="J28" s="111">
        <v>848.16000000000008</v>
      </c>
      <c r="K28" s="120">
        <f t="shared" si="3"/>
        <v>1.102608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10">
        <v>1</v>
      </c>
      <c r="G29" s="120">
        <f t="shared" si="2"/>
        <v>0.25</v>
      </c>
      <c r="H29" s="96"/>
      <c r="I29" s="119">
        <v>0.25</v>
      </c>
      <c r="J29" s="111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10">
        <v>800</v>
      </c>
      <c r="G30" s="120">
        <f t="shared" si="2"/>
        <v>5.6000000000000005</v>
      </c>
      <c r="H30" s="96"/>
      <c r="I30" s="119">
        <v>7.0000000000000001E-3</v>
      </c>
      <c r="J30" s="111">
        <v>800</v>
      </c>
      <c r="K30" s="120">
        <f t="shared" si="3"/>
        <v>5.6000000000000005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64</v>
      </c>
      <c r="B31" s="92"/>
      <c r="C31" s="93"/>
      <c r="D31" s="94"/>
      <c r="E31" s="122">
        <v>0.03</v>
      </c>
      <c r="F31" s="110">
        <v>800</v>
      </c>
      <c r="G31" s="120">
        <f t="shared" si="2"/>
        <v>24</v>
      </c>
      <c r="H31" s="96"/>
      <c r="I31" s="119">
        <f>E31</f>
        <v>0.03</v>
      </c>
      <c r="J31" s="110">
        <f>F31</f>
        <v>800</v>
      </c>
      <c r="K31" s="120">
        <f>I31*J31</f>
        <v>24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65</v>
      </c>
      <c r="B32" s="92"/>
      <c r="C32" s="93"/>
      <c r="D32" s="94"/>
      <c r="E32" s="122">
        <v>5.6370000000000003E-2</v>
      </c>
      <c r="F32" s="110">
        <v>800</v>
      </c>
      <c r="G32" s="120">
        <f t="shared" si="2"/>
        <v>45.096000000000004</v>
      </c>
      <c r="H32" s="96"/>
      <c r="I32" s="119">
        <f>E32</f>
        <v>5.6370000000000003E-2</v>
      </c>
      <c r="J32" s="110">
        <f>F32</f>
        <v>800</v>
      </c>
      <c r="K32" s="120">
        <f t="shared" si="3"/>
        <v>45.096000000000004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/>
      <c r="B33" s="92"/>
      <c r="C33" s="93"/>
      <c r="D33" s="94"/>
      <c r="E33" s="122"/>
      <c r="F33" s="110"/>
      <c r="G33" s="120">
        <f t="shared" si="2"/>
        <v>0</v>
      </c>
      <c r="H33" s="96"/>
      <c r="I33" s="119"/>
      <c r="J33" s="110"/>
      <c r="K33" s="120">
        <f>I33*J33</f>
        <v>0</v>
      </c>
      <c r="L33" s="96"/>
      <c r="M33" s="62">
        <f t="shared" si="0"/>
        <v>0</v>
      </c>
      <c r="N33" s="121" t="e">
        <f t="shared" si="1"/>
        <v>#DIV/0!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92.105939200000009</v>
      </c>
      <c r="H35" s="138"/>
      <c r="I35" s="139"/>
      <c r="J35" s="139"/>
      <c r="K35" s="140">
        <f>SUM(K26:K34)</f>
        <v>134.3644352</v>
      </c>
      <c r="L35" s="141"/>
      <c r="M35" s="142">
        <f>K35-G35</f>
        <v>42.258495999999994</v>
      </c>
      <c r="N35" s="143">
        <f>M35/G35</f>
        <v>0.4588031604372369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11.973772096000001</v>
      </c>
      <c r="H36" s="147"/>
      <c r="I36" s="135">
        <v>0.13</v>
      </c>
      <c r="J36" s="147"/>
      <c r="K36" s="148">
        <f>K35*I36</f>
        <v>17.467376575999999</v>
      </c>
      <c r="L36" s="149"/>
      <c r="M36" s="150">
        <f>K36-G36</f>
        <v>5.4936044799999983</v>
      </c>
      <c r="N36" s="151">
        <f>M36/G36</f>
        <v>0.45880316043723685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104.07971129600001</v>
      </c>
      <c r="H37" s="147"/>
      <c r="I37" s="147"/>
      <c r="J37" s="147"/>
      <c r="K37" s="148">
        <f>SUM(K35:K36)</f>
        <v>151.831811776</v>
      </c>
      <c r="L37" s="149"/>
      <c r="M37" s="150">
        <f>K37-G37</f>
        <v>47.752100479999982</v>
      </c>
      <c r="N37" s="151">
        <f>M37/G37</f>
        <v>0.45880316043723679</v>
      </c>
    </row>
    <row r="38" spans="1:14" ht="14.25" customHeight="1" x14ac:dyDescent="0.2">
      <c r="A38" s="220" t="s">
        <v>53</v>
      </c>
      <c r="B38" s="220"/>
      <c r="C38" s="220"/>
      <c r="D38" s="134"/>
      <c r="E38" s="147"/>
      <c r="F38" s="145"/>
      <c r="G38" s="153">
        <f>G37*-0.1</f>
        <v>-10.407971129600002</v>
      </c>
      <c r="H38" s="147"/>
      <c r="I38" s="147"/>
      <c r="J38" s="147"/>
      <c r="K38" s="154">
        <f>K37*-0.1</f>
        <v>-15.1831811776</v>
      </c>
      <c r="L38" s="149"/>
      <c r="M38" s="155">
        <f>K38-G38</f>
        <v>-4.7752100479999982</v>
      </c>
      <c r="N38" s="156">
        <f>M38/G38</f>
        <v>0.45880316043723679</v>
      </c>
    </row>
    <row r="39" spans="1:14" ht="15.75" customHeight="1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93.671740166400014</v>
      </c>
      <c r="H39" s="161"/>
      <c r="I39" s="161"/>
      <c r="J39" s="161"/>
      <c r="K39" s="162">
        <f>SUM(K37:K38)</f>
        <v>136.64863059839999</v>
      </c>
      <c r="L39" s="163"/>
      <c r="M39" s="89">
        <f>K39-G39</f>
        <v>42.976890431999976</v>
      </c>
      <c r="N39" s="90">
        <f>M39/G39</f>
        <v>0.45880316043723673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  <row r="41" spans="1:14" x14ac:dyDescent="0.2">
      <c r="A41" s="28"/>
      <c r="B41" s="28"/>
      <c r="C41" s="28"/>
      <c r="D41" s="25"/>
      <c r="E41" s="25"/>
      <c r="F41" s="25"/>
      <c r="G41" s="25"/>
      <c r="H41" s="25"/>
      <c r="I41" s="25"/>
      <c r="J41" s="25"/>
      <c r="K41" s="171"/>
      <c r="L41" s="25"/>
      <c r="M41" s="25"/>
      <c r="N41" s="25"/>
    </row>
    <row r="42" spans="1:14" x14ac:dyDescent="0.2">
      <c r="A42" s="28"/>
      <c r="B42" s="28"/>
      <c r="C42" s="28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x14ac:dyDescent="0.2">
      <c r="A43" s="28"/>
      <c r="B43" s="28"/>
      <c r="C43" s="28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Table</vt:lpstr>
      <vt:lpstr>ResidentialRPP</vt:lpstr>
      <vt:lpstr>GS &lt;50RPP</vt:lpstr>
      <vt:lpstr>GS 50-2999RPP</vt:lpstr>
      <vt:lpstr>GS3000-4999RPP</vt:lpstr>
      <vt:lpstr>UMSLRPP</vt:lpstr>
      <vt:lpstr>Sentinel LightsRPP</vt:lpstr>
      <vt:lpstr>Street LightingRPP</vt:lpstr>
      <vt:lpstr>ResidentialNonRPP</vt:lpstr>
      <vt:lpstr>GS &lt;50NonRPP</vt:lpstr>
      <vt:lpstr>GS 50-2999NonRPP</vt:lpstr>
      <vt:lpstr>GS3000-4999NonRPP</vt:lpstr>
      <vt:lpstr>UMSLNonRPP</vt:lpstr>
      <vt:lpstr>Sentinel LightsNonRPP</vt:lpstr>
      <vt:lpstr>Street LightingNonRPP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Soucie</dc:creator>
  <cp:lastModifiedBy>Michelle Soucie</cp:lastModifiedBy>
  <dcterms:created xsi:type="dcterms:W3CDTF">2015-02-10T13:22:59Z</dcterms:created>
  <dcterms:modified xsi:type="dcterms:W3CDTF">2015-02-11T13:19:53Z</dcterms:modified>
</cp:coreProperties>
</file>