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830" yWindow="900" windowWidth="10290" windowHeight="11640" firstSheet="9" activeTab="11"/>
  </bookViews>
  <sheets>
    <sheet name="Table" sheetId="1" r:id="rId1"/>
    <sheet name="ResidentialRPP" sheetId="10" r:id="rId2"/>
    <sheet name="GS &lt;50RPP" sheetId="11" r:id="rId3"/>
    <sheet name="GS 50-2999RPP" sheetId="12" r:id="rId4"/>
    <sheet name="GS3000-4999RPP" sheetId="13" r:id="rId5"/>
    <sheet name="UMSLRPP" sheetId="14" r:id="rId6"/>
    <sheet name="Sentinel LightsRPP" sheetId="15" r:id="rId7"/>
    <sheet name="Street LightingRPP" sheetId="16" r:id="rId8"/>
    <sheet name="ResidentialNonRPP" sheetId="2" r:id="rId9"/>
    <sheet name="GS &lt;50NonRPP" sheetId="3" r:id="rId10"/>
    <sheet name="GS 50-2999NonRPP" sheetId="4" r:id="rId11"/>
    <sheet name="GS3000-4999NonRPP" sheetId="5" r:id="rId12"/>
    <sheet name="USMLNonRPP" sheetId="6" r:id="rId13"/>
    <sheet name="Sentinel Lights" sheetId="7" r:id="rId14"/>
    <sheet name="Street LightingNonRPP" sheetId="8" r:id="rId15"/>
  </sheets>
  <externalReferences>
    <externalReference r:id="rId16"/>
  </externalReferences>
  <definedNames>
    <definedName name="rateclasses">[1]hidden1!$A$1:$A$22</definedName>
  </definedNames>
  <calcPr calcId="145621"/>
  <fileRecoveryPr repairLoad="1"/>
</workbook>
</file>

<file path=xl/calcChain.xml><?xml version="1.0" encoding="utf-8"?>
<calcChain xmlns="http://schemas.openxmlformats.org/spreadsheetml/2006/main">
  <c r="F31" i="3" l="1"/>
  <c r="I32" i="3"/>
  <c r="I31" i="3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J33" i="16"/>
  <c r="K33" i="16" s="1"/>
  <c r="M33" i="16" s="1"/>
  <c r="N33" i="16" s="1"/>
  <c r="G33" i="16"/>
  <c r="J32" i="16"/>
  <c r="K32" i="16"/>
  <c r="G32" i="16"/>
  <c r="M32" i="16" s="1"/>
  <c r="N32" i="16" s="1"/>
  <c r="J31" i="16"/>
  <c r="K31" i="16" s="1"/>
  <c r="M31" i="16"/>
  <c r="N31" i="16" s="1"/>
  <c r="G31" i="16"/>
  <c r="J30" i="16"/>
  <c r="K30" i="16" s="1"/>
  <c r="M30" i="16" s="1"/>
  <c r="N30" i="16" s="1"/>
  <c r="F30" i="16"/>
  <c r="G30" i="16" s="1"/>
  <c r="K29" i="16"/>
  <c r="G29" i="16"/>
  <c r="M28" i="16"/>
  <c r="N28" i="16" s="1"/>
  <c r="J28" i="16"/>
  <c r="K28" i="16" s="1"/>
  <c r="F28" i="16"/>
  <c r="G28" i="16"/>
  <c r="J27" i="16"/>
  <c r="K27" i="16" s="1"/>
  <c r="M27" i="16" s="1"/>
  <c r="N27" i="16" s="1"/>
  <c r="G27" i="16"/>
  <c r="F27" i="16"/>
  <c r="K25" i="16"/>
  <c r="M25" i="16" s="1"/>
  <c r="N25" i="16" s="1"/>
  <c r="J25" i="16"/>
  <c r="G25" i="16"/>
  <c r="J24" i="16"/>
  <c r="K24" i="16"/>
  <c r="M24" i="16"/>
  <c r="N24" i="16" s="1"/>
  <c r="G24" i="16"/>
  <c r="J22" i="16"/>
  <c r="K22" i="16" s="1"/>
  <c r="G22" i="16"/>
  <c r="J21" i="16"/>
  <c r="K21" i="16" s="1"/>
  <c r="G21" i="16"/>
  <c r="J20" i="16"/>
  <c r="K20" i="16" s="1"/>
  <c r="G20" i="16"/>
  <c r="J19" i="16"/>
  <c r="K19" i="16" s="1"/>
  <c r="I19" i="16"/>
  <c r="F19" i="16"/>
  <c r="E19" i="16"/>
  <c r="J17" i="16"/>
  <c r="K17" i="16"/>
  <c r="M17" i="16" s="1"/>
  <c r="N17" i="16" s="1"/>
  <c r="G17" i="16"/>
  <c r="K16" i="16"/>
  <c r="M16" i="16" s="1"/>
  <c r="N16" i="16" s="1"/>
  <c r="G16" i="16"/>
  <c r="J15" i="16"/>
  <c r="K15" i="16"/>
  <c r="G15" i="16"/>
  <c r="M15" i="16" s="1"/>
  <c r="N15" i="16" s="1"/>
  <c r="K14" i="16"/>
  <c r="G14" i="16"/>
  <c r="E9" i="16"/>
  <c r="K33" i="15"/>
  <c r="M33" i="15" s="1"/>
  <c r="N33" i="15"/>
  <c r="J33" i="15"/>
  <c r="G33" i="15"/>
  <c r="J32" i="15"/>
  <c r="K32" i="15"/>
  <c r="M32" i="15"/>
  <c r="N32" i="15" s="1"/>
  <c r="G32" i="15"/>
  <c r="J31" i="15"/>
  <c r="K31" i="15"/>
  <c r="G31" i="15"/>
  <c r="J30" i="15"/>
  <c r="K30" i="15"/>
  <c r="M30" i="15" s="1"/>
  <c r="N30" i="15" s="1"/>
  <c r="F30" i="15"/>
  <c r="G30" i="15"/>
  <c r="K29" i="15"/>
  <c r="G29" i="15"/>
  <c r="J28" i="15"/>
  <c r="K28" i="15" s="1"/>
  <c r="M28" i="15" s="1"/>
  <c r="N28" i="15"/>
  <c r="F28" i="15"/>
  <c r="G28" i="15"/>
  <c r="J27" i="15"/>
  <c r="K27" i="15"/>
  <c r="M27" i="15" s="1"/>
  <c r="N27" i="15" s="1"/>
  <c r="F27" i="15"/>
  <c r="G27" i="15"/>
  <c r="J25" i="15"/>
  <c r="K25" i="15"/>
  <c r="G25" i="15"/>
  <c r="K24" i="15"/>
  <c r="M24" i="15" s="1"/>
  <c r="N24" i="15" s="1"/>
  <c r="J24" i="15"/>
  <c r="G24" i="15"/>
  <c r="J22" i="15"/>
  <c r="K22" i="15"/>
  <c r="M22" i="15"/>
  <c r="N22" i="15"/>
  <c r="G22" i="15"/>
  <c r="J21" i="15"/>
  <c r="K21" i="15" s="1"/>
  <c r="G21" i="15"/>
  <c r="J20" i="15"/>
  <c r="K20" i="15"/>
  <c r="M20" i="15" s="1"/>
  <c r="N20" i="15" s="1"/>
  <c r="G20" i="15"/>
  <c r="I19" i="15"/>
  <c r="K19" i="15" s="1"/>
  <c r="M19" i="15" s="1"/>
  <c r="N19" i="15" s="1"/>
  <c r="F19" i="15"/>
  <c r="J19" i="15" s="1"/>
  <c r="E19" i="15"/>
  <c r="G19" i="15" s="1"/>
  <c r="J17" i="15"/>
  <c r="K17" i="15" s="1"/>
  <c r="M17" i="15" s="1"/>
  <c r="G17" i="15"/>
  <c r="K16" i="15"/>
  <c r="G16" i="15"/>
  <c r="G18" i="15" s="1"/>
  <c r="G23" i="15" s="1"/>
  <c r="G26" i="15" s="1"/>
  <c r="G35" i="15" s="1"/>
  <c r="J15" i="15"/>
  <c r="K15" i="15"/>
  <c r="G15" i="15"/>
  <c r="K14" i="15"/>
  <c r="G14" i="15"/>
  <c r="M14" i="15" s="1"/>
  <c r="N14" i="15" s="1"/>
  <c r="E9" i="15"/>
  <c r="J33" i="14"/>
  <c r="K33" i="14" s="1"/>
  <c r="M33" i="14" s="1"/>
  <c r="N33" i="14" s="1"/>
  <c r="G33" i="14"/>
  <c r="M32" i="14"/>
  <c r="N32" i="14" s="1"/>
  <c r="J32" i="14"/>
  <c r="K32" i="14" s="1"/>
  <c r="G32" i="14"/>
  <c r="J31" i="14"/>
  <c r="K31" i="14"/>
  <c r="G31" i="14"/>
  <c r="M31" i="14" s="1"/>
  <c r="N31" i="14" s="1"/>
  <c r="K30" i="14"/>
  <c r="M30" i="14"/>
  <c r="N30" i="14" s="1"/>
  <c r="J30" i="14"/>
  <c r="F30" i="14"/>
  <c r="G30" i="14" s="1"/>
  <c r="K29" i="14"/>
  <c r="G29" i="14"/>
  <c r="M29" i="14" s="1"/>
  <c r="N29" i="14" s="1"/>
  <c r="K28" i="14"/>
  <c r="M28" i="14"/>
  <c r="N28" i="14" s="1"/>
  <c r="J28" i="14"/>
  <c r="F28" i="14"/>
  <c r="G28" i="14" s="1"/>
  <c r="M27" i="14"/>
  <c r="N27" i="14" s="1"/>
  <c r="J27" i="14"/>
  <c r="K27" i="14" s="1"/>
  <c r="F27" i="14"/>
  <c r="G27" i="14" s="1"/>
  <c r="J25" i="14"/>
  <c r="K25" i="14" s="1"/>
  <c r="G25" i="14"/>
  <c r="J24" i="14"/>
  <c r="K24" i="14" s="1"/>
  <c r="M24" i="14" s="1"/>
  <c r="N24" i="14" s="1"/>
  <c r="G24" i="14"/>
  <c r="M22" i="14"/>
  <c r="N22" i="14"/>
  <c r="J22" i="14"/>
  <c r="K22" i="14" s="1"/>
  <c r="G22" i="14"/>
  <c r="J21" i="14"/>
  <c r="K21" i="14" s="1"/>
  <c r="M21" i="14" s="1"/>
  <c r="N21" i="14" s="1"/>
  <c r="G21" i="14"/>
  <c r="J20" i="14"/>
  <c r="K20" i="14" s="1"/>
  <c r="M20" i="14" s="1"/>
  <c r="N20" i="14" s="1"/>
  <c r="G20" i="14"/>
  <c r="I19" i="14"/>
  <c r="K19" i="14"/>
  <c r="M19" i="14"/>
  <c r="N19" i="14" s="1"/>
  <c r="F19" i="14"/>
  <c r="J19" i="14" s="1"/>
  <c r="E19" i="14"/>
  <c r="G19" i="14" s="1"/>
  <c r="J17" i="14"/>
  <c r="K17" i="14"/>
  <c r="G17" i="14"/>
  <c r="K16" i="14"/>
  <c r="M16" i="14"/>
  <c r="N16" i="14" s="1"/>
  <c r="G16" i="14"/>
  <c r="J15" i="14"/>
  <c r="K15" i="14" s="1"/>
  <c r="G15" i="14"/>
  <c r="K14" i="14"/>
  <c r="G14" i="14"/>
  <c r="E9" i="14"/>
  <c r="F33" i="13"/>
  <c r="J33" i="13"/>
  <c r="K33" i="13" s="1"/>
  <c r="F32" i="13"/>
  <c r="G32" i="13" s="1"/>
  <c r="J32" i="13"/>
  <c r="K32" i="13"/>
  <c r="M32" i="13"/>
  <c r="N32" i="13" s="1"/>
  <c r="G31" i="13"/>
  <c r="F31" i="13"/>
  <c r="J31" i="13" s="1"/>
  <c r="K31" i="13" s="1"/>
  <c r="M31" i="13" s="1"/>
  <c r="N31" i="13" s="1"/>
  <c r="J30" i="13"/>
  <c r="K30" i="13" s="1"/>
  <c r="F30" i="13"/>
  <c r="G30" i="13" s="1"/>
  <c r="M30" i="13" s="1"/>
  <c r="N30" i="13" s="1"/>
  <c r="K29" i="13"/>
  <c r="M29" i="13"/>
  <c r="N29" i="13" s="1"/>
  <c r="G29" i="13"/>
  <c r="K28" i="13"/>
  <c r="J28" i="13"/>
  <c r="F28" i="13"/>
  <c r="G28" i="13" s="1"/>
  <c r="J27" i="13"/>
  <c r="K27" i="13" s="1"/>
  <c r="F27" i="13"/>
  <c r="G27" i="13" s="1"/>
  <c r="K25" i="13"/>
  <c r="J25" i="13"/>
  <c r="G25" i="13"/>
  <c r="M25" i="13" s="1"/>
  <c r="N25" i="13" s="1"/>
  <c r="J24" i="13"/>
  <c r="K24" i="13" s="1"/>
  <c r="M24" i="13" s="1"/>
  <c r="N24" i="13" s="1"/>
  <c r="G24" i="13"/>
  <c r="J22" i="13"/>
  <c r="K22" i="13" s="1"/>
  <c r="M22" i="13" s="1"/>
  <c r="N22" i="13" s="1"/>
  <c r="G22" i="13"/>
  <c r="J21" i="13"/>
  <c r="K21" i="13" s="1"/>
  <c r="M21" i="13" s="1"/>
  <c r="N21" i="13"/>
  <c r="G21" i="13"/>
  <c r="K20" i="13"/>
  <c r="M20" i="13" s="1"/>
  <c r="N20" i="13" s="1"/>
  <c r="G20" i="13"/>
  <c r="I19" i="13"/>
  <c r="F19" i="13"/>
  <c r="J19" i="13"/>
  <c r="K19" i="13" s="1"/>
  <c r="E19" i="13"/>
  <c r="G19" i="13" s="1"/>
  <c r="M17" i="13"/>
  <c r="N17" i="13" s="1"/>
  <c r="K17" i="13"/>
  <c r="J17" i="13"/>
  <c r="G17" i="13"/>
  <c r="K16" i="13"/>
  <c r="G16" i="13"/>
  <c r="G18" i="13" s="1"/>
  <c r="J15" i="13"/>
  <c r="K15" i="13"/>
  <c r="G15" i="13"/>
  <c r="K14" i="13"/>
  <c r="G14" i="13"/>
  <c r="E9" i="13"/>
  <c r="J33" i="12"/>
  <c r="K33" i="12"/>
  <c r="M33" i="12" s="1"/>
  <c r="N33" i="12"/>
  <c r="F33" i="12"/>
  <c r="G33" i="12"/>
  <c r="F32" i="12"/>
  <c r="J32" i="12"/>
  <c r="K32" i="12"/>
  <c r="F31" i="12"/>
  <c r="G31" i="12" s="1"/>
  <c r="J30" i="12"/>
  <c r="K30" i="12" s="1"/>
  <c r="M30" i="12" s="1"/>
  <c r="N30" i="12" s="1"/>
  <c r="F30" i="12"/>
  <c r="G30" i="12"/>
  <c r="K29" i="12"/>
  <c r="M29" i="12" s="1"/>
  <c r="N29" i="12" s="1"/>
  <c r="G29" i="12"/>
  <c r="J28" i="12"/>
  <c r="K28" i="12"/>
  <c r="F28" i="12"/>
  <c r="G28" i="12"/>
  <c r="J27" i="12"/>
  <c r="K27" i="12"/>
  <c r="M27" i="12" s="1"/>
  <c r="N27" i="12" s="1"/>
  <c r="F27" i="12"/>
  <c r="G27" i="12"/>
  <c r="F25" i="12"/>
  <c r="J25" i="12" s="1"/>
  <c r="J24" i="12"/>
  <c r="K24" i="12" s="1"/>
  <c r="F24" i="12"/>
  <c r="G24" i="12" s="1"/>
  <c r="M24" i="12" s="1"/>
  <c r="N24" i="12" s="1"/>
  <c r="J22" i="12"/>
  <c r="K22" i="12"/>
  <c r="M22" i="12" s="1"/>
  <c r="N22" i="12" s="1"/>
  <c r="G22" i="12"/>
  <c r="F21" i="12"/>
  <c r="G21" i="12" s="1"/>
  <c r="F20" i="12"/>
  <c r="I19" i="12"/>
  <c r="K19" i="12" s="1"/>
  <c r="M19" i="12" s="1"/>
  <c r="F19" i="12"/>
  <c r="J19" i="12"/>
  <c r="E19" i="12"/>
  <c r="G17" i="12"/>
  <c r="F17" i="12"/>
  <c r="J17" i="12" s="1"/>
  <c r="K17" i="12" s="1"/>
  <c r="K16" i="12"/>
  <c r="M16" i="12" s="1"/>
  <c r="N16" i="12" s="1"/>
  <c r="G16" i="12"/>
  <c r="F15" i="12"/>
  <c r="G15" i="12" s="1"/>
  <c r="J15" i="12"/>
  <c r="K15" i="12" s="1"/>
  <c r="K14" i="12"/>
  <c r="G14" i="12"/>
  <c r="E9" i="12"/>
  <c r="J33" i="11"/>
  <c r="K33" i="11"/>
  <c r="M33" i="11" s="1"/>
  <c r="N33" i="11"/>
  <c r="G33" i="11"/>
  <c r="N32" i="11"/>
  <c r="J32" i="11"/>
  <c r="K32" i="11" s="1"/>
  <c r="M32" i="11" s="1"/>
  <c r="G32" i="11"/>
  <c r="J31" i="11"/>
  <c r="K31" i="11"/>
  <c r="M31" i="11" s="1"/>
  <c r="N31" i="11" s="1"/>
  <c r="G31" i="11"/>
  <c r="K30" i="11"/>
  <c r="M30" i="11"/>
  <c r="N30" i="11"/>
  <c r="J30" i="11"/>
  <c r="G30" i="11"/>
  <c r="F30" i="11"/>
  <c r="K29" i="11"/>
  <c r="G29" i="11"/>
  <c r="J28" i="11"/>
  <c r="K28" i="11" s="1"/>
  <c r="M28" i="11" s="1"/>
  <c r="N28" i="11" s="1"/>
  <c r="F28" i="11"/>
  <c r="G28" i="11" s="1"/>
  <c r="K27" i="11"/>
  <c r="M27" i="11" s="1"/>
  <c r="N27" i="11" s="1"/>
  <c r="J27" i="11"/>
  <c r="G27" i="11"/>
  <c r="F27" i="11"/>
  <c r="K25" i="11"/>
  <c r="M25" i="11"/>
  <c r="N25" i="11" s="1"/>
  <c r="J25" i="11"/>
  <c r="G25" i="11"/>
  <c r="J24" i="11"/>
  <c r="K24" i="11"/>
  <c r="M24" i="11" s="1"/>
  <c r="N24" i="11" s="1"/>
  <c r="G24" i="11"/>
  <c r="K22" i="11"/>
  <c r="J22" i="11"/>
  <c r="G22" i="11"/>
  <c r="J21" i="11"/>
  <c r="K21" i="11"/>
  <c r="M21" i="11" s="1"/>
  <c r="N21" i="11" s="1"/>
  <c r="G21" i="11"/>
  <c r="J20" i="11"/>
  <c r="K20" i="11" s="1"/>
  <c r="M20" i="11" s="1"/>
  <c r="N20" i="11" s="1"/>
  <c r="G20" i="11"/>
  <c r="K19" i="11"/>
  <c r="I19" i="11"/>
  <c r="G19" i="11"/>
  <c r="F19" i="11"/>
  <c r="J19" i="11" s="1"/>
  <c r="E19" i="11"/>
  <c r="J17" i="11"/>
  <c r="K17" i="11" s="1"/>
  <c r="M17" i="11" s="1"/>
  <c r="N17" i="11" s="1"/>
  <c r="G17" i="11"/>
  <c r="K16" i="11"/>
  <c r="G16" i="11"/>
  <c r="J15" i="11"/>
  <c r="K15" i="11" s="1"/>
  <c r="G15" i="11"/>
  <c r="K14" i="11"/>
  <c r="G14" i="11"/>
  <c r="E9" i="11"/>
  <c r="K33" i="10"/>
  <c r="G33" i="10"/>
  <c r="M33" i="10" s="1"/>
  <c r="N33" i="10" s="1"/>
  <c r="K32" i="10"/>
  <c r="G32" i="10"/>
  <c r="M32" i="10" s="1"/>
  <c r="N32" i="10" s="1"/>
  <c r="K31" i="10"/>
  <c r="M31" i="10" s="1"/>
  <c r="N31" i="10" s="1"/>
  <c r="G31" i="10"/>
  <c r="K30" i="10"/>
  <c r="M30" i="10" s="1"/>
  <c r="N30" i="10" s="1"/>
  <c r="G30" i="10"/>
  <c r="K29" i="10"/>
  <c r="M29" i="10"/>
  <c r="N29" i="10" s="1"/>
  <c r="G29" i="10"/>
  <c r="K28" i="10"/>
  <c r="M28" i="10"/>
  <c r="N28" i="10" s="1"/>
  <c r="G28" i="10"/>
  <c r="K27" i="10"/>
  <c r="M27" i="10" s="1"/>
  <c r="N27" i="10" s="1"/>
  <c r="G27" i="10"/>
  <c r="K25" i="10"/>
  <c r="G25" i="10"/>
  <c r="M25" i="10" s="1"/>
  <c r="N25" i="10" s="1"/>
  <c r="K24" i="10"/>
  <c r="M24" i="10"/>
  <c r="N24" i="10" s="1"/>
  <c r="G24" i="10"/>
  <c r="K22" i="10"/>
  <c r="G22" i="10"/>
  <c r="K21" i="10"/>
  <c r="G21" i="10"/>
  <c r="K20" i="10"/>
  <c r="G20" i="10"/>
  <c r="K19" i="10"/>
  <c r="G19" i="10"/>
  <c r="M19" i="10" s="1"/>
  <c r="N19" i="10" s="1"/>
  <c r="K17" i="10"/>
  <c r="G17" i="10"/>
  <c r="K16" i="10"/>
  <c r="G16" i="10"/>
  <c r="M16" i="10" s="1"/>
  <c r="N16" i="10" s="1"/>
  <c r="K15" i="10"/>
  <c r="M15" i="10" s="1"/>
  <c r="N15" i="10" s="1"/>
  <c r="G15" i="10"/>
  <c r="K14" i="10"/>
  <c r="G14" i="10"/>
  <c r="M14" i="10" s="1"/>
  <c r="N14" i="10" s="1"/>
  <c r="E9" i="10"/>
  <c r="K33" i="8"/>
  <c r="G33" i="8"/>
  <c r="J32" i="8"/>
  <c r="K32" i="8" s="1"/>
  <c r="M32" i="8" s="1"/>
  <c r="N32" i="8" s="1"/>
  <c r="I32" i="8"/>
  <c r="G32" i="8"/>
  <c r="F32" i="8"/>
  <c r="I31" i="8"/>
  <c r="F31" i="8"/>
  <c r="G31" i="8" s="1"/>
  <c r="J30" i="8"/>
  <c r="K30" i="8"/>
  <c r="M30" i="8" s="1"/>
  <c r="N30" i="8"/>
  <c r="F30" i="8"/>
  <c r="G30" i="8" s="1"/>
  <c r="K29" i="8"/>
  <c r="M29" i="8" s="1"/>
  <c r="N29" i="8" s="1"/>
  <c r="G29" i="8"/>
  <c r="J28" i="8"/>
  <c r="K28" i="8"/>
  <c r="G28" i="8"/>
  <c r="F28" i="8"/>
  <c r="J27" i="8"/>
  <c r="K27" i="8"/>
  <c r="M27" i="8"/>
  <c r="N27" i="8" s="1"/>
  <c r="F27" i="8"/>
  <c r="G27" i="8"/>
  <c r="J25" i="8"/>
  <c r="K25" i="8" s="1"/>
  <c r="M25" i="8" s="1"/>
  <c r="N25" i="8" s="1"/>
  <c r="G25" i="8"/>
  <c r="K24" i="8"/>
  <c r="M24" i="8" s="1"/>
  <c r="N24" i="8"/>
  <c r="J24" i="8"/>
  <c r="G24" i="8"/>
  <c r="J22" i="8"/>
  <c r="K22" i="8"/>
  <c r="G22" i="8"/>
  <c r="K21" i="8"/>
  <c r="M21" i="8" s="1"/>
  <c r="N21" i="8" s="1"/>
  <c r="J21" i="8"/>
  <c r="G21" i="8"/>
  <c r="J20" i="8"/>
  <c r="K20" i="8"/>
  <c r="G20" i="8"/>
  <c r="M20" i="8" s="1"/>
  <c r="N20" i="8" s="1"/>
  <c r="F19" i="8"/>
  <c r="J19" i="8" s="1"/>
  <c r="K19" i="8" s="1"/>
  <c r="E19" i="8"/>
  <c r="G19" i="8" s="1"/>
  <c r="M19" i="8" s="1"/>
  <c r="N19" i="8" s="1"/>
  <c r="J17" i="8"/>
  <c r="K17" i="8" s="1"/>
  <c r="G17" i="8"/>
  <c r="M17" i="8" s="1"/>
  <c r="K16" i="8"/>
  <c r="G16" i="8"/>
  <c r="M16" i="8" s="1"/>
  <c r="N16" i="8" s="1"/>
  <c r="J15" i="8"/>
  <c r="K15" i="8" s="1"/>
  <c r="G15" i="8"/>
  <c r="G18" i="8" s="1"/>
  <c r="K14" i="8"/>
  <c r="M14" i="8" s="1"/>
  <c r="N14" i="8"/>
  <c r="G14" i="8"/>
  <c r="E9" i="8"/>
  <c r="J33" i="7"/>
  <c r="K33" i="7"/>
  <c r="M33" i="7" s="1"/>
  <c r="N33" i="7" s="1"/>
  <c r="G33" i="7"/>
  <c r="I32" i="7"/>
  <c r="K32" i="7" s="1"/>
  <c r="F32" i="7"/>
  <c r="J31" i="7"/>
  <c r="K31" i="7" s="1"/>
  <c r="M31" i="7" s="1"/>
  <c r="N31" i="7" s="1"/>
  <c r="I31" i="7"/>
  <c r="F31" i="7"/>
  <c r="G31" i="7" s="1"/>
  <c r="K30" i="7"/>
  <c r="J30" i="7"/>
  <c r="F30" i="7"/>
  <c r="G30" i="7" s="1"/>
  <c r="M30" i="7" s="1"/>
  <c r="N30" i="7" s="1"/>
  <c r="K29" i="7"/>
  <c r="G29" i="7"/>
  <c r="K28" i="7"/>
  <c r="J28" i="7"/>
  <c r="F28" i="7"/>
  <c r="G28" i="7" s="1"/>
  <c r="K27" i="7"/>
  <c r="M27" i="7" s="1"/>
  <c r="N27" i="7" s="1"/>
  <c r="J27" i="7"/>
  <c r="F27" i="7"/>
  <c r="G27" i="7" s="1"/>
  <c r="J25" i="7"/>
  <c r="K25" i="7" s="1"/>
  <c r="M25" i="7" s="1"/>
  <c r="N25" i="7" s="1"/>
  <c r="G25" i="7"/>
  <c r="J24" i="7"/>
  <c r="K24" i="7" s="1"/>
  <c r="M24" i="7" s="1"/>
  <c r="N24" i="7" s="1"/>
  <c r="G24" i="7"/>
  <c r="M22" i="7"/>
  <c r="N22" i="7" s="1"/>
  <c r="J22" i="7"/>
  <c r="K22" i="7" s="1"/>
  <c r="G22" i="7"/>
  <c r="J21" i="7"/>
  <c r="K21" i="7" s="1"/>
  <c r="M21" i="7"/>
  <c r="N21" i="7"/>
  <c r="G21" i="7"/>
  <c r="K20" i="7"/>
  <c r="M20" i="7"/>
  <c r="N20" i="7" s="1"/>
  <c r="J20" i="7"/>
  <c r="G20" i="7"/>
  <c r="F19" i="7"/>
  <c r="G19" i="7" s="1"/>
  <c r="G23" i="7" s="1"/>
  <c r="G26" i="7" s="1"/>
  <c r="G35" i="7" s="1"/>
  <c r="E19" i="7"/>
  <c r="J17" i="7"/>
  <c r="K17" i="7" s="1"/>
  <c r="G17" i="7"/>
  <c r="K16" i="7"/>
  <c r="M16" i="7" s="1"/>
  <c r="N16" i="7"/>
  <c r="G16" i="7"/>
  <c r="J15" i="7"/>
  <c r="K15" i="7" s="1"/>
  <c r="M15" i="7" s="1"/>
  <c r="N15" i="7" s="1"/>
  <c r="G15" i="7"/>
  <c r="K14" i="7"/>
  <c r="G14" i="7"/>
  <c r="G18" i="7" s="1"/>
  <c r="E9" i="7"/>
  <c r="K33" i="6"/>
  <c r="M33" i="6" s="1"/>
  <c r="N33" i="6"/>
  <c r="G33" i="6"/>
  <c r="J32" i="6"/>
  <c r="K32" i="6" s="1"/>
  <c r="M32" i="6" s="1"/>
  <c r="N32" i="6" s="1"/>
  <c r="I32" i="6"/>
  <c r="F32" i="6"/>
  <c r="G32" i="6"/>
  <c r="J31" i="6"/>
  <c r="I31" i="6"/>
  <c r="F31" i="6"/>
  <c r="G31" i="6" s="1"/>
  <c r="K30" i="6"/>
  <c r="J30" i="6"/>
  <c r="F30" i="6"/>
  <c r="G30" i="6"/>
  <c r="M30" i="6"/>
  <c r="N30" i="6" s="1"/>
  <c r="K29" i="6"/>
  <c r="M29" i="6"/>
  <c r="N29" i="6" s="1"/>
  <c r="G29" i="6"/>
  <c r="J28" i="6"/>
  <c r="K28" i="6"/>
  <c r="F28" i="6"/>
  <c r="G28" i="6" s="1"/>
  <c r="K27" i="6"/>
  <c r="J27" i="6"/>
  <c r="F27" i="6"/>
  <c r="G27" i="6"/>
  <c r="M27" i="6" s="1"/>
  <c r="N27" i="6" s="1"/>
  <c r="J25" i="6"/>
  <c r="K25" i="6"/>
  <c r="M25" i="6" s="1"/>
  <c r="N25" i="6" s="1"/>
  <c r="G25" i="6"/>
  <c r="M24" i="6"/>
  <c r="N24" i="6" s="1"/>
  <c r="K24" i="6"/>
  <c r="J24" i="6"/>
  <c r="G24" i="6"/>
  <c r="K22" i="6"/>
  <c r="J22" i="6"/>
  <c r="G22" i="6"/>
  <c r="M22" i="6"/>
  <c r="N22" i="6" s="1"/>
  <c r="J21" i="6"/>
  <c r="K21" i="6" s="1"/>
  <c r="M21" i="6" s="1"/>
  <c r="N21" i="6" s="1"/>
  <c r="G21" i="6"/>
  <c r="J20" i="6"/>
  <c r="K20" i="6"/>
  <c r="M20" i="6"/>
  <c r="N20" i="6"/>
  <c r="G20" i="6"/>
  <c r="G19" i="6"/>
  <c r="F19" i="6"/>
  <c r="J19" i="6" s="1"/>
  <c r="E19" i="6"/>
  <c r="J17" i="6"/>
  <c r="K17" i="6"/>
  <c r="G17" i="6"/>
  <c r="M17" i="6" s="1"/>
  <c r="N17" i="6" s="1"/>
  <c r="K16" i="6"/>
  <c r="G16" i="6"/>
  <c r="M16" i="6" s="1"/>
  <c r="N16" i="6" s="1"/>
  <c r="K15" i="6"/>
  <c r="J15" i="6"/>
  <c r="G15" i="6"/>
  <c r="K14" i="6"/>
  <c r="K18" i="6" s="1"/>
  <c r="G14" i="6"/>
  <c r="E9" i="6"/>
  <c r="J33" i="5"/>
  <c r="K33" i="5"/>
  <c r="M33" i="5" s="1"/>
  <c r="N33" i="5" s="1"/>
  <c r="G33" i="5"/>
  <c r="I32" i="5"/>
  <c r="G32" i="5"/>
  <c r="F32" i="5"/>
  <c r="J32" i="5" s="1"/>
  <c r="I31" i="5"/>
  <c r="F31" i="5"/>
  <c r="G31" i="5" s="1"/>
  <c r="J30" i="5"/>
  <c r="K30" i="5"/>
  <c r="M30" i="5" s="1"/>
  <c r="N30" i="5" s="1"/>
  <c r="G30" i="5"/>
  <c r="F30" i="5"/>
  <c r="K29" i="5"/>
  <c r="G29" i="5"/>
  <c r="M29" i="5" s="1"/>
  <c r="N29" i="5" s="1"/>
  <c r="N28" i="5"/>
  <c r="K28" i="5"/>
  <c r="M28" i="5" s="1"/>
  <c r="J28" i="5"/>
  <c r="G28" i="5"/>
  <c r="K27" i="5"/>
  <c r="M27" i="5" s="1"/>
  <c r="N27" i="5" s="1"/>
  <c r="J27" i="5"/>
  <c r="G27" i="5"/>
  <c r="F27" i="5"/>
  <c r="N25" i="5"/>
  <c r="J25" i="5"/>
  <c r="K25" i="5" s="1"/>
  <c r="M25" i="5" s="1"/>
  <c r="G25" i="5"/>
  <c r="J24" i="5"/>
  <c r="K24" i="5"/>
  <c r="M24" i="5" s="1"/>
  <c r="N24" i="5" s="1"/>
  <c r="G24" i="5"/>
  <c r="K22" i="5"/>
  <c r="M22" i="5" s="1"/>
  <c r="N22" i="5"/>
  <c r="J22" i="5"/>
  <c r="G22" i="5"/>
  <c r="J21" i="5"/>
  <c r="K21" i="5" s="1"/>
  <c r="G21" i="5"/>
  <c r="K20" i="5"/>
  <c r="M20" i="5" s="1"/>
  <c r="N20" i="5" s="1"/>
  <c r="J20" i="5"/>
  <c r="G20" i="5"/>
  <c r="F19" i="5"/>
  <c r="J19" i="5" s="1"/>
  <c r="E19" i="5"/>
  <c r="G19" i="5" s="1"/>
  <c r="N17" i="5"/>
  <c r="K17" i="5"/>
  <c r="M17" i="5" s="1"/>
  <c r="J17" i="5"/>
  <c r="G17" i="5"/>
  <c r="K16" i="5"/>
  <c r="M16" i="5"/>
  <c r="N16" i="5"/>
  <c r="G16" i="5"/>
  <c r="K15" i="5"/>
  <c r="M15" i="5" s="1"/>
  <c r="N15" i="5" s="1"/>
  <c r="J15" i="5"/>
  <c r="G15" i="5"/>
  <c r="K14" i="5"/>
  <c r="G14" i="5"/>
  <c r="E9" i="5"/>
  <c r="K33" i="4"/>
  <c r="G33" i="4"/>
  <c r="I32" i="4"/>
  <c r="F32" i="4"/>
  <c r="G32" i="4" s="1"/>
  <c r="J31" i="4"/>
  <c r="I31" i="4"/>
  <c r="I19" i="4" s="1"/>
  <c r="G31" i="4"/>
  <c r="F31" i="4"/>
  <c r="K30" i="4"/>
  <c r="J30" i="4"/>
  <c r="F30" i="4"/>
  <c r="G30" i="4" s="1"/>
  <c r="M30" i="4" s="1"/>
  <c r="N30" i="4" s="1"/>
  <c r="K29" i="4"/>
  <c r="M29" i="4" s="1"/>
  <c r="N29" i="4" s="1"/>
  <c r="G29" i="4"/>
  <c r="J28" i="4"/>
  <c r="K28" i="4" s="1"/>
  <c r="M28" i="4" s="1"/>
  <c r="N28" i="4" s="1"/>
  <c r="G28" i="4"/>
  <c r="F28" i="4"/>
  <c r="K27" i="4"/>
  <c r="J27" i="4"/>
  <c r="F27" i="4"/>
  <c r="G27" i="4" s="1"/>
  <c r="M27" i="4" s="1"/>
  <c r="N27" i="4" s="1"/>
  <c r="K25" i="4"/>
  <c r="G25" i="4"/>
  <c r="F25" i="4"/>
  <c r="J25" i="4" s="1"/>
  <c r="G24" i="4"/>
  <c r="F24" i="4"/>
  <c r="J24" i="4"/>
  <c r="K24" i="4"/>
  <c r="J22" i="4"/>
  <c r="K22" i="4" s="1"/>
  <c r="M22" i="4"/>
  <c r="N22" i="4" s="1"/>
  <c r="G22" i="4"/>
  <c r="F21" i="4"/>
  <c r="J20" i="4"/>
  <c r="K20" i="4"/>
  <c r="M20" i="4" s="1"/>
  <c r="N20" i="4" s="1"/>
  <c r="G20" i="4"/>
  <c r="F20" i="4"/>
  <c r="F19" i="4"/>
  <c r="J19" i="4" s="1"/>
  <c r="E19" i="4"/>
  <c r="F17" i="4"/>
  <c r="K16" i="4"/>
  <c r="M16" i="4" s="1"/>
  <c r="N16" i="4" s="1"/>
  <c r="G16" i="4"/>
  <c r="F15" i="4"/>
  <c r="J15" i="4"/>
  <c r="K15" i="4"/>
  <c r="K14" i="4"/>
  <c r="M14" i="4" s="1"/>
  <c r="N14" i="4" s="1"/>
  <c r="G14" i="4"/>
  <c r="E9" i="4"/>
  <c r="K33" i="3"/>
  <c r="M33" i="3"/>
  <c r="N33" i="3" s="1"/>
  <c r="G32" i="3"/>
  <c r="J32" i="3"/>
  <c r="K32" i="3"/>
  <c r="J31" i="3"/>
  <c r="K31" i="3"/>
  <c r="G31" i="3"/>
  <c r="M31" i="3"/>
  <c r="N31" i="3" s="1"/>
  <c r="K30" i="3"/>
  <c r="M30" i="3" s="1"/>
  <c r="N30" i="3" s="1"/>
  <c r="J30" i="3"/>
  <c r="F30" i="3"/>
  <c r="G30" i="3" s="1"/>
  <c r="K29" i="3"/>
  <c r="G29" i="3"/>
  <c r="M29" i="3"/>
  <c r="N29" i="3" s="1"/>
  <c r="J28" i="3"/>
  <c r="K28" i="3" s="1"/>
  <c r="F28" i="3"/>
  <c r="G28" i="3" s="1"/>
  <c r="M28" i="3" s="1"/>
  <c r="N28" i="3" s="1"/>
  <c r="K27" i="3"/>
  <c r="J27" i="3"/>
  <c r="F27" i="3"/>
  <c r="G27" i="3" s="1"/>
  <c r="J25" i="3"/>
  <c r="K25" i="3"/>
  <c r="G25" i="3"/>
  <c r="J24" i="3"/>
  <c r="K24" i="3" s="1"/>
  <c r="G24" i="3"/>
  <c r="K22" i="3"/>
  <c r="M22" i="3" s="1"/>
  <c r="N22" i="3" s="1"/>
  <c r="J22" i="3"/>
  <c r="G22" i="3"/>
  <c r="M21" i="3"/>
  <c r="N21" i="3"/>
  <c r="J21" i="3"/>
  <c r="K21" i="3" s="1"/>
  <c r="G21" i="3"/>
  <c r="J20" i="3"/>
  <c r="K20" i="3" s="1"/>
  <c r="G20" i="3"/>
  <c r="I19" i="3"/>
  <c r="K19" i="3"/>
  <c r="M19" i="3" s="1"/>
  <c r="N19" i="3" s="1"/>
  <c r="E19" i="3"/>
  <c r="G19" i="3"/>
  <c r="F19" i="3"/>
  <c r="J19" i="3"/>
  <c r="M17" i="3"/>
  <c r="N17" i="3"/>
  <c r="J17" i="3"/>
  <c r="K17" i="3" s="1"/>
  <c r="G17" i="3"/>
  <c r="K16" i="3"/>
  <c r="G16" i="3"/>
  <c r="J15" i="3"/>
  <c r="K15" i="3"/>
  <c r="M15" i="3" s="1"/>
  <c r="N15" i="3" s="1"/>
  <c r="G15" i="3"/>
  <c r="K14" i="3"/>
  <c r="G14" i="3"/>
  <c r="G18" i="3" s="1"/>
  <c r="G23" i="3" s="1"/>
  <c r="G26" i="3" s="1"/>
  <c r="G35" i="3" s="1"/>
  <c r="E9" i="3"/>
  <c r="K33" i="2"/>
  <c r="M33" i="2"/>
  <c r="N33" i="2" s="1"/>
  <c r="G33" i="2"/>
  <c r="J32" i="2"/>
  <c r="I32" i="2"/>
  <c r="K32" i="2" s="1"/>
  <c r="M32" i="2" s="1"/>
  <c r="N32" i="2" s="1"/>
  <c r="G32" i="2"/>
  <c r="J31" i="2"/>
  <c r="I31" i="2"/>
  <c r="K31" i="2" s="1"/>
  <c r="G31" i="2"/>
  <c r="K30" i="2"/>
  <c r="G30" i="2"/>
  <c r="M30" i="2" s="1"/>
  <c r="N30" i="2" s="1"/>
  <c r="K29" i="2"/>
  <c r="G29" i="2"/>
  <c r="M29" i="2" s="1"/>
  <c r="N29" i="2" s="1"/>
  <c r="K28" i="2"/>
  <c r="G28" i="2"/>
  <c r="K27" i="2"/>
  <c r="G27" i="2"/>
  <c r="K25" i="2"/>
  <c r="M25" i="2" s="1"/>
  <c r="N25" i="2" s="1"/>
  <c r="G25" i="2"/>
  <c r="K24" i="2"/>
  <c r="G24" i="2"/>
  <c r="K22" i="2"/>
  <c r="G22" i="2"/>
  <c r="K21" i="2"/>
  <c r="G21" i="2"/>
  <c r="M21" i="2"/>
  <c r="N21" i="2" s="1"/>
  <c r="K20" i="2"/>
  <c r="M20" i="2"/>
  <c r="N20" i="2" s="1"/>
  <c r="G20" i="2"/>
  <c r="K19" i="2"/>
  <c r="G19" i="2"/>
  <c r="M19" i="2"/>
  <c r="N19" i="2"/>
  <c r="N17" i="2"/>
  <c r="K17" i="2"/>
  <c r="M17" i="2" s="1"/>
  <c r="G17" i="2"/>
  <c r="K16" i="2"/>
  <c r="M16" i="2"/>
  <c r="N16" i="2" s="1"/>
  <c r="G16" i="2"/>
  <c r="K15" i="2"/>
  <c r="G15" i="2"/>
  <c r="K14" i="2"/>
  <c r="G14" i="2"/>
  <c r="E9" i="2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M14" i="12"/>
  <c r="N14" i="12" s="1"/>
  <c r="G19" i="12"/>
  <c r="N19" i="12"/>
  <c r="M29" i="15"/>
  <c r="N29" i="15" s="1"/>
  <c r="J31" i="12"/>
  <c r="K31" i="12"/>
  <c r="M31" i="12" s="1"/>
  <c r="N31" i="12" s="1"/>
  <c r="M29" i="11"/>
  <c r="N29" i="11"/>
  <c r="G32" i="12"/>
  <c r="M32" i="12"/>
  <c r="N32" i="12" s="1"/>
  <c r="M25" i="14"/>
  <c r="N25" i="14" s="1"/>
  <c r="N17" i="15"/>
  <c r="M14" i="13"/>
  <c r="N14" i="13"/>
  <c r="M19" i="13"/>
  <c r="N19" i="13" s="1"/>
  <c r="M29" i="16"/>
  <c r="N29" i="16"/>
  <c r="M21" i="15"/>
  <c r="N21" i="15" s="1"/>
  <c r="M22" i="10"/>
  <c r="N22" i="10"/>
  <c r="M16" i="13"/>
  <c r="N16" i="13" s="1"/>
  <c r="M20" i="10"/>
  <c r="N20" i="10"/>
  <c r="K25" i="12"/>
  <c r="G25" i="12"/>
  <c r="M25" i="12" s="1"/>
  <c r="N25" i="12" s="1"/>
  <c r="G33" i="13"/>
  <c r="M33" i="13" s="1"/>
  <c r="N33" i="13" s="1"/>
  <c r="M15" i="15"/>
  <c r="N15" i="15" s="1"/>
  <c r="M21" i="16"/>
  <c r="N21" i="16"/>
  <c r="M14" i="7"/>
  <c r="N14" i="7"/>
  <c r="G15" i="4"/>
  <c r="G18" i="4" s="1"/>
  <c r="J21" i="4"/>
  <c r="K21" i="4"/>
  <c r="G21" i="4"/>
  <c r="M21" i="4" s="1"/>
  <c r="N21" i="4" s="1"/>
  <c r="J31" i="5"/>
  <c r="K31" i="5" s="1"/>
  <c r="M31" i="5" s="1"/>
  <c r="N31" i="5" s="1"/>
  <c r="M15" i="6"/>
  <c r="N15" i="6" s="1"/>
  <c r="J17" i="4"/>
  <c r="K17" i="4" s="1"/>
  <c r="M17" i="4" s="1"/>
  <c r="N17" i="4" s="1"/>
  <c r="G17" i="4"/>
  <c r="J31" i="8"/>
  <c r="K31" i="8" s="1"/>
  <c r="M31" i="8" s="1"/>
  <c r="N31" i="8" s="1"/>
  <c r="M29" i="7"/>
  <c r="N29" i="7"/>
  <c r="N17" i="8"/>
  <c r="M24" i="2"/>
  <c r="N24" i="2" s="1"/>
  <c r="M20" i="3"/>
  <c r="N20" i="3"/>
  <c r="K31" i="4"/>
  <c r="M31" i="4" s="1"/>
  <c r="N31" i="4"/>
  <c r="K18" i="8"/>
  <c r="M18" i="8" s="1"/>
  <c r="I19" i="6"/>
  <c r="K19" i="6" s="1"/>
  <c r="K23" i="6" s="1"/>
  <c r="M19" i="6"/>
  <c r="N19" i="6" s="1"/>
  <c r="M25" i="4"/>
  <c r="N25" i="4"/>
  <c r="M28" i="8"/>
  <c r="N28" i="8" s="1"/>
  <c r="M22" i="2"/>
  <c r="N22" i="2" s="1"/>
  <c r="M28" i="2"/>
  <c r="N28" i="2"/>
  <c r="G18" i="6"/>
  <c r="G23" i="6"/>
  <c r="G26" i="6" s="1"/>
  <c r="G35" i="6" s="1"/>
  <c r="M14" i="6"/>
  <c r="N14" i="6" s="1"/>
  <c r="M14" i="2"/>
  <c r="N14" i="2" s="1"/>
  <c r="M24" i="4"/>
  <c r="N24" i="4"/>
  <c r="J32" i="4"/>
  <c r="K32" i="4" s="1"/>
  <c r="M32" i="4"/>
  <c r="N32" i="4" s="1"/>
  <c r="J32" i="7"/>
  <c r="G32" i="7"/>
  <c r="I19" i="7"/>
  <c r="K18" i="2"/>
  <c r="I19" i="8"/>
  <c r="K23" i="2"/>
  <c r="G36" i="3"/>
  <c r="G18" i="14" l="1"/>
  <c r="G23" i="14" s="1"/>
  <c r="G26" i="14" s="1"/>
  <c r="G35" i="14" s="1"/>
  <c r="M17" i="14"/>
  <c r="N17" i="14" s="1"/>
  <c r="G18" i="12"/>
  <c r="M15" i="12"/>
  <c r="N15" i="12" s="1"/>
  <c r="M14" i="14"/>
  <c r="N14" i="14" s="1"/>
  <c r="K18" i="14"/>
  <c r="K18" i="5"/>
  <c r="G37" i="3"/>
  <c r="K18" i="11"/>
  <c r="M14" i="11"/>
  <c r="N14" i="11" s="1"/>
  <c r="G36" i="6"/>
  <c r="G37" i="6"/>
  <c r="G37" i="7"/>
  <c r="G36" i="7"/>
  <c r="K26" i="6"/>
  <c r="M23" i="6"/>
  <c r="N23" i="6" s="1"/>
  <c r="G36" i="15"/>
  <c r="G37" i="15"/>
  <c r="D22" i="1"/>
  <c r="N18" i="8"/>
  <c r="E22" i="1" s="1"/>
  <c r="G18" i="16"/>
  <c r="G23" i="16" s="1"/>
  <c r="G26" i="16" s="1"/>
  <c r="G35" i="16" s="1"/>
  <c r="I19" i="5"/>
  <c r="K19" i="5" s="1"/>
  <c r="M19" i="5" s="1"/>
  <c r="N19" i="5" s="1"/>
  <c r="K32" i="5"/>
  <c r="M32" i="5" s="1"/>
  <c r="N32" i="5" s="1"/>
  <c r="K18" i="7"/>
  <c r="K18" i="12"/>
  <c r="M28" i="6"/>
  <c r="N28" i="6" s="1"/>
  <c r="M22" i="8"/>
  <c r="N22" i="8" s="1"/>
  <c r="K18" i="16"/>
  <c r="K23" i="8"/>
  <c r="G18" i="5"/>
  <c r="G23" i="5" s="1"/>
  <c r="G26" i="5" s="1"/>
  <c r="G35" i="5" s="1"/>
  <c r="M14" i="5"/>
  <c r="N14" i="5" s="1"/>
  <c r="J19" i="7"/>
  <c r="K19" i="7" s="1"/>
  <c r="M19" i="7" s="1"/>
  <c r="N19" i="7" s="1"/>
  <c r="M32" i="7"/>
  <c r="N32" i="7" s="1"/>
  <c r="G23" i="8"/>
  <c r="G26" i="8" s="1"/>
  <c r="G35" i="8" s="1"/>
  <c r="M19" i="11"/>
  <c r="N19" i="11" s="1"/>
  <c r="M22" i="11"/>
  <c r="N22" i="11" s="1"/>
  <c r="M28" i="12"/>
  <c r="N28" i="12" s="1"/>
  <c r="M16" i="15"/>
  <c r="N16" i="15" s="1"/>
  <c r="M31" i="15"/>
  <c r="N31" i="15" s="1"/>
  <c r="M33" i="4"/>
  <c r="N33" i="4" s="1"/>
  <c r="M21" i="10"/>
  <c r="N21" i="10" s="1"/>
  <c r="M27" i="13"/>
  <c r="N27" i="13" s="1"/>
  <c r="M25" i="3"/>
  <c r="N25" i="3" s="1"/>
  <c r="K19" i="4"/>
  <c r="K31" i="6"/>
  <c r="M31" i="6" s="1"/>
  <c r="N31" i="6" s="1"/>
  <c r="M15" i="8"/>
  <c r="N15" i="8" s="1"/>
  <c r="G18" i="10"/>
  <c r="G23" i="10" s="1"/>
  <c r="G26" i="10" s="1"/>
  <c r="G35" i="10" s="1"/>
  <c r="M17" i="10"/>
  <c r="N17" i="10" s="1"/>
  <c r="K18" i="10"/>
  <c r="M16" i="11"/>
  <c r="N16" i="11" s="1"/>
  <c r="J21" i="12"/>
  <c r="K21" i="12" s="1"/>
  <c r="M21" i="12" s="1"/>
  <c r="N21" i="12" s="1"/>
  <c r="M15" i="13"/>
  <c r="N15" i="13" s="1"/>
  <c r="K18" i="13"/>
  <c r="K26" i="2"/>
  <c r="K18" i="3"/>
  <c r="M15" i="4"/>
  <c r="N15" i="4" s="1"/>
  <c r="K18" i="4"/>
  <c r="M18" i="6"/>
  <c r="M15" i="2"/>
  <c r="N15" i="2" s="1"/>
  <c r="M14" i="3"/>
  <c r="N14" i="3" s="1"/>
  <c r="M17" i="12"/>
  <c r="N17" i="12" s="1"/>
  <c r="G20" i="12"/>
  <c r="J20" i="12"/>
  <c r="K20" i="12" s="1"/>
  <c r="K18" i="15"/>
  <c r="M14" i="16"/>
  <c r="N14" i="16" s="1"/>
  <c r="M22" i="16"/>
  <c r="N22" i="16" s="1"/>
  <c r="M27" i="2"/>
  <c r="N27" i="2" s="1"/>
  <c r="M31" i="2"/>
  <c r="N31" i="2" s="1"/>
  <c r="M21" i="5"/>
  <c r="N21" i="5" s="1"/>
  <c r="M28" i="7"/>
  <c r="N28" i="7" s="1"/>
  <c r="G18" i="11"/>
  <c r="G23" i="11" s="1"/>
  <c r="G26" i="11" s="1"/>
  <c r="G35" i="11" s="1"/>
  <c r="G23" i="13"/>
  <c r="G26" i="13" s="1"/>
  <c r="G35" i="13" s="1"/>
  <c r="M20" i="16"/>
  <c r="N20" i="16" s="1"/>
  <c r="G18" i="2"/>
  <c r="M16" i="3"/>
  <c r="N16" i="3" s="1"/>
  <c r="M27" i="3"/>
  <c r="N27" i="3" s="1"/>
  <c r="M32" i="3"/>
  <c r="N32" i="3" s="1"/>
  <c r="M33" i="8"/>
  <c r="N33" i="8" s="1"/>
  <c r="M28" i="13"/>
  <c r="N28" i="13" s="1"/>
  <c r="M15" i="14"/>
  <c r="N15" i="14" s="1"/>
  <c r="M25" i="15"/>
  <c r="N25" i="15" s="1"/>
  <c r="M24" i="3"/>
  <c r="N24" i="3" s="1"/>
  <c r="G19" i="4"/>
  <c r="G23" i="4" s="1"/>
  <c r="G26" i="4" s="1"/>
  <c r="G35" i="4" s="1"/>
  <c r="M17" i="7"/>
  <c r="N17" i="7" s="1"/>
  <c r="M15" i="11"/>
  <c r="N15" i="11" s="1"/>
  <c r="G19" i="16"/>
  <c r="M19" i="16" s="1"/>
  <c r="N19" i="16" s="1"/>
  <c r="G36" i="4" l="1"/>
  <c r="G37" i="4"/>
  <c r="K23" i="14"/>
  <c r="M18" i="14"/>
  <c r="M18" i="3"/>
  <c r="K23" i="3"/>
  <c r="G36" i="10"/>
  <c r="G37" i="10"/>
  <c r="K35" i="6"/>
  <c r="M26" i="6"/>
  <c r="N26" i="6" s="1"/>
  <c r="G38" i="3"/>
  <c r="G39" i="3"/>
  <c r="K35" i="2"/>
  <c r="G36" i="5"/>
  <c r="G37" i="5"/>
  <c r="K23" i="5"/>
  <c r="M18" i="5"/>
  <c r="M23" i="8"/>
  <c r="N23" i="8" s="1"/>
  <c r="K26" i="8"/>
  <c r="G38" i="7"/>
  <c r="G39" i="7" s="1"/>
  <c r="K23" i="16"/>
  <c r="M18" i="16"/>
  <c r="G23" i="2"/>
  <c r="M18" i="2"/>
  <c r="K23" i="4"/>
  <c r="M18" i="4"/>
  <c r="G36" i="8"/>
  <c r="G37" i="8"/>
  <c r="G38" i="15"/>
  <c r="G39" i="15"/>
  <c r="G36" i="13"/>
  <c r="G37" i="13"/>
  <c r="K23" i="15"/>
  <c r="M18" i="15"/>
  <c r="M18" i="10"/>
  <c r="K23" i="10"/>
  <c r="M18" i="12"/>
  <c r="K23" i="12"/>
  <c r="K23" i="11"/>
  <c r="M18" i="11"/>
  <c r="M18" i="13"/>
  <c r="K23" i="13"/>
  <c r="G36" i="16"/>
  <c r="G37" i="16"/>
  <c r="M19" i="4"/>
  <c r="N19" i="4" s="1"/>
  <c r="G38" i="6"/>
  <c r="G39" i="6" s="1"/>
  <c r="D20" i="1"/>
  <c r="N18" i="6"/>
  <c r="E20" i="1" s="1"/>
  <c r="G23" i="12"/>
  <c r="G26" i="12" s="1"/>
  <c r="G35" i="12" s="1"/>
  <c r="G36" i="11"/>
  <c r="G37" i="11"/>
  <c r="M20" i="12"/>
  <c r="N20" i="12" s="1"/>
  <c r="M18" i="7"/>
  <c r="K23" i="7"/>
  <c r="G36" i="14"/>
  <c r="G37" i="14" s="1"/>
  <c r="G38" i="14" l="1"/>
  <c r="G39" i="14"/>
  <c r="G38" i="11"/>
  <c r="G39" i="11" s="1"/>
  <c r="G38" i="8"/>
  <c r="G39" i="8"/>
  <c r="N18" i="10"/>
  <c r="E4" i="1" s="1"/>
  <c r="D4" i="1"/>
  <c r="D17" i="1"/>
  <c r="N18" i="3"/>
  <c r="E17" i="1" s="1"/>
  <c r="D21" i="1"/>
  <c r="N18" i="7"/>
  <c r="E21" i="1" s="1"/>
  <c r="K26" i="12"/>
  <c r="M23" i="12"/>
  <c r="N23" i="12" s="1"/>
  <c r="D10" i="1"/>
  <c r="N18" i="16"/>
  <c r="E10" i="1" s="1"/>
  <c r="G38" i="5"/>
  <c r="G39" i="5"/>
  <c r="G38" i="10"/>
  <c r="G39" i="10"/>
  <c r="D6" i="1"/>
  <c r="N18" i="12"/>
  <c r="E6" i="1" s="1"/>
  <c r="K26" i="16"/>
  <c r="M23" i="16"/>
  <c r="N23" i="16" s="1"/>
  <c r="G38" i="16"/>
  <c r="G39" i="16" s="1"/>
  <c r="K36" i="2"/>
  <c r="K37" i="2"/>
  <c r="M23" i="13"/>
  <c r="N23" i="13" s="1"/>
  <c r="K26" i="13"/>
  <c r="K35" i="8"/>
  <c r="M26" i="8"/>
  <c r="N26" i="8" s="1"/>
  <c r="D8" i="1"/>
  <c r="N18" i="14"/>
  <c r="E8" i="1" s="1"/>
  <c r="K26" i="15"/>
  <c r="M23" i="15"/>
  <c r="N23" i="15" s="1"/>
  <c r="K26" i="4"/>
  <c r="M23" i="4"/>
  <c r="N23" i="4" s="1"/>
  <c r="D5" i="1"/>
  <c r="N18" i="11"/>
  <c r="E5" i="1" s="1"/>
  <c r="G38" i="13"/>
  <c r="G39" i="13"/>
  <c r="D16" i="1"/>
  <c r="N18" i="2"/>
  <c r="E16" i="1" s="1"/>
  <c r="D19" i="1"/>
  <c r="N18" i="5"/>
  <c r="E19" i="1" s="1"/>
  <c r="G39" i="4"/>
  <c r="G38" i="4"/>
  <c r="M23" i="10"/>
  <c r="N23" i="10" s="1"/>
  <c r="K26" i="10"/>
  <c r="M23" i="3"/>
  <c r="N23" i="3" s="1"/>
  <c r="K26" i="3"/>
  <c r="G36" i="12"/>
  <c r="G37" i="12" s="1"/>
  <c r="D9" i="1"/>
  <c r="N18" i="15"/>
  <c r="E9" i="1" s="1"/>
  <c r="D18" i="1"/>
  <c r="N18" i="4"/>
  <c r="E18" i="1" s="1"/>
  <c r="N18" i="13"/>
  <c r="E7" i="1" s="1"/>
  <c r="D7" i="1"/>
  <c r="M23" i="14"/>
  <c r="N23" i="14" s="1"/>
  <c r="K26" i="14"/>
  <c r="M23" i="7"/>
  <c r="N23" i="7" s="1"/>
  <c r="K26" i="7"/>
  <c r="K26" i="11"/>
  <c r="M23" i="11"/>
  <c r="N23" i="11" s="1"/>
  <c r="G26" i="2"/>
  <c r="M23" i="2"/>
  <c r="N23" i="2" s="1"/>
  <c r="M23" i="5"/>
  <c r="N23" i="5" s="1"/>
  <c r="K26" i="5"/>
  <c r="K37" i="6"/>
  <c r="K36" i="6"/>
  <c r="M36" i="6" s="1"/>
  <c r="N36" i="6" s="1"/>
  <c r="M35" i="6"/>
  <c r="N35" i="6" s="1"/>
  <c r="G38" i="12" l="1"/>
  <c r="G39" i="12" s="1"/>
  <c r="M26" i="4"/>
  <c r="N26" i="4" s="1"/>
  <c r="K35" i="4"/>
  <c r="K38" i="6"/>
  <c r="M38" i="6" s="1"/>
  <c r="N38" i="6" s="1"/>
  <c r="M37" i="6"/>
  <c r="N37" i="6" s="1"/>
  <c r="K37" i="8"/>
  <c r="M35" i="8"/>
  <c r="N35" i="8" s="1"/>
  <c r="K36" i="8"/>
  <c r="M36" i="8" s="1"/>
  <c r="N36" i="8" s="1"/>
  <c r="M26" i="5"/>
  <c r="N26" i="5" s="1"/>
  <c r="K35" i="5"/>
  <c r="K35" i="14"/>
  <c r="M26" i="14"/>
  <c r="N26" i="14" s="1"/>
  <c r="K35" i="13"/>
  <c r="M26" i="13"/>
  <c r="N26" i="13" s="1"/>
  <c r="K35" i="16"/>
  <c r="M26" i="16"/>
  <c r="N26" i="16" s="1"/>
  <c r="M26" i="3"/>
  <c r="N26" i="3" s="1"/>
  <c r="K35" i="3"/>
  <c r="K35" i="15"/>
  <c r="M26" i="15"/>
  <c r="N26" i="15" s="1"/>
  <c r="M26" i="10"/>
  <c r="N26" i="10" s="1"/>
  <c r="K35" i="10"/>
  <c r="K35" i="11"/>
  <c r="M26" i="11"/>
  <c r="N26" i="11" s="1"/>
  <c r="K35" i="12"/>
  <c r="M26" i="12"/>
  <c r="N26" i="12" s="1"/>
  <c r="G35" i="2"/>
  <c r="M26" i="2"/>
  <c r="N26" i="2" s="1"/>
  <c r="K38" i="2"/>
  <c r="M26" i="7"/>
  <c r="N26" i="7" s="1"/>
  <c r="K35" i="7"/>
  <c r="K36" i="14" l="1"/>
  <c r="M36" i="14" s="1"/>
  <c r="N36" i="14" s="1"/>
  <c r="K37" i="14"/>
  <c r="M35" i="14"/>
  <c r="N35" i="14" s="1"/>
  <c r="K36" i="4"/>
  <c r="M36" i="4" s="1"/>
  <c r="N36" i="4" s="1"/>
  <c r="K37" i="4"/>
  <c r="M35" i="4"/>
  <c r="N35" i="4" s="1"/>
  <c r="K39" i="2"/>
  <c r="K36" i="10"/>
  <c r="M36" i="10" s="1"/>
  <c r="N36" i="10" s="1"/>
  <c r="M35" i="10"/>
  <c r="N35" i="10" s="1"/>
  <c r="K38" i="8"/>
  <c r="M38" i="8" s="1"/>
  <c r="N38" i="8" s="1"/>
  <c r="M37" i="8"/>
  <c r="N37" i="8" s="1"/>
  <c r="G37" i="2"/>
  <c r="G36" i="2"/>
  <c r="M36" i="2" s="1"/>
  <c r="N36" i="2" s="1"/>
  <c r="M35" i="2"/>
  <c r="N35" i="2" s="1"/>
  <c r="M35" i="13"/>
  <c r="N35" i="13" s="1"/>
  <c r="K36" i="13"/>
  <c r="M36" i="13" s="1"/>
  <c r="N36" i="13" s="1"/>
  <c r="K36" i="15"/>
  <c r="M36" i="15" s="1"/>
  <c r="N36" i="15" s="1"/>
  <c r="M35" i="15"/>
  <c r="N35" i="15" s="1"/>
  <c r="K37" i="15"/>
  <c r="K36" i="3"/>
  <c r="M36" i="3" s="1"/>
  <c r="N36" i="3" s="1"/>
  <c r="M35" i="3"/>
  <c r="N35" i="3" s="1"/>
  <c r="K39" i="6"/>
  <c r="M39" i="6" s="1"/>
  <c r="M35" i="7"/>
  <c r="N35" i="7" s="1"/>
  <c r="K36" i="7"/>
  <c r="M36" i="7" s="1"/>
  <c r="N36" i="7" s="1"/>
  <c r="M35" i="5"/>
  <c r="N35" i="5" s="1"/>
  <c r="K36" i="5"/>
  <c r="M36" i="5" s="1"/>
  <c r="N36" i="5" s="1"/>
  <c r="M35" i="12"/>
  <c r="N35" i="12" s="1"/>
  <c r="K36" i="12"/>
  <c r="M36" i="12" s="1"/>
  <c r="N36" i="12" s="1"/>
  <c r="K37" i="12"/>
  <c r="K36" i="11"/>
  <c r="M36" i="11" s="1"/>
  <c r="N36" i="11" s="1"/>
  <c r="M35" i="11"/>
  <c r="N35" i="11" s="1"/>
  <c r="K37" i="11"/>
  <c r="K37" i="16"/>
  <c r="M35" i="16"/>
  <c r="N35" i="16" s="1"/>
  <c r="K36" i="16"/>
  <c r="M36" i="16" s="1"/>
  <c r="N36" i="16" s="1"/>
  <c r="M37" i="11" l="1"/>
  <c r="N37" i="11" s="1"/>
  <c r="K38" i="11"/>
  <c r="M38" i="11" s="1"/>
  <c r="N38" i="11" s="1"/>
  <c r="M37" i="15"/>
  <c r="N37" i="15" s="1"/>
  <c r="K38" i="15"/>
  <c r="M38" i="15" s="1"/>
  <c r="N38" i="15" s="1"/>
  <c r="K39" i="15"/>
  <c r="M39" i="15" s="1"/>
  <c r="M37" i="16"/>
  <c r="N37" i="16" s="1"/>
  <c r="K38" i="16"/>
  <c r="M38" i="16" s="1"/>
  <c r="N38" i="16" s="1"/>
  <c r="G38" i="2"/>
  <c r="M38" i="2" s="1"/>
  <c r="N38" i="2" s="1"/>
  <c r="G39" i="2"/>
  <c r="M39" i="2" s="1"/>
  <c r="M37" i="2"/>
  <c r="N37" i="2" s="1"/>
  <c r="M37" i="4"/>
  <c r="N37" i="4" s="1"/>
  <c r="K39" i="4"/>
  <c r="M39" i="4" s="1"/>
  <c r="K38" i="4"/>
  <c r="M38" i="4" s="1"/>
  <c r="N38" i="4" s="1"/>
  <c r="M37" i="12"/>
  <c r="N37" i="12" s="1"/>
  <c r="K38" i="12"/>
  <c r="M38" i="12" s="1"/>
  <c r="N38" i="12" s="1"/>
  <c r="K39" i="8"/>
  <c r="M39" i="8" s="1"/>
  <c r="K37" i="13"/>
  <c r="K37" i="3"/>
  <c r="K37" i="7"/>
  <c r="F20" i="1"/>
  <c r="N39" i="6"/>
  <c r="G20" i="1" s="1"/>
  <c r="M37" i="14"/>
  <c r="N37" i="14" s="1"/>
  <c r="K38" i="14"/>
  <c r="M38" i="14" s="1"/>
  <c r="N38" i="14" s="1"/>
  <c r="K37" i="5"/>
  <c r="K37" i="10"/>
  <c r="N39" i="2" l="1"/>
  <c r="G16" i="1" s="1"/>
  <c r="F16" i="1"/>
  <c r="K38" i="7"/>
  <c r="M38" i="7" s="1"/>
  <c r="N38" i="7" s="1"/>
  <c r="M37" i="7"/>
  <c r="N37" i="7" s="1"/>
  <c r="M37" i="3"/>
  <c r="N37" i="3" s="1"/>
  <c r="K38" i="3"/>
  <c r="M38" i="3" s="1"/>
  <c r="N38" i="3" s="1"/>
  <c r="N39" i="4"/>
  <c r="G18" i="1" s="1"/>
  <c r="F18" i="1"/>
  <c r="F9" i="1"/>
  <c r="N39" i="15"/>
  <c r="G9" i="1" s="1"/>
  <c r="K38" i="5"/>
  <c r="M38" i="5" s="1"/>
  <c r="N38" i="5" s="1"/>
  <c r="M37" i="5"/>
  <c r="N37" i="5" s="1"/>
  <c r="F22" i="1"/>
  <c r="N39" i="8"/>
  <c r="G22" i="1" s="1"/>
  <c r="K39" i="14"/>
  <c r="M39" i="14" s="1"/>
  <c r="K39" i="11"/>
  <c r="M39" i="11" s="1"/>
  <c r="M37" i="10"/>
  <c r="N37" i="10" s="1"/>
  <c r="K38" i="10"/>
  <c r="M38" i="10" s="1"/>
  <c r="N38" i="10" s="1"/>
  <c r="K39" i="13"/>
  <c r="M39" i="13" s="1"/>
  <c r="M37" i="13"/>
  <c r="N37" i="13" s="1"/>
  <c r="K38" i="13"/>
  <c r="M38" i="13" s="1"/>
  <c r="N38" i="13" s="1"/>
  <c r="K39" i="12"/>
  <c r="M39" i="12" s="1"/>
  <c r="K39" i="16"/>
  <c r="M39" i="16" s="1"/>
  <c r="F7" i="1" l="1"/>
  <c r="N39" i="13"/>
  <c r="G7" i="1" s="1"/>
  <c r="K39" i="5"/>
  <c r="M39" i="5" s="1"/>
  <c r="K39" i="3"/>
  <c r="M39" i="3" s="1"/>
  <c r="K39" i="10"/>
  <c r="M39" i="10" s="1"/>
  <c r="F10" i="1"/>
  <c r="N39" i="16"/>
  <c r="G10" i="1" s="1"/>
  <c r="F6" i="1"/>
  <c r="N39" i="12"/>
  <c r="G6" i="1" s="1"/>
  <c r="F8" i="1"/>
  <c r="N39" i="14"/>
  <c r="G8" i="1" s="1"/>
  <c r="F5" i="1"/>
  <c r="N39" i="11"/>
  <c r="G5" i="1" s="1"/>
  <c r="K39" i="7"/>
  <c r="M39" i="7" s="1"/>
  <c r="F21" i="1" l="1"/>
  <c r="N39" i="7"/>
  <c r="G21" i="1" s="1"/>
  <c r="F4" i="1"/>
  <c r="N39" i="10"/>
  <c r="G4" i="1" s="1"/>
  <c r="F17" i="1"/>
  <c r="N39" i="3"/>
  <c r="G17" i="1" s="1"/>
  <c r="F19" i="1"/>
  <c r="N39" i="5"/>
  <c r="G19" i="1" s="1"/>
</calcChain>
</file>

<file path=xl/sharedStrings.xml><?xml version="1.0" encoding="utf-8"?>
<sst xmlns="http://schemas.openxmlformats.org/spreadsheetml/2006/main" count="689" uniqueCount="66">
  <si>
    <t>2015 NON RPP BILL IMPACTS w 2011 2012 2013 GA ADJ OVER 1 YEAR</t>
  </si>
  <si>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</si>
  <si>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</si>
  <si>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</si>
  <si>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</si>
  <si>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</si>
  <si>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</si>
  <si>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</si>
  <si>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</si>
  <si>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</si>
  <si>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</si>
  <si>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</si>
  <si>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</si>
  <si>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</si>
  <si>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</si>
  <si>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RESIDENTIAL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</si>
  <si>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</si>
  <si>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</si>
  <si>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</si>
  <si>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</si>
  <si>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</si>
  <si>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</si>
  <si>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</si>
  <si>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</si>
  <si>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</si>
  <si>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</si>
  <si>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</si>
  <si>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</si>
  <si>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</si>
  <si>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</si>
  <si>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</si>
  <si>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</si>
  <si>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</si>
  <si>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</si>
  <si>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</si>
  <si>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</si>
  <si>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</si>
  <si>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</si>
  <si>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</si>
  <si>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</si>
  <si>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</si>
  <si>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</si>
  <si>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</si>
  <si>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</si>
  <si>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</si>
  <si>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</si>
  <si>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</si>
  <si>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Cost of Power - Spot</t>
  </si>
  <si>
    <t>Global Adjustment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</si>
  <si>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</si>
  <si>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</si>
  <si>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</si>
  <si>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</si>
  <si>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</si>
  <si>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LESS THAN 50 KW</t>
  </si>
  <si>
    <t>TOU - Off Peak</t>
  </si>
  <si>
    <t>TOU - Mid Peak</t>
  </si>
  <si>
    <t>TOU - On Peak</t>
  </si>
  <si>
    <t>GENERAL SERVICE 50 TO 2,999 KW</t>
  </si>
  <si>
    <t>GENERAL SERVICE 3,000 TO 4,999 KW</t>
  </si>
  <si>
    <t>UNMETERED SCATTERED LOAD</t>
  </si>
  <si>
    <t>SENTINEL LIGHTING</t>
  </si>
  <si>
    <t>Rate Class:</t>
  </si>
  <si>
    <t>STREET LIGHTING</t>
  </si>
  <si>
    <t>GS 3,000 - 4,999 (H1 only - no rate riders)</t>
  </si>
  <si>
    <t>2015 RPP BILL IMPACTS w 2011 2012 2013 GA ADJ OVER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</si>
</sst>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34" borderId="33" applyNumberFormat="0" applyAlignment="0" applyProtection="0"/>
    <xf numFmtId="0" fontId="25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7" fillId="36" borderId="0" applyNumberFormat="0" applyBorder="0" applyAlignment="0" applyProtection="0"/>
    <xf numFmtId="38" fontId="4" fillId="2" borderId="0" applyNumberFormat="0" applyBorder="0" applyAlignment="0" applyProtection="0"/>
    <xf numFmtId="0" fontId="28" fillId="0" borderId="35" applyNumberFormat="0" applyFill="0" applyAlignment="0" applyProtection="0"/>
    <xf numFmtId="0" fontId="29" fillId="0" borderId="36" applyNumberFormat="0" applyFill="0" applyAlignment="0" applyProtection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2" fillId="37" borderId="33" applyNumberFormat="0" applyAlignment="0" applyProtection="0"/>
    <xf numFmtId="0" fontId="33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4" fillId="38" borderId="0" applyNumberFormat="0" applyBorder="0" applyAlignment="0" applyProtection="0"/>
    <xf numFmtId="177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39" borderId="39" applyNumberFormat="0" applyFont="0" applyAlignment="0" applyProtection="0"/>
    <xf numFmtId="0" fontId="35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8" fillId="0" borderId="0" applyNumberForma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3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11" xfId="74" applyBorder="1" applyAlignment="1" applyProtection="1">
      <alignment horizontal="left" vertical="center" wrapText="1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ch_rick/Distribution%20Rate%20Application/2012%20IRM%20rate%20filing/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workbookViewId="0">
      <selection activeCell="F16" sqref="F16"/>
    </sheetView>
  </sheetViews>
  <sheetFormatPr defaultRowHeight="11.25" x14ac:dyDescent="0.2"/>
  <cols>
    <col min="1" max="1" width="14" style="1" customWidth="1"/>
    <col min="2" max="3" width="9.140625" style="1"/>
    <col min="4" max="4" width="10.42578125" style="1" bestFit="1" customWidth="1"/>
    <col min="5" max="5" width="9.140625" style="1"/>
    <col min="6" max="6" width="10.42578125" style="1" bestFit="1" customWidth="1"/>
    <col min="7" max="7" width="6.85546875" style="1" bestFit="1" customWidth="1"/>
    <col min="8" max="16384" width="9.140625" style="1"/>
  </cols>
  <sheetData>
    <row r="1" spans="1:7" ht="12" thickBot="1" x14ac:dyDescent="0.25">
      <c r="A1" s="201" t="s">
        <v>65</v>
      </c>
      <c r="B1" s="201"/>
      <c r="C1" s="201"/>
      <c r="D1" s="201"/>
      <c r="E1" s="201"/>
      <c r="F1" s="201"/>
      <c r="G1" s="201"/>
    </row>
    <row r="2" spans="1:7" ht="12" thickBot="1" x14ac:dyDescent="0.25">
      <c r="A2" s="202" t="s">
        <v>1</v>
      </c>
      <c r="B2" s="202" t="s">
        <v>2</v>
      </c>
      <c r="C2" s="202" t="s">
        <v>3</v>
      </c>
      <c r="D2" s="204" t="s">
        <v>4</v>
      </c>
      <c r="E2" s="205"/>
      <c r="F2" s="204" t="s">
        <v>5</v>
      </c>
      <c r="G2" s="205"/>
    </row>
    <row r="3" spans="1:7" ht="12" thickBot="1" x14ac:dyDescent="0.25">
      <c r="A3" s="203"/>
      <c r="B3" s="203"/>
      <c r="C3" s="203"/>
      <c r="D3" s="2" t="s">
        <v>6</v>
      </c>
      <c r="E3" s="2" t="s">
        <v>7</v>
      </c>
      <c r="F3" s="2" t="s">
        <v>6</v>
      </c>
      <c r="G3" s="2" t="s">
        <v>7</v>
      </c>
    </row>
    <row r="4" spans="1:7" x14ac:dyDescent="0.2">
      <c r="A4" s="181" t="s">
        <v>8</v>
      </c>
      <c r="B4" s="182">
        <f>ResidentialRPP!E5</f>
        <v>800</v>
      </c>
      <c r="C4" s="183">
        <f>ResidentialRPP!E8</f>
        <v>0</v>
      </c>
      <c r="D4" s="184">
        <f>ResidentialRPP!M18</f>
        <v>0.26999999999999957</v>
      </c>
      <c r="E4" s="185">
        <f>ResidentialRPP!N18</f>
        <v>1.0791366906474802E-2</v>
      </c>
      <c r="F4" s="184">
        <f>ResidentialRPP!M39</f>
        <v>-23.982389568000002</v>
      </c>
      <c r="G4" s="186">
        <f>ResidentialRPP!N39</f>
        <v>-0.1869382728413663</v>
      </c>
    </row>
    <row r="5" spans="1:7" x14ac:dyDescent="0.2">
      <c r="A5" s="187" t="s">
        <v>9</v>
      </c>
      <c r="B5" s="188">
        <f>'GS &lt;50RPP'!E5</f>
        <v>2000</v>
      </c>
      <c r="C5" s="189">
        <f>'GS &lt;50RPP'!E8</f>
        <v>0</v>
      </c>
      <c r="D5" s="190">
        <f>'GS &lt;50RPP'!M18</f>
        <v>0.89000000000000057</v>
      </c>
      <c r="E5" s="191">
        <f>'GS &lt;50RPP'!N18</f>
        <v>1.5649727448566918E-2</v>
      </c>
      <c r="F5" s="190">
        <f>'GS &lt;50RPP'!M39</f>
        <v>-59.497184879999963</v>
      </c>
      <c r="G5" s="192">
        <f>'GS &lt;50RPP'!N39</f>
        <v>-0.19144763907084492</v>
      </c>
    </row>
    <row r="6" spans="1:7" x14ac:dyDescent="0.2">
      <c r="A6" s="187" t="s">
        <v>10</v>
      </c>
      <c r="B6" s="188">
        <f>'GS 50-2999RPP'!E5</f>
        <v>1198113</v>
      </c>
      <c r="C6" s="188">
        <f>'GS 50-2999RPP'!E8</f>
        <v>2968</v>
      </c>
      <c r="D6" s="190">
        <f>'GS 50-2999RPP'!M18</f>
        <v>64.984400000000278</v>
      </c>
      <c r="E6" s="191">
        <f>'GS 50-2999RPP'!N18</f>
        <v>1.0028497646965766E-2</v>
      </c>
      <c r="F6" s="190">
        <f>'GS 50-2999RPP'!M39</f>
        <v>-35807.44869133395</v>
      </c>
      <c r="G6" s="192">
        <f>'GS 50-2999RPP'!N39</f>
        <v>-0.22341071770138501</v>
      </c>
    </row>
    <row r="7" spans="1:7" ht="33.75" hidden="1" x14ac:dyDescent="0.2">
      <c r="A7" s="193" t="s">
        <v>64</v>
      </c>
      <c r="B7" s="188">
        <f>'GS3000-4999RPP'!E5</f>
        <v>1282464</v>
      </c>
      <c r="C7" s="189">
        <f>'GS3000-4999RPP'!E8</f>
        <v>2440</v>
      </c>
      <c r="D7" s="190">
        <f>'GS3000-4999RPP'!M18</f>
        <v>69.682000000000698</v>
      </c>
      <c r="E7" s="191">
        <f>'GS3000-4999RPP'!N18</f>
        <v>1.4492313554083957E-2</v>
      </c>
      <c r="F7" s="190">
        <f>'GS3000-4999RPP'!M39</f>
        <v>2431.5944619427319</v>
      </c>
      <c r="G7" s="192">
        <f>'GS3000-4999RPP'!N39</f>
        <v>1.599594182993062E-2</v>
      </c>
    </row>
    <row r="8" spans="1:7" x14ac:dyDescent="0.2">
      <c r="A8" s="187" t="s">
        <v>12</v>
      </c>
      <c r="B8" s="188">
        <f>UMSLRPP!E5</f>
        <v>2000</v>
      </c>
      <c r="C8" s="189">
        <f>UMSLRPP!E8</f>
        <v>0</v>
      </c>
      <c r="D8" s="190">
        <f>UMSLRPP!M18</f>
        <v>0.92999999999999261</v>
      </c>
      <c r="E8" s="191">
        <f>UMSLRPP!N18</f>
        <v>1.4135886912904584E-2</v>
      </c>
      <c r="F8" s="190">
        <f>UMSLRPP!M39</f>
        <v>-59.456504880000011</v>
      </c>
      <c r="G8" s="192">
        <f>UMSLRPP!N39</f>
        <v>-0.18635864785954415</v>
      </c>
    </row>
    <row r="9" spans="1:7" x14ac:dyDescent="0.2">
      <c r="A9" s="187" t="s">
        <v>13</v>
      </c>
      <c r="B9" s="188">
        <f>'Sentinel LightsRPP'!E5</f>
        <v>36</v>
      </c>
      <c r="C9" s="189">
        <f>'Sentinel LightsRPP'!E8</f>
        <v>0.1</v>
      </c>
      <c r="D9" s="190">
        <f>'Sentinel LightsRPP'!M18</f>
        <v>4.6489999999999476E-2</v>
      </c>
      <c r="E9" s="194">
        <f>'Sentinel LightsRPP'!N18</f>
        <v>1.0953101219000644E-2</v>
      </c>
      <c r="F9" s="190">
        <f>'Sentinel LightsRPP'!M39</f>
        <v>-1.0345869220139985</v>
      </c>
      <c r="G9" s="192">
        <f>'Sentinel LightsRPP'!N39</f>
        <v>-0.11209787041426439</v>
      </c>
    </row>
    <row r="10" spans="1:7" ht="12" thickBot="1" x14ac:dyDescent="0.25">
      <c r="A10" s="195" t="s">
        <v>14</v>
      </c>
      <c r="B10" s="196">
        <f>'Street LightingRPP'!E5</f>
        <v>36</v>
      </c>
      <c r="C10" s="197">
        <f>'Street LightingRPP'!E8</f>
        <v>0.1</v>
      </c>
      <c r="D10" s="198">
        <f>'Street LightingRPP'!M18</f>
        <v>6.6609999999999836E-2</v>
      </c>
      <c r="E10" s="199">
        <f>'Street LightingRPP'!N18</f>
        <v>1.6518985301302185E-2</v>
      </c>
      <c r="F10" s="198">
        <f>'Street LightingRPP'!M39</f>
        <v>-0.92627387137799921</v>
      </c>
      <c r="G10" s="200">
        <f>'Street LightingRPP'!N39</f>
        <v>-0.10320768432361188</v>
      </c>
    </row>
    <row r="13" spans="1:7" ht="12" thickBot="1" x14ac:dyDescent="0.25">
      <c r="A13" s="201" t="s">
        <v>0</v>
      </c>
      <c r="B13" s="201"/>
      <c r="C13" s="201"/>
      <c r="D13" s="201"/>
      <c r="E13" s="201"/>
      <c r="F13" s="201"/>
      <c r="G13" s="201"/>
    </row>
    <row r="14" spans="1:7" ht="12" thickBot="1" x14ac:dyDescent="0.25">
      <c r="A14" s="202" t="s">
        <v>1</v>
      </c>
      <c r="B14" s="202" t="s">
        <v>2</v>
      </c>
      <c r="C14" s="202" t="s">
        <v>3</v>
      </c>
      <c r="D14" s="204" t="s">
        <v>4</v>
      </c>
      <c r="E14" s="205"/>
      <c r="F14" s="204" t="s">
        <v>5</v>
      </c>
      <c r="G14" s="205"/>
    </row>
    <row r="15" spans="1:7" ht="12" thickBot="1" x14ac:dyDescent="0.25">
      <c r="A15" s="203"/>
      <c r="B15" s="203"/>
      <c r="C15" s="203"/>
      <c r="D15" s="2" t="s">
        <v>6</v>
      </c>
      <c r="E15" s="2" t="s">
        <v>7</v>
      </c>
      <c r="F15" s="2" t="s">
        <v>6</v>
      </c>
      <c r="G15" s="2" t="s">
        <v>7</v>
      </c>
    </row>
    <row r="16" spans="1:7" x14ac:dyDescent="0.2">
      <c r="A16" s="3" t="s">
        <v>8</v>
      </c>
      <c r="B16" s="4">
        <f>ResidentialNonRPP!E5</f>
        <v>800</v>
      </c>
      <c r="C16" s="5">
        <f>ResidentialNonRPP!E8</f>
        <v>0</v>
      </c>
      <c r="D16" s="6">
        <f>ResidentialNonRPP!M18</f>
        <v>0.26999999999999957</v>
      </c>
      <c r="E16" s="7">
        <f>ResidentialNonRPP!N18</f>
        <v>1.0791366906474802E-2</v>
      </c>
      <c r="F16" s="6">
        <f>ResidentialNonRPP!M39</f>
        <v>61.933770432000017</v>
      </c>
      <c r="G16" s="8">
        <f>ResidentialNonRPP!N39</f>
        <v>0.66117881788018296</v>
      </c>
    </row>
    <row r="17" spans="1:7" x14ac:dyDescent="0.2">
      <c r="A17" s="9" t="s">
        <v>9</v>
      </c>
      <c r="B17" s="10">
        <f>'GS &lt;50NonRPP'!E5</f>
        <v>2000</v>
      </c>
      <c r="C17" s="11">
        <f>'GS &lt;50NonRPP'!E8</f>
        <v>0</v>
      </c>
      <c r="D17" s="12">
        <f>'GS &lt;50NonRPP'!M18</f>
        <v>0.89000000000000057</v>
      </c>
      <c r="E17" s="13">
        <f>'GS &lt;50NonRPP'!N18</f>
        <v>1.5649727448566918E-2</v>
      </c>
      <c r="F17" s="12">
        <f>'GS &lt;50NonRPP'!M39</f>
        <v>155.70001511999999</v>
      </c>
      <c r="G17" s="14">
        <f>'GS &lt;50NonRPP'!N39</f>
        <v>0.71571012474255147</v>
      </c>
    </row>
    <row r="18" spans="1:7" x14ac:dyDescent="0.2">
      <c r="A18" s="9" t="s">
        <v>10</v>
      </c>
      <c r="B18" s="10">
        <f>'GS 50-2999NonRPP'!E5</f>
        <v>1198113</v>
      </c>
      <c r="C18" s="10">
        <f>'GS 50-2999NonRPP'!E8</f>
        <v>2968</v>
      </c>
      <c r="D18" s="12">
        <f>'GS 50-2999NonRPP'!M18</f>
        <v>64.984400000000278</v>
      </c>
      <c r="E18" s="13">
        <f>'GS 50-2999NonRPP'!N18</f>
        <v>1.0028497646965766E-2</v>
      </c>
      <c r="F18" s="12">
        <f>'GS 50-2999NonRPP'!M39</f>
        <v>91255.670580621634</v>
      </c>
      <c r="G18" s="14">
        <f>'GS 50-2999NonRPP'!N39</f>
        <v>0.89204038785012219</v>
      </c>
    </row>
    <row r="19" spans="1:7" ht="33.75" hidden="1" x14ac:dyDescent="0.2">
      <c r="A19" s="15" t="s">
        <v>11</v>
      </c>
      <c r="B19" s="10">
        <f>'GS3000-4999NonRPP'!E5</f>
        <v>1282464</v>
      </c>
      <c r="C19" s="11">
        <f>'GS3000-4999NonRPP'!E8</f>
        <v>2440</v>
      </c>
      <c r="D19" s="12">
        <f>'GS3000-4999NonRPP'!M18</f>
        <v>69.682000000000698</v>
      </c>
      <c r="E19" s="13">
        <f>'GS3000-4999NonRPP'!N18</f>
        <v>1.4492313554083957E-2</v>
      </c>
      <c r="F19" s="12">
        <f>'GS3000-4999NonRPP'!M39</f>
        <v>2431.5949019375839</v>
      </c>
      <c r="G19" s="14">
        <f>'GS3000-4999NonRPP'!N39</f>
        <v>1.6111415176008365E-2</v>
      </c>
    </row>
    <row r="20" spans="1:7" x14ac:dyDescent="0.2">
      <c r="A20" s="9" t="s">
        <v>12</v>
      </c>
      <c r="B20" s="10">
        <f>USMLNonRPP!E5</f>
        <v>2000</v>
      </c>
      <c r="C20" s="11">
        <f>USMLNonRPP!E8</f>
        <v>0</v>
      </c>
      <c r="D20" s="12">
        <f>USMLNonRPP!M18</f>
        <v>0.92999999999999261</v>
      </c>
      <c r="E20" s="13">
        <f>USMLNonRPP!N18</f>
        <v>1.4135886912904584E-2</v>
      </c>
      <c r="F20" s="12">
        <f>USMLNonRPP!M39</f>
        <v>155.74069511999994</v>
      </c>
      <c r="G20" s="14">
        <f>USMLNonRPP!N39</f>
        <v>0.68968449726813241</v>
      </c>
    </row>
    <row r="21" spans="1:7" x14ac:dyDescent="0.2">
      <c r="A21" s="9" t="s">
        <v>13</v>
      </c>
      <c r="B21" s="10">
        <f>'Sentinel Lights'!E5</f>
        <v>35.988999999999997</v>
      </c>
      <c r="C21" s="11">
        <f>'Sentinel Lights'!E8</f>
        <v>0.1</v>
      </c>
      <c r="D21" s="12">
        <f>'Sentinel Lights'!M18</f>
        <v>6.7469999999999253E-2</v>
      </c>
      <c r="E21" s="16">
        <f>'Sentinel Lights'!N18</f>
        <v>1.5974977980243603E-2</v>
      </c>
      <c r="F21" s="12">
        <f>'Sentinel Lights'!M39</f>
        <v>2.8642859779859977</v>
      </c>
      <c r="G21" s="14">
        <f>'Sentinel Lights'!N39</f>
        <v>0.39075326658288401</v>
      </c>
    </row>
    <row r="22" spans="1:7" ht="12" thickBot="1" x14ac:dyDescent="0.25">
      <c r="A22" s="17" t="s">
        <v>14</v>
      </c>
      <c r="B22" s="18">
        <f>'Street LightingNonRPP'!E5</f>
        <v>35.988999999999997</v>
      </c>
      <c r="C22" s="19">
        <f>'Street LightingNonRPP'!E8</f>
        <v>0.1</v>
      </c>
      <c r="D22" s="20">
        <f>'Street LightingNonRPP'!M18</f>
        <v>6.6609999999999836E-2</v>
      </c>
      <c r="E22" s="21">
        <f>'Street LightingNonRPP'!N18</f>
        <v>1.6518985301302185E-2</v>
      </c>
      <c r="F22" s="20">
        <f>'Street LightingNonRPP'!M39</f>
        <v>2.6173710986220007</v>
      </c>
      <c r="G22" s="22">
        <f>'Street LightingNonRPP'!N39</f>
        <v>0.36081403711100218</v>
      </c>
    </row>
  </sheetData>
  <mergeCells count="12">
    <mergeCell ref="A1:G1"/>
    <mergeCell ref="A2:A3"/>
    <mergeCell ref="B2:B3"/>
    <mergeCell ref="C2:C3"/>
    <mergeCell ref="D2:E2"/>
    <mergeCell ref="F2:G2"/>
    <mergeCell ref="A13:G13"/>
    <mergeCell ref="A14:A15"/>
    <mergeCell ref="B14:B15"/>
    <mergeCell ref="C14:C15"/>
    <mergeCell ref="D14:E14"/>
    <mergeCell ref="F14:G14"/>
  </mergeCells>
  <phoneticPr fontId="2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4"/>
  <sheetViews>
    <sheetView topLeftCell="A16" workbookViewId="0">
      <selection activeCell="F29" sqref="F29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54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33.869999999999997</v>
      </c>
      <c r="F14" s="146">
        <v>1</v>
      </c>
      <c r="G14" s="57">
        <f>E14*F14</f>
        <v>33.869999999999997</v>
      </c>
      <c r="H14" s="58"/>
      <c r="I14" s="171">
        <v>34.36</v>
      </c>
      <c r="J14" s="59">
        <v>1</v>
      </c>
      <c r="K14" s="60">
        <f>I14*J14</f>
        <v>34.36</v>
      </c>
      <c r="L14" s="58"/>
      <c r="M14" s="61">
        <f>K14-G14</f>
        <v>0.49000000000000199</v>
      </c>
      <c r="N14" s="62">
        <f>M14/G14</f>
        <v>1.4467080011809921E-2</v>
      </c>
    </row>
    <row r="15" spans="1:14" ht="14.25" x14ac:dyDescent="0.2">
      <c r="A15" s="52" t="s">
        <v>31</v>
      </c>
      <c r="B15" s="52"/>
      <c r="C15" s="53"/>
      <c r="D15" s="54"/>
      <c r="E15" s="63">
        <v>1.1599999999999999E-2</v>
      </c>
      <c r="F15" s="64">
        <v>2000</v>
      </c>
      <c r="G15" s="57">
        <f>E15*F15</f>
        <v>23.2</v>
      </c>
      <c r="H15" s="58"/>
      <c r="I15" s="63">
        <v>1.18E-2</v>
      </c>
      <c r="J15" s="65">
        <f>F15</f>
        <v>2000</v>
      </c>
      <c r="K15" s="57">
        <f>I15*J15</f>
        <v>23.599999999999998</v>
      </c>
      <c r="L15" s="58"/>
      <c r="M15" s="61">
        <f t="shared" ref="M15:M33" si="0">K15-G15</f>
        <v>0.39999999999999858</v>
      </c>
      <c r="N15" s="62">
        <f t="shared" ref="N15:N33" si="1">M15/G15</f>
        <v>1.7241379310344768E-2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-1E-4</v>
      </c>
      <c r="F17" s="73">
        <v>2000</v>
      </c>
      <c r="G17" s="74">
        <f>E17*F17</f>
        <v>-0.2</v>
      </c>
      <c r="H17" s="75"/>
      <c r="I17" s="172">
        <v>-1E-4</v>
      </c>
      <c r="J17" s="76">
        <f>F17</f>
        <v>2000</v>
      </c>
      <c r="K17" s="74">
        <f>I17*J17</f>
        <v>-0.2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56.86999999999999</v>
      </c>
      <c r="H18" s="85"/>
      <c r="I18" s="82"/>
      <c r="J18" s="86"/>
      <c r="K18" s="173">
        <f>SUM(K14:K17)</f>
        <v>57.759999999999991</v>
      </c>
      <c r="L18" s="87"/>
      <c r="M18" s="88">
        <f t="shared" si="0"/>
        <v>0.89000000000000057</v>
      </c>
      <c r="N18" s="89">
        <f t="shared" si="1"/>
        <v>1.5649727448566918E-2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120.40000000000006</v>
      </c>
      <c r="G19" s="57">
        <f>E19*F19</f>
        <v>3.5333306400000017</v>
      </c>
      <c r="H19" s="85"/>
      <c r="I19" s="63">
        <f>I31*0.64+I32*0.18+I33*0.18</f>
        <v>2.93466E-2</v>
      </c>
      <c r="J19" s="174">
        <f>F19</f>
        <v>120.40000000000006</v>
      </c>
      <c r="K19" s="57">
        <f>I19*J19</f>
        <v>3.5333306400000017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-3.5099999999999999E-2</v>
      </c>
      <c r="F20" s="174">
        <v>2000</v>
      </c>
      <c r="G20" s="57">
        <f>E20*F20</f>
        <v>-70.2</v>
      </c>
      <c r="H20" s="85"/>
      <c r="I20" s="63">
        <v>4.2700000000000002E-2</v>
      </c>
      <c r="J20" s="174">
        <f>F20</f>
        <v>2000</v>
      </c>
      <c r="K20" s="57">
        <f>I20*J20</f>
        <v>85.4</v>
      </c>
      <c r="L20" s="95"/>
      <c r="M20" s="61">
        <f t="shared" si="0"/>
        <v>155.60000000000002</v>
      </c>
      <c r="N20" s="62">
        <f t="shared" si="1"/>
        <v>-2.2165242165242169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>
        <v>0.79</v>
      </c>
      <c r="F22" s="174">
        <v>1</v>
      </c>
      <c r="G22" s="57">
        <f>E22*F22</f>
        <v>0.79</v>
      </c>
      <c r="H22" s="85"/>
      <c r="I22" s="63">
        <v>0.79</v>
      </c>
      <c r="J22" s="174">
        <f>F22</f>
        <v>1</v>
      </c>
      <c r="K22" s="57">
        <f>I22*J22</f>
        <v>0.79</v>
      </c>
      <c r="L22" s="95"/>
      <c r="M22" s="61">
        <f t="shared" si="0"/>
        <v>0</v>
      </c>
      <c r="N22" s="62">
        <f t="shared" si="1"/>
        <v>0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-7.0066693600000098</v>
      </c>
      <c r="H23" s="85"/>
      <c r="I23" s="101"/>
      <c r="J23" s="103"/>
      <c r="K23" s="102">
        <f>SUM(K18:K22)</f>
        <v>149.48333063999999</v>
      </c>
      <c r="L23" s="87"/>
      <c r="M23" s="104">
        <f t="shared" si="0"/>
        <v>156.49</v>
      </c>
      <c r="N23" s="105">
        <f t="shared" si="1"/>
        <v>-22.334434801986973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25.5" customHeight="1" x14ac:dyDescent="0.2">
      <c r="A25" s="206" t="s">
        <v>41</v>
      </c>
      <c r="B25" s="206"/>
      <c r="C25" s="206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14.833450639999992</v>
      </c>
      <c r="H26" s="113"/>
      <c r="I26" s="114"/>
      <c r="J26" s="115"/>
      <c r="K26" s="102">
        <f>SUM(K23:K25)</f>
        <v>167.93081063999998</v>
      </c>
      <c r="L26" s="116"/>
      <c r="M26" s="104">
        <f t="shared" si="0"/>
        <v>153.09735999999998</v>
      </c>
      <c r="N26" s="105">
        <f t="shared" si="1"/>
        <v>10.321088714662016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2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2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2000</v>
      </c>
      <c r="G31" s="119">
        <f t="shared" si="2"/>
        <v>60</v>
      </c>
      <c r="H31" s="95"/>
      <c r="I31" s="118">
        <f>E31</f>
        <v>0.03</v>
      </c>
      <c r="J31" s="175">
        <f>F31</f>
        <v>2000</v>
      </c>
      <c r="K31" s="119">
        <f t="shared" si="3"/>
        <v>60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v>2000</v>
      </c>
      <c r="G32" s="119">
        <f t="shared" si="2"/>
        <v>112.74000000000001</v>
      </c>
      <c r="H32" s="95"/>
      <c r="I32" s="118">
        <f>E32</f>
        <v>5.6370000000000003E-2</v>
      </c>
      <c r="J32" s="175">
        <f>F32</f>
        <v>2000</v>
      </c>
      <c r="K32" s="119">
        <f t="shared" si="3"/>
        <v>112.74000000000001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/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213.90973063999999</v>
      </c>
      <c r="H35" s="137"/>
      <c r="I35" s="138"/>
      <c r="J35" s="138"/>
      <c r="K35" s="139">
        <f>SUM(K26:K34)</f>
        <v>367.00709064</v>
      </c>
      <c r="L35" s="140"/>
      <c r="M35" s="141">
        <f>K35-G35</f>
        <v>153.09736000000001</v>
      </c>
      <c r="N35" s="142">
        <f>M35/G35</f>
        <v>0.71571012474255158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27.808264983200001</v>
      </c>
      <c r="H36" s="146"/>
      <c r="I36" s="134">
        <v>0.13</v>
      </c>
      <c r="J36" s="146"/>
      <c r="K36" s="147">
        <f>K35*I36</f>
        <v>47.7109217832</v>
      </c>
      <c r="L36" s="148"/>
      <c r="M36" s="149">
        <f>K36-G36</f>
        <v>19.902656799999999</v>
      </c>
      <c r="N36" s="150">
        <f>M36/G36</f>
        <v>0.71571012474255147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241.71799562319998</v>
      </c>
      <c r="H37" s="146"/>
      <c r="I37" s="146"/>
      <c r="J37" s="146"/>
      <c r="K37" s="147">
        <f>SUM(K35:K36)</f>
        <v>414.71801242319998</v>
      </c>
      <c r="L37" s="148"/>
      <c r="M37" s="149">
        <f>K37-G37</f>
        <v>173.0000168</v>
      </c>
      <c r="N37" s="150">
        <f>M37/G37</f>
        <v>0.71571012474255158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-24.17179956232</v>
      </c>
      <c r="H38" s="146"/>
      <c r="I38" s="146"/>
      <c r="J38" s="146"/>
      <c r="K38" s="153">
        <f>K37*-0.1</f>
        <v>-41.471801242319998</v>
      </c>
      <c r="L38" s="148"/>
      <c r="M38" s="154">
        <f>K38-G38</f>
        <v>-17.300001679999998</v>
      </c>
      <c r="N38" s="155">
        <f>M38/G38</f>
        <v>0.71571012474255147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217.54619606087999</v>
      </c>
      <c r="H39" s="160"/>
      <c r="I39" s="160"/>
      <c r="J39" s="160"/>
      <c r="K39" s="161">
        <f>SUM(K37:K38)</f>
        <v>373.24621118087998</v>
      </c>
      <c r="L39" s="162"/>
      <c r="M39" s="88">
        <f>K39-G39</f>
        <v>155.70001511999999</v>
      </c>
      <c r="N39" s="89">
        <f>M39/G39</f>
        <v>0.71571012474255147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27"/>
      <c r="B41" s="27"/>
      <c r="C41" s="27"/>
      <c r="D41" s="24"/>
      <c r="E41" s="24"/>
      <c r="F41" s="24"/>
      <c r="G41" s="24"/>
      <c r="H41" s="24"/>
      <c r="I41" s="24"/>
      <c r="J41" s="24"/>
      <c r="K41" s="170"/>
      <c r="L41" s="24"/>
      <c r="M41" s="24"/>
      <c r="N41" s="24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177"/>
      <c r="B44" s="177"/>
      <c r="C44" s="177"/>
      <c r="D44" s="177"/>
      <c r="E44" s="177"/>
      <c r="F44" s="177"/>
      <c r="G44" s="177"/>
      <c r="H44" s="177"/>
      <c r="I44" s="177"/>
      <c r="J44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0"/>
  <sheetViews>
    <sheetView topLeftCell="A10" workbookViewId="0">
      <selection activeCell="G6" sqref="G6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58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1198113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2968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224.32</v>
      </c>
      <c r="F14" s="146">
        <v>1</v>
      </c>
      <c r="G14" s="57">
        <f>E14*F14</f>
        <v>224.32</v>
      </c>
      <c r="H14" s="58"/>
      <c r="I14" s="171">
        <v>227.57</v>
      </c>
      <c r="J14" s="59">
        <v>1</v>
      </c>
      <c r="K14" s="60">
        <f>I14*J14</f>
        <v>227.57</v>
      </c>
      <c r="L14" s="58"/>
      <c r="M14" s="61">
        <f>K14-G14</f>
        <v>3.25</v>
      </c>
      <c r="N14" s="62">
        <f>M14/G14</f>
        <v>1.4488231098430813E-2</v>
      </c>
    </row>
    <row r="15" spans="1:14" ht="14.25" x14ac:dyDescent="0.2">
      <c r="A15" s="52" t="s">
        <v>31</v>
      </c>
      <c r="B15" s="52"/>
      <c r="C15" s="53"/>
      <c r="D15" s="54"/>
      <c r="E15" s="63">
        <v>2.1305999999999998</v>
      </c>
      <c r="F15" s="64">
        <f>E8</f>
        <v>2968</v>
      </c>
      <c r="G15" s="57">
        <f>E15*F15</f>
        <v>6323.6207999999997</v>
      </c>
      <c r="H15" s="58"/>
      <c r="I15" s="63">
        <v>2.1615000000000002</v>
      </c>
      <c r="J15" s="65">
        <f>F15</f>
        <v>2968</v>
      </c>
      <c r="K15" s="57">
        <f>I15*J15</f>
        <v>6415.3320000000003</v>
      </c>
      <c r="L15" s="58"/>
      <c r="M15" s="61">
        <f t="shared" ref="M15:M33" si="0">K15-G15</f>
        <v>91.711200000000645</v>
      </c>
      <c r="N15" s="62">
        <f t="shared" ref="N15:N33" si="1">M15/G15</f>
        <v>1.4502956913545582E-2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-2.29E-2</v>
      </c>
      <c r="F17" s="73">
        <f>E8</f>
        <v>2968</v>
      </c>
      <c r="G17" s="74">
        <f>E17*F17</f>
        <v>-67.967200000000005</v>
      </c>
      <c r="H17" s="75"/>
      <c r="I17" s="172">
        <v>-3.3000000000000002E-2</v>
      </c>
      <c r="J17" s="76">
        <f>F17</f>
        <v>2968</v>
      </c>
      <c r="K17" s="74">
        <f>I17*J17</f>
        <v>-97.944000000000003</v>
      </c>
      <c r="L17" s="75"/>
      <c r="M17" s="77">
        <f t="shared" si="0"/>
        <v>-29.976799999999997</v>
      </c>
      <c r="N17" s="78">
        <f t="shared" si="1"/>
        <v>0.44104803493449773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6479.9735999999994</v>
      </c>
      <c r="H18" s="85"/>
      <c r="I18" s="82"/>
      <c r="J18" s="86"/>
      <c r="K18" s="173">
        <f>SUM(K14:K17)</f>
        <v>6544.9579999999996</v>
      </c>
      <c r="L18" s="87"/>
      <c r="M18" s="88">
        <f t="shared" si="0"/>
        <v>64.984400000000278</v>
      </c>
      <c r="N18" s="89">
        <f t="shared" si="1"/>
        <v>1.0028497646965766E-2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72126.40260000003</v>
      </c>
      <c r="G19" s="57">
        <f>E19*F19</f>
        <v>2116.6646865411608</v>
      </c>
      <c r="H19" s="85"/>
      <c r="I19" s="63">
        <f>I31*0.64+I32*0.18+I33*0.18</f>
        <v>2.93466E-2</v>
      </c>
      <c r="J19" s="174">
        <f>F19</f>
        <v>72126.40260000003</v>
      </c>
      <c r="K19" s="57">
        <f>I19*J19</f>
        <v>2116.6646865411608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-14.7463</v>
      </c>
      <c r="F20" s="174">
        <f>E8</f>
        <v>2968</v>
      </c>
      <c r="G20" s="57">
        <f>E20*F20</f>
        <v>-43767.018400000001</v>
      </c>
      <c r="H20" s="85"/>
      <c r="I20" s="63">
        <v>16.306699999999999</v>
      </c>
      <c r="J20" s="174">
        <f>F20</f>
        <v>2968</v>
      </c>
      <c r="K20" s="57">
        <f>I20*J20</f>
        <v>48398.285599999996</v>
      </c>
      <c r="L20" s="95"/>
      <c r="M20" s="61">
        <f t="shared" si="0"/>
        <v>92165.304000000004</v>
      </c>
      <c r="N20" s="62">
        <f t="shared" si="1"/>
        <v>-2.1058163742769374</v>
      </c>
    </row>
    <row r="21" spans="1:14" ht="14.25" x14ac:dyDescent="0.2">
      <c r="A21" s="97" t="s">
        <v>37</v>
      </c>
      <c r="B21" s="91"/>
      <c r="C21" s="92"/>
      <c r="D21" s="93"/>
      <c r="E21" s="63">
        <v>0.35060000000000002</v>
      </c>
      <c r="F21" s="174">
        <f>E8</f>
        <v>2968</v>
      </c>
      <c r="G21" s="57">
        <f>E21*F21</f>
        <v>1040.5808000000002</v>
      </c>
      <c r="H21" s="85"/>
      <c r="I21" s="63">
        <v>0.35060000000000002</v>
      </c>
      <c r="J21" s="174">
        <f>F21</f>
        <v>2968</v>
      </c>
      <c r="K21" s="57">
        <f>I21*J21</f>
        <v>1040.5808000000002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-34129.79931345884</v>
      </c>
      <c r="H23" s="85"/>
      <c r="I23" s="101"/>
      <c r="J23" s="103"/>
      <c r="K23" s="102">
        <f>SUM(K18:K22)</f>
        <v>58100.489086541158</v>
      </c>
      <c r="L23" s="87"/>
      <c r="M23" s="104">
        <f t="shared" si="0"/>
        <v>92230.28839999999</v>
      </c>
      <c r="N23" s="105">
        <f t="shared" si="1"/>
        <v>-2.7023390191348016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f>E8*E3</f>
        <v>3146.6736000000001</v>
      </c>
      <c r="G24" s="57">
        <f>E24*F24</f>
        <v>10766.02905504</v>
      </c>
      <c r="H24" s="85"/>
      <c r="I24" s="63">
        <v>2.9565000000000001</v>
      </c>
      <c r="J24" s="176">
        <f>F24</f>
        <v>3146.6736000000001</v>
      </c>
      <c r="K24" s="57">
        <f>I24*J24</f>
        <v>9303.1404984000001</v>
      </c>
      <c r="L24" s="95"/>
      <c r="M24" s="61">
        <f t="shared" si="0"/>
        <v>-1462.8885566400004</v>
      </c>
      <c r="N24" s="62">
        <f t="shared" si="1"/>
        <v>-0.13588004910270651</v>
      </c>
    </row>
    <row r="25" spans="1:14" ht="23.25" customHeight="1" x14ac:dyDescent="0.2">
      <c r="A25" s="206" t="s">
        <v>41</v>
      </c>
      <c r="B25" s="206"/>
      <c r="C25" s="206"/>
      <c r="D25" s="108"/>
      <c r="E25" s="63">
        <v>1.5398000000000001</v>
      </c>
      <c r="F25" s="175">
        <f>E8*E3</f>
        <v>3146.6736000000001</v>
      </c>
      <c r="G25" s="57">
        <f>E25*F25</f>
        <v>4845.2480092800006</v>
      </c>
      <c r="H25" s="85"/>
      <c r="I25" s="63">
        <v>1.2101999999999999</v>
      </c>
      <c r="J25" s="176">
        <f>F25</f>
        <v>3146.6736000000001</v>
      </c>
      <c r="K25" s="57">
        <f>I25*J25</f>
        <v>3808.1043907200001</v>
      </c>
      <c r="L25" s="95"/>
      <c r="M25" s="61">
        <f t="shared" si="0"/>
        <v>-1037.1436185600005</v>
      </c>
      <c r="N25" s="62">
        <f t="shared" si="1"/>
        <v>-0.21405377321730101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-18518.522249138838</v>
      </c>
      <c r="H26" s="113"/>
      <c r="I26" s="114"/>
      <c r="J26" s="115"/>
      <c r="K26" s="102">
        <f>SUM(K23:K25)</f>
        <v>71211.733975661162</v>
      </c>
      <c r="L26" s="116"/>
      <c r="M26" s="104">
        <f t="shared" si="0"/>
        <v>89730.256224800003</v>
      </c>
      <c r="N26" s="105">
        <f t="shared" si="1"/>
        <v>-4.8454328600098053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1270239.4026000001</v>
      </c>
      <c r="G27" s="119">
        <f t="shared" ref="G27:G33" si="2">E27*F27</f>
        <v>5589.0533714400008</v>
      </c>
      <c r="H27" s="95"/>
      <c r="I27" s="118">
        <v>4.4000000000000003E-3</v>
      </c>
      <c r="J27" s="176">
        <f>E5*E3</f>
        <v>1270239.4026000001</v>
      </c>
      <c r="K27" s="119">
        <f t="shared" ref="K27:K32" si="3">I27*J27</f>
        <v>5589.0533714400008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1270239.4026000001</v>
      </c>
      <c r="G28" s="119">
        <f t="shared" si="2"/>
        <v>1651.3112233800002</v>
      </c>
      <c r="H28" s="95"/>
      <c r="I28" s="118">
        <v>1.2999999999999999E-3</v>
      </c>
      <c r="J28" s="176">
        <f>E5*E3</f>
        <v>1270239.4026000001</v>
      </c>
      <c r="K28" s="119">
        <f t="shared" si="3"/>
        <v>1651.3112233800002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1198113</v>
      </c>
      <c r="G30" s="119">
        <f t="shared" si="2"/>
        <v>8386.7910000000011</v>
      </c>
      <c r="H30" s="95"/>
      <c r="I30" s="118">
        <v>7.0000000000000001E-3</v>
      </c>
      <c r="J30" s="176">
        <f>E5</f>
        <v>1198113</v>
      </c>
      <c r="K30" s="119">
        <f t="shared" si="3"/>
        <v>8386.7910000000011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1198113</v>
      </c>
      <c r="G31" s="119">
        <f t="shared" si="2"/>
        <v>35943.39</v>
      </c>
      <c r="H31" s="95"/>
      <c r="I31" s="118">
        <f>E31</f>
        <v>0.03</v>
      </c>
      <c r="J31" s="175">
        <f>F31</f>
        <v>1198113</v>
      </c>
      <c r="K31" s="119">
        <f t="shared" si="3"/>
        <v>35943.39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1198113</v>
      </c>
      <c r="G32" s="119">
        <f t="shared" si="2"/>
        <v>67537.629809999999</v>
      </c>
      <c r="H32" s="95"/>
      <c r="I32" s="118">
        <f>E32</f>
        <v>5.6370000000000003E-2</v>
      </c>
      <c r="J32" s="175">
        <f>F32</f>
        <v>1198113</v>
      </c>
      <c r="K32" s="119">
        <f t="shared" si="3"/>
        <v>67537.629809999999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100589.90315568115</v>
      </c>
      <c r="H35" s="137"/>
      <c r="I35" s="138"/>
      <c r="J35" s="138"/>
      <c r="K35" s="139">
        <f>SUM(K26:K34)</f>
        <v>190320.15938048117</v>
      </c>
      <c r="L35" s="140"/>
      <c r="M35" s="141">
        <f>K35-G35</f>
        <v>89730.256224800018</v>
      </c>
      <c r="N35" s="142">
        <f>M35/G35</f>
        <v>0.89204038785012196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13076.68741023855</v>
      </c>
      <c r="H36" s="146"/>
      <c r="I36" s="134">
        <v>0.13</v>
      </c>
      <c r="J36" s="146"/>
      <c r="K36" s="147">
        <f>K35*I36</f>
        <v>24741.620719462553</v>
      </c>
      <c r="L36" s="148"/>
      <c r="M36" s="149">
        <f>K36-G36</f>
        <v>11664.933309224003</v>
      </c>
      <c r="N36" s="150">
        <f>M36/G36</f>
        <v>0.89204038785012196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113666.5905659197</v>
      </c>
      <c r="H37" s="146"/>
      <c r="I37" s="146"/>
      <c r="J37" s="146"/>
      <c r="K37" s="147">
        <f>SUM(K35:K36)</f>
        <v>215061.78009994372</v>
      </c>
      <c r="L37" s="148"/>
      <c r="M37" s="149">
        <f>K37-G37</f>
        <v>101395.18953402402</v>
      </c>
      <c r="N37" s="150">
        <f>M37/G37</f>
        <v>0.89204038785012185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-11366.659056591971</v>
      </c>
      <c r="H38" s="146"/>
      <c r="I38" s="146"/>
      <c r="J38" s="146"/>
      <c r="K38" s="153">
        <f>K37*-0.1</f>
        <v>-21506.178009994372</v>
      </c>
      <c r="L38" s="148"/>
      <c r="M38" s="154">
        <f>K38-G38</f>
        <v>-10139.518953402401</v>
      </c>
      <c r="N38" s="155">
        <f>M38/G38</f>
        <v>0.89204038785012185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102299.93150932773</v>
      </c>
      <c r="H39" s="160"/>
      <c r="I39" s="160"/>
      <c r="J39" s="160"/>
      <c r="K39" s="161">
        <f>SUM(K37:K38)</f>
        <v>193555.60208994936</v>
      </c>
      <c r="L39" s="162"/>
      <c r="M39" s="88">
        <f>K39-G39</f>
        <v>91255.670580621634</v>
      </c>
      <c r="N39" s="89">
        <f>M39/G39</f>
        <v>0.89204038785012219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tabSelected="1" topLeftCell="A23" workbookViewId="0">
      <selection activeCell="G31" sqref="G31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3" t="s">
        <v>1</v>
      </c>
      <c r="B1" s="24"/>
      <c r="C1" s="207" t="s">
        <v>59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" customHeight="1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">
      <c r="A5" s="23" t="s">
        <v>17</v>
      </c>
      <c r="B5" s="24"/>
      <c r="C5" s="32" t="s">
        <v>18</v>
      </c>
      <c r="D5" s="33"/>
      <c r="E5" s="178">
        <v>1282464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ht="9" customHeight="1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ht="15" customHeight="1" x14ac:dyDescent="0.2">
      <c r="A8" s="37" t="s">
        <v>20</v>
      </c>
      <c r="B8" s="38"/>
      <c r="C8" s="39" t="s">
        <v>3</v>
      </c>
      <c r="D8" s="40"/>
      <c r="E8" s="180">
        <v>2440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ht="18.75" customHeight="1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ht="18.75" customHeight="1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1473.7</v>
      </c>
      <c r="F14" s="146">
        <v>1</v>
      </c>
      <c r="G14" s="57">
        <f>E14*F14</f>
        <v>1473.7</v>
      </c>
      <c r="H14" s="58"/>
      <c r="I14" s="171">
        <v>1495.07</v>
      </c>
      <c r="J14" s="59">
        <v>1</v>
      </c>
      <c r="K14" s="60">
        <f>I14*J14</f>
        <v>1495.07</v>
      </c>
      <c r="L14" s="58"/>
      <c r="M14" s="61">
        <f>K14-G14</f>
        <v>21.369999999999891</v>
      </c>
      <c r="N14" s="62">
        <f>M14/G14</f>
        <v>1.4500916061613552E-2</v>
      </c>
    </row>
    <row r="15" spans="1:14" ht="12.75" customHeight="1" x14ac:dyDescent="0.2">
      <c r="A15" s="52" t="s">
        <v>31</v>
      </c>
      <c r="B15" s="52"/>
      <c r="C15" s="53"/>
      <c r="D15" s="54"/>
      <c r="E15" s="63">
        <v>1.3666</v>
      </c>
      <c r="F15" s="64">
        <v>2440</v>
      </c>
      <c r="G15" s="57">
        <f>E15*F15</f>
        <v>3334.5039999999999</v>
      </c>
      <c r="H15" s="58"/>
      <c r="I15" s="63">
        <v>1.3864000000000001</v>
      </c>
      <c r="J15" s="65">
        <f>F15</f>
        <v>2440</v>
      </c>
      <c r="K15" s="57">
        <f>I15*J15</f>
        <v>3382.8160000000003</v>
      </c>
      <c r="L15" s="58"/>
      <c r="M15" s="61">
        <f t="shared" ref="M15:M33" si="0">K15-G15</f>
        <v>48.312000000000353</v>
      </c>
      <c r="N15" s="62">
        <f t="shared" ref="N15:N33" si="1">M15/G15</f>
        <v>1.4488511634713994E-2</v>
      </c>
    </row>
    <row r="16" spans="1:14" ht="12.75" customHeight="1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2.75" customHeight="1" x14ac:dyDescent="0.2">
      <c r="A17" s="68" t="s">
        <v>33</v>
      </c>
      <c r="B17" s="69"/>
      <c r="C17" s="70"/>
      <c r="D17" s="71"/>
      <c r="E17" s="172">
        <v>0</v>
      </c>
      <c r="F17" s="73">
        <v>2440</v>
      </c>
      <c r="G17" s="74">
        <f>E17*F17</f>
        <v>0</v>
      </c>
      <c r="H17" s="75"/>
      <c r="I17" s="172">
        <v>0</v>
      </c>
      <c r="J17" s="76">
        <f>F17</f>
        <v>2440</v>
      </c>
      <c r="K17" s="74">
        <f>I17*J17</f>
        <v>0</v>
      </c>
      <c r="L17" s="75"/>
      <c r="M17" s="77">
        <f t="shared" si="0"/>
        <v>0</v>
      </c>
      <c r="N17" s="78" t="e">
        <f t="shared" si="1"/>
        <v>#DIV/0!</v>
      </c>
    </row>
    <row r="18" spans="1:14" ht="12.75" customHeight="1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4808.2039999999997</v>
      </c>
      <c r="H18" s="85"/>
      <c r="I18" s="82"/>
      <c r="J18" s="86"/>
      <c r="K18" s="173">
        <f>SUM(K14:K17)</f>
        <v>4877.8860000000004</v>
      </c>
      <c r="L18" s="87"/>
      <c r="M18" s="88">
        <f t="shared" si="0"/>
        <v>69.682000000000698</v>
      </c>
      <c r="N18" s="89">
        <f t="shared" si="1"/>
        <v>1.4492313554083957E-2</v>
      </c>
    </row>
    <row r="19" spans="1:14" ht="12.75" customHeight="1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77204.332800000033</v>
      </c>
      <c r="G19" s="57">
        <f>E19*F19</f>
        <v>2265.684672948481</v>
      </c>
      <c r="H19" s="85"/>
      <c r="I19" s="63">
        <f>I31*0.64+I32*0.18+I33*0.18</f>
        <v>2.93466E-2</v>
      </c>
      <c r="J19" s="174">
        <f>F19</f>
        <v>77204.332800000033</v>
      </c>
      <c r="K19" s="57">
        <f>I19*J19</f>
        <v>2265.684672948481</v>
      </c>
      <c r="L19" s="95"/>
      <c r="M19" s="61">
        <f t="shared" si="0"/>
        <v>0</v>
      </c>
      <c r="N19" s="62">
        <f t="shared" si="1"/>
        <v>0</v>
      </c>
    </row>
    <row r="20" spans="1:14" ht="12.75" customHeight="1" x14ac:dyDescent="0.2">
      <c r="A20" s="90" t="s">
        <v>36</v>
      </c>
      <c r="B20" s="91"/>
      <c r="C20" s="92"/>
      <c r="D20" s="93"/>
      <c r="E20" s="63">
        <v>0</v>
      </c>
      <c r="F20" s="174">
        <v>2440</v>
      </c>
      <c r="G20" s="57">
        <f>E20*F20</f>
        <v>0</v>
      </c>
      <c r="H20" s="85"/>
      <c r="I20" s="63">
        <v>0</v>
      </c>
      <c r="J20" s="174">
        <f>F20</f>
        <v>2440</v>
      </c>
      <c r="K20" s="57">
        <f>I20*J20</f>
        <v>0</v>
      </c>
      <c r="L20" s="95"/>
      <c r="M20" s="61">
        <f t="shared" si="0"/>
        <v>0</v>
      </c>
      <c r="N20" s="62" t="e">
        <f t="shared" si="1"/>
        <v>#DIV/0!</v>
      </c>
    </row>
    <row r="21" spans="1:14" ht="12.75" customHeight="1" x14ac:dyDescent="0.2">
      <c r="A21" s="97" t="s">
        <v>37</v>
      </c>
      <c r="B21" s="91"/>
      <c r="C21" s="92"/>
      <c r="D21" s="93"/>
      <c r="E21" s="63">
        <v>0.40939999999999999</v>
      </c>
      <c r="F21" s="174">
        <v>2440</v>
      </c>
      <c r="G21" s="57">
        <f>E21*F21</f>
        <v>998.93599999999992</v>
      </c>
      <c r="H21" s="85"/>
      <c r="I21" s="63">
        <v>0.40939999999999999</v>
      </c>
      <c r="J21" s="174">
        <f>F21</f>
        <v>2440</v>
      </c>
      <c r="K21" s="57">
        <f>I21*J21</f>
        <v>998.93599999999992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8072.8246729484799</v>
      </c>
      <c r="H23" s="85"/>
      <c r="I23" s="101"/>
      <c r="J23" s="103"/>
      <c r="K23" s="102">
        <f>SUM(K18:K22)</f>
        <v>8142.5066729484806</v>
      </c>
      <c r="L23" s="87"/>
      <c r="M23" s="104">
        <f t="shared" si="0"/>
        <v>69.682000000000698</v>
      </c>
      <c r="N23" s="105">
        <f t="shared" si="1"/>
        <v>8.631675135160638E-3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v>2586.8879999999999</v>
      </c>
      <c r="G24" s="57">
        <f>E24*F24</f>
        <v>8850.7786032000004</v>
      </c>
      <c r="H24" s="85"/>
      <c r="I24" s="63">
        <v>3.3706999999999998</v>
      </c>
      <c r="J24" s="176">
        <f>F24</f>
        <v>2586.8879999999999</v>
      </c>
      <c r="K24" s="57">
        <f>I24*J24</f>
        <v>8719.6233815999985</v>
      </c>
      <c r="L24" s="95"/>
      <c r="M24" s="61">
        <f t="shared" si="0"/>
        <v>-131.15522160000182</v>
      </c>
      <c r="N24" s="62">
        <f t="shared" si="1"/>
        <v>-1.481849535277977E-2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1.5398000000000001</v>
      </c>
      <c r="F25" s="175">
        <v>2586.8879999999999</v>
      </c>
      <c r="G25" s="57">
        <f>E25*F25</f>
        <v>3983.2901424000001</v>
      </c>
      <c r="H25" s="85"/>
      <c r="I25" s="63">
        <v>1.5943000000000001</v>
      </c>
      <c r="J25" s="176">
        <f>F25</f>
        <v>2586.8879999999999</v>
      </c>
      <c r="K25" s="57">
        <f>I25*J25</f>
        <v>4124.2755384000002</v>
      </c>
      <c r="L25" s="95"/>
      <c r="M25" s="61">
        <f t="shared" si="0"/>
        <v>140.98539600000004</v>
      </c>
      <c r="N25" s="62">
        <f t="shared" si="1"/>
        <v>3.5394207039875315E-2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20906.893418548483</v>
      </c>
      <c r="H26" s="113"/>
      <c r="I26" s="114"/>
      <c r="J26" s="115"/>
      <c r="K26" s="102">
        <f>SUM(K23:K25)</f>
        <v>20986.405592948478</v>
      </c>
      <c r="L26" s="116"/>
      <c r="M26" s="104">
        <f t="shared" si="0"/>
        <v>79.512174399995274</v>
      </c>
      <c r="N26" s="105">
        <f t="shared" si="1"/>
        <v>3.8031558686501218E-3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1359668.3328</v>
      </c>
      <c r="G27" s="119">
        <f t="shared" ref="G27:G33" si="2">E27*F27</f>
        <v>5982.5406643200004</v>
      </c>
      <c r="H27" s="95"/>
      <c r="I27" s="118">
        <v>4.4000000000000003E-3</v>
      </c>
      <c r="J27" s="176">
        <f>E5*E3</f>
        <v>1359668.3328</v>
      </c>
      <c r="K27" s="119">
        <f t="shared" ref="K27:K32" si="3">I27*J27</f>
        <v>5982.5406643200004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v>1359668</v>
      </c>
      <c r="G28" s="119">
        <f t="shared" si="2"/>
        <v>1767.5683999999999</v>
      </c>
      <c r="H28" s="95"/>
      <c r="I28" s="118">
        <v>3.0000000000000001E-3</v>
      </c>
      <c r="J28" s="176">
        <f>E5*E3</f>
        <v>1359668.3328</v>
      </c>
      <c r="K28" s="119">
        <f t="shared" si="3"/>
        <v>4079.0049984000002</v>
      </c>
      <c r="L28" s="95"/>
      <c r="M28" s="61">
        <f t="shared" si="0"/>
        <v>2311.4365984000005</v>
      </c>
      <c r="N28" s="120">
        <f t="shared" si="1"/>
        <v>1.3076928725360788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1282464</v>
      </c>
      <c r="G30" s="119">
        <f t="shared" si="2"/>
        <v>8977.2479999999996</v>
      </c>
      <c r="H30" s="95"/>
      <c r="I30" s="118">
        <v>7.0000000000000001E-3</v>
      </c>
      <c r="J30" s="176">
        <f>E5</f>
        <v>1282464</v>
      </c>
      <c r="K30" s="119">
        <f t="shared" si="3"/>
        <v>8977.2479999999996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1282464</v>
      </c>
      <c r="G31" s="119">
        <f t="shared" si="2"/>
        <v>38473.919999999998</v>
      </c>
      <c r="H31" s="95"/>
      <c r="I31" s="118">
        <f>E31</f>
        <v>0.03</v>
      </c>
      <c r="J31" s="175">
        <f>F31</f>
        <v>1282464</v>
      </c>
      <c r="K31" s="119">
        <f t="shared" si="3"/>
        <v>38473.919999999998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1282464</v>
      </c>
      <c r="G32" s="119">
        <f t="shared" si="2"/>
        <v>72292.495680000007</v>
      </c>
      <c r="H32" s="95"/>
      <c r="I32" s="118">
        <f>E32</f>
        <v>5.6370000000000003E-2</v>
      </c>
      <c r="J32" s="175">
        <f>F32</f>
        <v>1282464</v>
      </c>
      <c r="K32" s="119">
        <f t="shared" si="3"/>
        <v>72292.495680000007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>
        <f>F33</f>
        <v>0</v>
      </c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148400.9161628685</v>
      </c>
      <c r="H35" s="137"/>
      <c r="I35" s="138"/>
      <c r="J35" s="138"/>
      <c r="K35" s="139">
        <f>SUM(K26:K34)</f>
        <v>150791.86493566848</v>
      </c>
      <c r="L35" s="140"/>
      <c r="M35" s="141">
        <f>K35-G35</f>
        <v>2390.9487727999804</v>
      </c>
      <c r="N35" s="142">
        <f>M35/G35</f>
        <v>1.6111415176008337E-2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19292.119101172906</v>
      </c>
      <c r="H36" s="146"/>
      <c r="I36" s="134">
        <v>0.13</v>
      </c>
      <c r="J36" s="146"/>
      <c r="K36" s="147">
        <f>K35*I36</f>
        <v>19602.942441636904</v>
      </c>
      <c r="L36" s="148"/>
      <c r="M36" s="149">
        <f>K36-G36</f>
        <v>310.82334046399774</v>
      </c>
      <c r="N36" s="150">
        <f>M36/G36</f>
        <v>1.6111415176008351E-2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167693.03526404139</v>
      </c>
      <c r="H37" s="146"/>
      <c r="I37" s="146"/>
      <c r="J37" s="146"/>
      <c r="K37" s="147">
        <f>SUM(K35:K36)</f>
        <v>170394.80737730538</v>
      </c>
      <c r="L37" s="148"/>
      <c r="M37" s="149">
        <f>K37-G37</f>
        <v>2701.7721132639854</v>
      </c>
      <c r="N37" s="150">
        <f>M37/G37</f>
        <v>1.6111415176008382E-2</v>
      </c>
    </row>
    <row r="38" spans="1:14" ht="28.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-16769.303526404139</v>
      </c>
      <c r="H38" s="146"/>
      <c r="I38" s="146"/>
      <c r="J38" s="146"/>
      <c r="K38" s="153">
        <f>K37*-0.1</f>
        <v>-17039.480737730537</v>
      </c>
      <c r="L38" s="148"/>
      <c r="M38" s="154">
        <f>K38-G38</f>
        <v>-270.17721132639781</v>
      </c>
      <c r="N38" s="155">
        <f>M38/G38</f>
        <v>1.611141517600834E-2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150923.73173763725</v>
      </c>
      <c r="H39" s="160"/>
      <c r="I39" s="160"/>
      <c r="J39" s="160"/>
      <c r="K39" s="161">
        <f>SUM(K37:K38)</f>
        <v>153355.32663957484</v>
      </c>
      <c r="L39" s="162"/>
      <c r="M39" s="88">
        <f>K39-G39</f>
        <v>2431.5949019375839</v>
      </c>
      <c r="N39" s="89">
        <f>M39/G39</f>
        <v>1.6111415176008365E-2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0"/>
  <sheetViews>
    <sheetView topLeftCell="A10" workbookViewId="0">
      <selection activeCell="G6" sqref="G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.42578125" bestFit="1" customWidth="1"/>
  </cols>
  <sheetData>
    <row r="1" spans="1:14" ht="15.75" x14ac:dyDescent="0.2">
      <c r="A1" s="23"/>
      <c r="B1" s="24"/>
      <c r="C1" s="207" t="s">
        <v>60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9.19</v>
      </c>
      <c r="F14" s="146">
        <v>1</v>
      </c>
      <c r="G14" s="57">
        <f>E14*F14</f>
        <v>9.19</v>
      </c>
      <c r="H14" s="58"/>
      <c r="I14" s="171">
        <v>9.32</v>
      </c>
      <c r="J14" s="59">
        <v>1</v>
      </c>
      <c r="K14" s="60">
        <f>I14*J14</f>
        <v>9.32</v>
      </c>
      <c r="L14" s="58"/>
      <c r="M14" s="61">
        <f>K14-G14</f>
        <v>0.13000000000000078</v>
      </c>
      <c r="N14" s="62">
        <f>M14/G14</f>
        <v>1.4145810663765048E-2</v>
      </c>
    </row>
    <row r="15" spans="1:14" ht="14.25" x14ac:dyDescent="0.2">
      <c r="A15" s="52" t="s">
        <v>31</v>
      </c>
      <c r="B15" s="52"/>
      <c r="C15" s="53"/>
      <c r="D15" s="54"/>
      <c r="E15" s="63">
        <v>2.86E-2</v>
      </c>
      <c r="F15" s="64">
        <v>2000</v>
      </c>
      <c r="G15" s="57">
        <f>E15*F15</f>
        <v>57.2</v>
      </c>
      <c r="H15" s="58"/>
      <c r="I15" s="63">
        <v>2.9000000000000001E-2</v>
      </c>
      <c r="J15" s="65">
        <f>F15</f>
        <v>2000</v>
      </c>
      <c r="K15" s="57">
        <f>I15*J15</f>
        <v>58</v>
      </c>
      <c r="L15" s="58"/>
      <c r="M15" s="61">
        <f t="shared" ref="M15:M33" si="0">K15-G15</f>
        <v>0.79999999999999716</v>
      </c>
      <c r="N15" s="62">
        <f t="shared" ref="N15:N33" si="1">M15/G15</f>
        <v>1.3986013986013936E-2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-2.9999999999999997E-4</v>
      </c>
      <c r="F17" s="73">
        <v>2000</v>
      </c>
      <c r="G17" s="74">
        <f>E17*F17</f>
        <v>-0.6</v>
      </c>
      <c r="H17" s="75"/>
      <c r="I17" s="172">
        <v>-2.9999999999999997E-4</v>
      </c>
      <c r="J17" s="76">
        <f>F17</f>
        <v>2000</v>
      </c>
      <c r="K17" s="74">
        <f>I17*J17</f>
        <v>-0.6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65.790000000000006</v>
      </c>
      <c r="H18" s="85"/>
      <c r="I18" s="82"/>
      <c r="J18" s="86"/>
      <c r="K18" s="173">
        <f>SUM(K14:K17)</f>
        <v>66.72</v>
      </c>
      <c r="L18" s="87"/>
      <c r="M18" s="88">
        <f t="shared" si="0"/>
        <v>0.92999999999999261</v>
      </c>
      <c r="N18" s="89">
        <f t="shared" si="1"/>
        <v>1.4135886912904584E-2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120.40000000000006</v>
      </c>
      <c r="G19" s="57">
        <f>E19*F19</f>
        <v>3.5333306400000017</v>
      </c>
      <c r="H19" s="85"/>
      <c r="I19" s="63">
        <f>I31*0.64+I32*0.18+I33*0.18</f>
        <v>2.93466E-2</v>
      </c>
      <c r="J19" s="174">
        <f>F19</f>
        <v>120.40000000000006</v>
      </c>
      <c r="K19" s="57">
        <f>I19*J19</f>
        <v>3.5333306400000017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-3.5099999999999999E-2</v>
      </c>
      <c r="F20" s="174">
        <v>2000</v>
      </c>
      <c r="G20" s="57">
        <f>E20*F20</f>
        <v>-70.2</v>
      </c>
      <c r="H20" s="85"/>
      <c r="I20" s="63">
        <v>4.2700000000000002E-2</v>
      </c>
      <c r="J20" s="174">
        <f>F20</f>
        <v>2000</v>
      </c>
      <c r="K20" s="57">
        <f>I20*J20</f>
        <v>85.4</v>
      </c>
      <c r="L20" s="95"/>
      <c r="M20" s="61">
        <f t="shared" si="0"/>
        <v>155.60000000000002</v>
      </c>
      <c r="N20" s="62">
        <f t="shared" si="1"/>
        <v>-2.2165242165242169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1.123330640000006</v>
      </c>
      <c r="H23" s="85"/>
      <c r="I23" s="101"/>
      <c r="J23" s="103"/>
      <c r="K23" s="102">
        <f>SUM(K18:K22)</f>
        <v>157.65333064000001</v>
      </c>
      <c r="L23" s="87"/>
      <c r="M23" s="104">
        <f t="shared" si="0"/>
        <v>156.53</v>
      </c>
      <c r="N23" s="105">
        <f t="shared" si="1"/>
        <v>139.34454774597722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22.963450640000005</v>
      </c>
      <c r="H26" s="113"/>
      <c r="I26" s="114"/>
      <c r="J26" s="115"/>
      <c r="K26" s="102">
        <f>SUM(K23:K25)</f>
        <v>176.10081063999999</v>
      </c>
      <c r="L26" s="116"/>
      <c r="M26" s="104">
        <f t="shared" si="0"/>
        <v>153.13736</v>
      </c>
      <c r="N26" s="105">
        <f t="shared" si="1"/>
        <v>6.6687434044973291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3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2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2000</v>
      </c>
      <c r="G31" s="119">
        <f t="shared" si="2"/>
        <v>60</v>
      </c>
      <c r="H31" s="95"/>
      <c r="I31" s="118">
        <f>E31</f>
        <v>0.03</v>
      </c>
      <c r="J31" s="175">
        <f>F31</f>
        <v>2000</v>
      </c>
      <c r="K31" s="119">
        <f t="shared" si="3"/>
        <v>60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2000</v>
      </c>
      <c r="G32" s="119">
        <f t="shared" si="2"/>
        <v>112.74000000000001</v>
      </c>
      <c r="H32" s="95"/>
      <c r="I32" s="118">
        <f>E32</f>
        <v>5.6370000000000003E-2</v>
      </c>
      <c r="J32" s="175">
        <f>F32</f>
        <v>2000</v>
      </c>
      <c r="K32" s="119">
        <f t="shared" si="3"/>
        <v>112.74000000000001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222.03973064000002</v>
      </c>
      <c r="H35" s="137"/>
      <c r="I35" s="138"/>
      <c r="J35" s="138"/>
      <c r="K35" s="139">
        <f>SUM(K26:K34)</f>
        <v>375.17709063999996</v>
      </c>
      <c r="L35" s="140"/>
      <c r="M35" s="141">
        <f>K35-G35</f>
        <v>153.13735999999994</v>
      </c>
      <c r="N35" s="142">
        <f>M35/G35</f>
        <v>0.68968449726813241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28.865164983200003</v>
      </c>
      <c r="H36" s="146"/>
      <c r="I36" s="134">
        <v>0.13</v>
      </c>
      <c r="J36" s="146"/>
      <c r="K36" s="147">
        <f>K35*I36</f>
        <v>48.773021783199994</v>
      </c>
      <c r="L36" s="148"/>
      <c r="M36" s="149">
        <f>K36-G36</f>
        <v>19.90785679999999</v>
      </c>
      <c r="N36" s="150">
        <f>M36/G36</f>
        <v>0.6896844972681323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250.90489562320002</v>
      </c>
      <c r="H37" s="146"/>
      <c r="I37" s="146"/>
      <c r="J37" s="146"/>
      <c r="K37" s="147">
        <f>SUM(K35:K36)</f>
        <v>423.95011242319993</v>
      </c>
      <c r="L37" s="148"/>
      <c r="M37" s="149">
        <f>K37-G37</f>
        <v>173.04521679999991</v>
      </c>
      <c r="N37" s="150">
        <f>M37/G37</f>
        <v>0.6896844972681323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-25.090489562320002</v>
      </c>
      <c r="H38" s="146"/>
      <c r="I38" s="146"/>
      <c r="J38" s="146"/>
      <c r="K38" s="153">
        <f>K37*-0.1</f>
        <v>-42.395011242319995</v>
      </c>
      <c r="L38" s="148"/>
      <c r="M38" s="154">
        <f>K38-G38</f>
        <v>-17.304521679999993</v>
      </c>
      <c r="N38" s="155">
        <f>M38/G38</f>
        <v>0.68968449726813241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225.81440606088</v>
      </c>
      <c r="H39" s="160"/>
      <c r="I39" s="160"/>
      <c r="J39" s="160"/>
      <c r="K39" s="161">
        <f>SUM(K37:K38)</f>
        <v>381.55510118087994</v>
      </c>
      <c r="L39" s="162"/>
      <c r="M39" s="88">
        <f>K39-G39</f>
        <v>155.74069511999994</v>
      </c>
      <c r="N39" s="89">
        <f>M39/G39</f>
        <v>0.68968449726813241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1"/>
  <sheetViews>
    <sheetView topLeftCell="A7" workbookViewId="0">
      <selection activeCell="G6" sqref="G6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11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61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35.988999999999997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3.29</v>
      </c>
      <c r="F14" s="146">
        <v>1</v>
      </c>
      <c r="G14" s="57">
        <f>E14*F14</f>
        <v>3.29</v>
      </c>
      <c r="H14" s="58"/>
      <c r="I14" s="171">
        <v>3.34</v>
      </c>
      <c r="J14" s="59">
        <v>1</v>
      </c>
      <c r="K14" s="60">
        <f>I14*J14</f>
        <v>3.34</v>
      </c>
      <c r="L14" s="58"/>
      <c r="M14" s="61">
        <f>K14-G14</f>
        <v>4.9999999999999822E-2</v>
      </c>
      <c r="N14" s="62">
        <f>M14/G14</f>
        <v>1.5197568389057697E-2</v>
      </c>
    </row>
    <row r="15" spans="1:14" ht="14.25" x14ac:dyDescent="0.2">
      <c r="A15" s="52" t="s">
        <v>31</v>
      </c>
      <c r="B15" s="52"/>
      <c r="C15" s="53"/>
      <c r="D15" s="54"/>
      <c r="E15" s="63">
        <v>9.4397000000000002</v>
      </c>
      <c r="F15" s="64">
        <v>0.1</v>
      </c>
      <c r="G15" s="57">
        <f>E15*F15</f>
        <v>0.94397000000000009</v>
      </c>
      <c r="H15" s="58"/>
      <c r="I15" s="63">
        <v>9.5765999999999991</v>
      </c>
      <c r="J15" s="65">
        <f>F15</f>
        <v>0.1</v>
      </c>
      <c r="K15" s="57">
        <f>I15*J15</f>
        <v>0.95765999999999996</v>
      </c>
      <c r="L15" s="58"/>
      <c r="M15" s="61">
        <f t="shared" ref="M15:M33" si="0">K15-G15</f>
        <v>1.3689999999999869E-2</v>
      </c>
      <c r="N15" s="62">
        <f t="shared" ref="N15:N33" si="1">M15/G15</f>
        <v>1.4502579531129028E-2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-0.10489999999999999</v>
      </c>
      <c r="F17" s="73">
        <v>0.1</v>
      </c>
      <c r="G17" s="74">
        <f>E17*F17</f>
        <v>-1.0489999999999999E-2</v>
      </c>
      <c r="H17" s="75"/>
      <c r="I17" s="172">
        <v>-6.7100000000000007E-2</v>
      </c>
      <c r="J17" s="76">
        <f>F17</f>
        <v>0.1</v>
      </c>
      <c r="K17" s="74">
        <f>I17*J17</f>
        <v>-6.7100000000000007E-3</v>
      </c>
      <c r="L17" s="75"/>
      <c r="M17" s="77">
        <f t="shared" si="0"/>
        <v>3.7799999999999986E-3</v>
      </c>
      <c r="N17" s="78">
        <f t="shared" si="1"/>
        <v>-0.3603431839847473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4.2234800000000003</v>
      </c>
      <c r="H18" s="85"/>
      <c r="I18" s="82"/>
      <c r="J18" s="86"/>
      <c r="K18" s="173">
        <f>SUM(K14:K17)</f>
        <v>4.2909499999999996</v>
      </c>
      <c r="L18" s="87"/>
      <c r="M18" s="88">
        <f t="shared" si="0"/>
        <v>6.7469999999999253E-2</v>
      </c>
      <c r="N18" s="89">
        <f t="shared" si="1"/>
        <v>1.5974977980243603E-2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2.1665378000000008</v>
      </c>
      <c r="G19" s="57">
        <f>E19*F19</f>
        <v>6.358051820148003E-2</v>
      </c>
      <c r="H19" s="85"/>
      <c r="I19" s="63">
        <f>I31*0.64+I32*0.18+I33*0.18</f>
        <v>2.93466E-2</v>
      </c>
      <c r="J19" s="174">
        <f>F19</f>
        <v>2.1665378000000008</v>
      </c>
      <c r="K19" s="57">
        <f>I19*J19</f>
        <v>6.358051820148003E-2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-12.743</v>
      </c>
      <c r="F20" s="174">
        <v>0.1</v>
      </c>
      <c r="G20" s="57">
        <f>E20*F20</f>
        <v>-1.2743000000000002</v>
      </c>
      <c r="H20" s="85"/>
      <c r="I20" s="63">
        <v>15.294600000000001</v>
      </c>
      <c r="J20" s="174">
        <f>F20</f>
        <v>0.1</v>
      </c>
      <c r="K20" s="57">
        <f>I20*J20</f>
        <v>1.5294600000000003</v>
      </c>
      <c r="L20" s="95"/>
      <c r="M20" s="61">
        <f t="shared" si="0"/>
        <v>2.8037600000000005</v>
      </c>
      <c r="N20" s="62">
        <f t="shared" si="1"/>
        <v>-2.2002354233696932</v>
      </c>
    </row>
    <row r="21" spans="1:14" ht="14.25" x14ac:dyDescent="0.2">
      <c r="A21" s="97" t="s">
        <v>37</v>
      </c>
      <c r="B21" s="91"/>
      <c r="C21" s="92"/>
      <c r="D21" s="93"/>
      <c r="E21" s="63">
        <v>0.28160000000000002</v>
      </c>
      <c r="F21" s="174">
        <v>0.1</v>
      </c>
      <c r="G21" s="57">
        <f>E21*F21</f>
        <v>2.8160000000000004E-2</v>
      </c>
      <c r="H21" s="85"/>
      <c r="I21" s="63">
        <v>0.28160000000000002</v>
      </c>
      <c r="J21" s="174">
        <f>F21</f>
        <v>0.1</v>
      </c>
      <c r="K21" s="57">
        <f>I21*J21</f>
        <v>2.8160000000000004E-2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3.0409205182014802</v>
      </c>
      <c r="H23" s="85"/>
      <c r="I23" s="101"/>
      <c r="J23" s="103"/>
      <c r="K23" s="102">
        <f>SUM(K18:K22)</f>
        <v>5.9121505182014795</v>
      </c>
      <c r="L23" s="87"/>
      <c r="M23" s="104">
        <f t="shared" si="0"/>
        <v>2.8712299999999993</v>
      </c>
      <c r="N23" s="105">
        <f t="shared" si="1"/>
        <v>0.94419764765774195</v>
      </c>
    </row>
    <row r="24" spans="1:14" ht="14.25" x14ac:dyDescent="0.2">
      <c r="A24" s="106" t="s">
        <v>40</v>
      </c>
      <c r="B24" s="106"/>
      <c r="C24" s="107"/>
      <c r="D24" s="108"/>
      <c r="E24" s="63">
        <v>2.1383000000000001</v>
      </c>
      <c r="F24" s="175">
        <v>0.10602</v>
      </c>
      <c r="G24" s="57">
        <f>E24*F24</f>
        <v>0.22670256600000002</v>
      </c>
      <c r="H24" s="85"/>
      <c r="I24" s="63">
        <v>1.8478000000000001</v>
      </c>
      <c r="J24" s="176">
        <f>F24</f>
        <v>0.10602</v>
      </c>
      <c r="K24" s="57">
        <f>I24*J24</f>
        <v>0.19590375600000001</v>
      </c>
      <c r="L24" s="95"/>
      <c r="M24" s="61">
        <f t="shared" si="0"/>
        <v>-3.079881000000001E-2</v>
      </c>
      <c r="N24" s="62">
        <f t="shared" si="1"/>
        <v>-0.13585558621334709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1.0586</v>
      </c>
      <c r="F25" s="175">
        <v>0.10602</v>
      </c>
      <c r="G25" s="57">
        <f>E25*F25</f>
        <v>0.11223277200000001</v>
      </c>
      <c r="H25" s="85"/>
      <c r="I25" s="63">
        <v>0.83199999999999996</v>
      </c>
      <c r="J25" s="176">
        <f>F25</f>
        <v>0.10602</v>
      </c>
      <c r="K25" s="57">
        <f>I25*J25</f>
        <v>8.8208640000000005E-2</v>
      </c>
      <c r="L25" s="95"/>
      <c r="M25" s="61">
        <f t="shared" si="0"/>
        <v>-2.4024132000000004E-2</v>
      </c>
      <c r="N25" s="62">
        <f t="shared" si="1"/>
        <v>-0.21405630077460799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3.3798558562014804</v>
      </c>
      <c r="H26" s="113"/>
      <c r="I26" s="114"/>
      <c r="J26" s="115"/>
      <c r="K26" s="102">
        <f>SUM(K23:K25)</f>
        <v>6.1962629142014798</v>
      </c>
      <c r="L26" s="116"/>
      <c r="M26" s="104">
        <f t="shared" si="0"/>
        <v>2.8164070579999994</v>
      </c>
      <c r="N26" s="105">
        <f t="shared" si="1"/>
        <v>0.83329206268733469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38.155537799999998</v>
      </c>
      <c r="G27" s="119">
        <f t="shared" ref="G27:G33" si="2">E27*F27</f>
        <v>0.16788436632000001</v>
      </c>
      <c r="H27" s="95"/>
      <c r="I27" s="118">
        <v>4.4000000000000003E-3</v>
      </c>
      <c r="J27" s="176">
        <f>E5*E3</f>
        <v>38.155537799999998</v>
      </c>
      <c r="K27" s="119">
        <f t="shared" ref="K27:K32" si="3">I27*J27</f>
        <v>0.16788436632000001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38.155537799999998</v>
      </c>
      <c r="G28" s="119">
        <f t="shared" si="2"/>
        <v>4.9602199139999997E-2</v>
      </c>
      <c r="H28" s="95"/>
      <c r="I28" s="118">
        <v>1.2999999999999999E-3</v>
      </c>
      <c r="J28" s="176">
        <f>E5*E3</f>
        <v>38.155537799999998</v>
      </c>
      <c r="K28" s="119">
        <f t="shared" si="3"/>
        <v>4.9602199139999997E-2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35.988999999999997</v>
      </c>
      <c r="G30" s="119">
        <f t="shared" si="2"/>
        <v>0.25192300000000001</v>
      </c>
      <c r="H30" s="95"/>
      <c r="I30" s="118">
        <v>7.0000000000000001E-3</v>
      </c>
      <c r="J30" s="176">
        <f>E5</f>
        <v>35.988999999999997</v>
      </c>
      <c r="K30" s="119">
        <f t="shared" si="3"/>
        <v>0.25192300000000001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35.988999999999997</v>
      </c>
      <c r="G31" s="119">
        <f t="shared" si="2"/>
        <v>1.0796699999999999</v>
      </c>
      <c r="H31" s="95"/>
      <c r="I31" s="118">
        <f>E31</f>
        <v>0.03</v>
      </c>
      <c r="J31" s="175">
        <f>F31</f>
        <v>35.988999999999997</v>
      </c>
      <c r="K31" s="119">
        <f t="shared" si="3"/>
        <v>1.0796699999999999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35.988999999999997</v>
      </c>
      <c r="G32" s="119">
        <f t="shared" si="2"/>
        <v>2.0286999300000002</v>
      </c>
      <c r="H32" s="95"/>
      <c r="I32" s="118">
        <f>E32</f>
        <v>5.6370000000000003E-2</v>
      </c>
      <c r="J32" s="175">
        <f>F32</f>
        <v>35.988999999999997</v>
      </c>
      <c r="K32" s="119">
        <f t="shared" si="3"/>
        <v>2.0286999300000002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>
        <f>F33</f>
        <v>0</v>
      </c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7.2076353516614811</v>
      </c>
      <c r="H35" s="137"/>
      <c r="I35" s="138"/>
      <c r="J35" s="138"/>
      <c r="K35" s="139">
        <f>SUM(K26:K34)</f>
        <v>10.02404240966148</v>
      </c>
      <c r="L35" s="140"/>
      <c r="M35" s="141">
        <f>K35-G35</f>
        <v>2.8164070579999985</v>
      </c>
      <c r="N35" s="142">
        <f>M35/G35</f>
        <v>0.39075326658288412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0.93699259571599258</v>
      </c>
      <c r="H36" s="146"/>
      <c r="I36" s="134">
        <v>0.13</v>
      </c>
      <c r="J36" s="146"/>
      <c r="K36" s="147">
        <f>K35*I36</f>
        <v>1.3031255132559925</v>
      </c>
      <c r="L36" s="148"/>
      <c r="M36" s="149">
        <f>K36-G36</f>
        <v>0.36613291753999988</v>
      </c>
      <c r="N36" s="150">
        <f>M36/G36</f>
        <v>0.39075326658288417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8.1446279473774741</v>
      </c>
      <c r="H37" s="146"/>
      <c r="I37" s="146"/>
      <c r="J37" s="146"/>
      <c r="K37" s="147">
        <f>SUM(K35:K36)</f>
        <v>11.327167922917472</v>
      </c>
      <c r="L37" s="148"/>
      <c r="M37" s="149">
        <f>K37-G37</f>
        <v>3.1825399755399975</v>
      </c>
      <c r="N37" s="150">
        <f>M37/G37</f>
        <v>0.39075326658288401</v>
      </c>
    </row>
    <row r="38" spans="1:14" ht="14.25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-0.81446279473774741</v>
      </c>
      <c r="H38" s="146"/>
      <c r="I38" s="146"/>
      <c r="J38" s="146"/>
      <c r="K38" s="153">
        <f>K37*-0.1</f>
        <v>-1.1327167922917472</v>
      </c>
      <c r="L38" s="148"/>
      <c r="M38" s="154">
        <f>K38-G38</f>
        <v>-0.31825399755399975</v>
      </c>
      <c r="N38" s="155">
        <f>M38/G38</f>
        <v>0.39075326658288401</v>
      </c>
    </row>
    <row r="39" spans="1:14" ht="15.75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7.3301651526397267</v>
      </c>
      <c r="H39" s="160"/>
      <c r="I39" s="160"/>
      <c r="J39" s="160"/>
      <c r="K39" s="161">
        <f>SUM(K37:K38)</f>
        <v>10.194451130625724</v>
      </c>
      <c r="L39" s="162"/>
      <c r="M39" s="88">
        <f>K39-G39</f>
        <v>2.8642859779859977</v>
      </c>
      <c r="N39" s="89">
        <f>M39/G39</f>
        <v>0.39075326658288401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0"/>
  <sheetViews>
    <sheetView topLeftCell="A19" workbookViewId="0">
      <selection activeCell="G6" sqref="G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11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 t="s">
        <v>62</v>
      </c>
      <c r="B1" s="24"/>
      <c r="C1" s="207" t="s">
        <v>63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35.988999999999997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3.18</v>
      </c>
      <c r="F14" s="146">
        <v>1</v>
      </c>
      <c r="G14" s="57">
        <f>E14*F14</f>
        <v>3.18</v>
      </c>
      <c r="H14" s="58"/>
      <c r="I14" s="171">
        <v>3.23</v>
      </c>
      <c r="J14" s="59">
        <v>1</v>
      </c>
      <c r="K14" s="60">
        <f>I14*J14</f>
        <v>3.23</v>
      </c>
      <c r="L14" s="58"/>
      <c r="M14" s="61">
        <f>K14-G14</f>
        <v>4.9999999999999822E-2</v>
      </c>
      <c r="N14" s="62">
        <f>M14/G14</f>
        <v>1.5723270440251517E-2</v>
      </c>
    </row>
    <row r="15" spans="1:14" ht="14.25" x14ac:dyDescent="0.2">
      <c r="A15" s="52" t="s">
        <v>31</v>
      </c>
      <c r="B15" s="52"/>
      <c r="C15" s="53"/>
      <c r="D15" s="54"/>
      <c r="E15" s="63">
        <v>8.6188000000000002</v>
      </c>
      <c r="F15" s="64">
        <v>0.1</v>
      </c>
      <c r="G15" s="57">
        <f>E15*F15</f>
        <v>0.86188000000000009</v>
      </c>
      <c r="H15" s="58"/>
      <c r="I15" s="63">
        <v>8.7438000000000002</v>
      </c>
      <c r="J15" s="65">
        <f>F15</f>
        <v>0.1</v>
      </c>
      <c r="K15" s="57">
        <f>I15*J15</f>
        <v>0.87438000000000005</v>
      </c>
      <c r="L15" s="58"/>
      <c r="M15" s="61">
        <f t="shared" ref="M15:M33" si="0">K15-G15</f>
        <v>1.2499999999999956E-2</v>
      </c>
      <c r="N15" s="62">
        <f t="shared" ref="N15:N33" si="1">M15/G15</f>
        <v>1.4503179096857978E-2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-9.5500000000000002E-2</v>
      </c>
      <c r="F17" s="73">
        <v>0.1</v>
      </c>
      <c r="G17" s="74">
        <f>E17*F17</f>
        <v>-9.5500000000000012E-3</v>
      </c>
      <c r="H17" s="75"/>
      <c r="I17" s="172">
        <v>-5.4399999999999997E-2</v>
      </c>
      <c r="J17" s="76">
        <f>F17</f>
        <v>0.1</v>
      </c>
      <c r="K17" s="74">
        <f>I17*J17</f>
        <v>-5.4400000000000004E-3</v>
      </c>
      <c r="L17" s="75"/>
      <c r="M17" s="77">
        <f t="shared" si="0"/>
        <v>4.1100000000000008E-3</v>
      </c>
      <c r="N17" s="78">
        <f t="shared" si="1"/>
        <v>-0.43036649214659689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4.03233</v>
      </c>
      <c r="H18" s="85"/>
      <c r="I18" s="82"/>
      <c r="J18" s="86"/>
      <c r="K18" s="173">
        <f>SUM(K14:K17)</f>
        <v>4.0989399999999998</v>
      </c>
      <c r="L18" s="87"/>
      <c r="M18" s="88">
        <f t="shared" si="0"/>
        <v>6.6609999999999836E-2</v>
      </c>
      <c r="N18" s="89">
        <f t="shared" si="1"/>
        <v>1.6518985301302185E-2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2.93466E-2</v>
      </c>
      <c r="F19" s="174">
        <f>E5*(E3-1)</f>
        <v>2.1665378000000008</v>
      </c>
      <c r="G19" s="57">
        <f>E19*F19</f>
        <v>6.358051820148003E-2</v>
      </c>
      <c r="H19" s="85"/>
      <c r="I19" s="63">
        <f>I31*0.64+I32*0.18+I33*0.18</f>
        <v>2.93466E-2</v>
      </c>
      <c r="J19" s="174">
        <f>F19</f>
        <v>2.1665378000000008</v>
      </c>
      <c r="K19" s="57">
        <f>I19*J19</f>
        <v>6.358051820148003E-2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-11.539</v>
      </c>
      <c r="F20" s="174">
        <v>0.1</v>
      </c>
      <c r="G20" s="57">
        <f>E20*F20</f>
        <v>-1.1538999999999999</v>
      </c>
      <c r="H20" s="85"/>
      <c r="I20" s="63">
        <v>14.073600000000001</v>
      </c>
      <c r="J20" s="174">
        <f>F20</f>
        <v>0.1</v>
      </c>
      <c r="K20" s="57">
        <f>I20*J20</f>
        <v>1.4073600000000002</v>
      </c>
      <c r="L20" s="95"/>
      <c r="M20" s="61">
        <f t="shared" si="0"/>
        <v>2.5612599999999999</v>
      </c>
      <c r="N20" s="62">
        <f t="shared" si="1"/>
        <v>-2.2196550827628045</v>
      </c>
    </row>
    <row r="21" spans="1:14" ht="14.25" x14ac:dyDescent="0.2">
      <c r="A21" s="97" t="s">
        <v>37</v>
      </c>
      <c r="B21" s="91"/>
      <c r="C21" s="92"/>
      <c r="D21" s="93"/>
      <c r="E21" s="63">
        <v>0.27979999999999999</v>
      </c>
      <c r="F21" s="174">
        <v>0.1</v>
      </c>
      <c r="G21" s="57">
        <f>E21*F21</f>
        <v>2.7980000000000001E-2</v>
      </c>
      <c r="H21" s="85"/>
      <c r="I21" s="63">
        <v>0.27979999999999999</v>
      </c>
      <c r="J21" s="174">
        <f>F21</f>
        <v>0.1</v>
      </c>
      <c r="K21" s="57">
        <f>I21*J21</f>
        <v>2.7980000000000001E-2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2.9699905182014796</v>
      </c>
      <c r="H23" s="85"/>
      <c r="I23" s="101"/>
      <c r="J23" s="103"/>
      <c r="K23" s="102">
        <f>SUM(K18:K22)</f>
        <v>5.5978605182014798</v>
      </c>
      <c r="L23" s="87"/>
      <c r="M23" s="104">
        <f t="shared" si="0"/>
        <v>2.6278700000000002</v>
      </c>
      <c r="N23" s="105">
        <f t="shared" si="1"/>
        <v>0.88480753857468353</v>
      </c>
    </row>
    <row r="24" spans="1:14" ht="14.25" x14ac:dyDescent="0.2">
      <c r="A24" s="106" t="s">
        <v>40</v>
      </c>
      <c r="B24" s="106"/>
      <c r="C24" s="107"/>
      <c r="D24" s="108"/>
      <c r="E24" s="63">
        <v>2.1084000000000001</v>
      </c>
      <c r="F24" s="175">
        <v>0.10602</v>
      </c>
      <c r="G24" s="57">
        <f>E24*F24</f>
        <v>0.22353256800000001</v>
      </c>
      <c r="H24" s="85"/>
      <c r="I24" s="63">
        <v>1.8219000000000001</v>
      </c>
      <c r="J24" s="176">
        <f>F24</f>
        <v>0.10602</v>
      </c>
      <c r="K24" s="57">
        <f>I24*J24</f>
        <v>0.19315783800000003</v>
      </c>
      <c r="L24" s="95"/>
      <c r="M24" s="61">
        <f t="shared" si="0"/>
        <v>-3.0374729999999989E-2</v>
      </c>
      <c r="N24" s="62">
        <f t="shared" si="1"/>
        <v>-0.13588503130335794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1.0518000000000001</v>
      </c>
      <c r="F25" s="175">
        <v>0.10602</v>
      </c>
      <c r="G25" s="57">
        <f>E25*F25</f>
        <v>0.11151183600000002</v>
      </c>
      <c r="H25" s="85"/>
      <c r="I25" s="63">
        <v>0.8266</v>
      </c>
      <c r="J25" s="176">
        <f>F25</f>
        <v>0.10602</v>
      </c>
      <c r="K25" s="57">
        <f>I25*J25</f>
        <v>8.7636132000000005E-2</v>
      </c>
      <c r="L25" s="95"/>
      <c r="M25" s="61">
        <f t="shared" si="0"/>
        <v>-2.3875704000000011E-2</v>
      </c>
      <c r="N25" s="62">
        <f t="shared" si="1"/>
        <v>-0.21410914622551824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3.3050349222014797</v>
      </c>
      <c r="H26" s="113"/>
      <c r="I26" s="114"/>
      <c r="J26" s="115"/>
      <c r="K26" s="102">
        <f>SUM(K23:K25)</f>
        <v>5.8786544882014802</v>
      </c>
      <c r="L26" s="116"/>
      <c r="M26" s="104">
        <f t="shared" si="0"/>
        <v>2.5736195660000005</v>
      </c>
      <c r="N26" s="105">
        <f t="shared" si="1"/>
        <v>0.77869663304063241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38.155537799999998</v>
      </c>
      <c r="G27" s="119">
        <f t="shared" ref="G27:G33" si="2">E27*F27</f>
        <v>0.16788436632000001</v>
      </c>
      <c r="H27" s="95"/>
      <c r="I27" s="118">
        <v>4.4000000000000003E-3</v>
      </c>
      <c r="J27" s="176">
        <f>E5*E3</f>
        <v>38.155537799999998</v>
      </c>
      <c r="K27" s="119">
        <f t="shared" ref="K27:K32" si="3">I27*J27</f>
        <v>0.16788436632000001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38.155537799999998</v>
      </c>
      <c r="G28" s="119">
        <f t="shared" si="2"/>
        <v>4.9602199139999997E-2</v>
      </c>
      <c r="H28" s="95"/>
      <c r="I28" s="118">
        <v>1.2999999999999999E-3</v>
      </c>
      <c r="J28" s="176">
        <f>E5*E3</f>
        <v>38.155537799999998</v>
      </c>
      <c r="K28" s="119">
        <f t="shared" si="3"/>
        <v>4.9602199139999997E-2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35.988999999999997</v>
      </c>
      <c r="G30" s="119">
        <f t="shared" si="2"/>
        <v>0.25192300000000001</v>
      </c>
      <c r="H30" s="95"/>
      <c r="I30" s="118">
        <v>7.0000000000000001E-3</v>
      </c>
      <c r="J30" s="176">
        <f>E5</f>
        <v>35.988999999999997</v>
      </c>
      <c r="K30" s="119">
        <f t="shared" si="3"/>
        <v>0.25192300000000001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75">
        <f>E5</f>
        <v>35.988999999999997</v>
      </c>
      <c r="G31" s="119">
        <f t="shared" si="2"/>
        <v>1.0796699999999999</v>
      </c>
      <c r="H31" s="95"/>
      <c r="I31" s="118">
        <f>E31</f>
        <v>0.03</v>
      </c>
      <c r="J31" s="175">
        <f>F31</f>
        <v>35.988999999999997</v>
      </c>
      <c r="K31" s="119">
        <f t="shared" si="3"/>
        <v>1.0796699999999999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75">
        <f>E5</f>
        <v>35.988999999999997</v>
      </c>
      <c r="G32" s="119">
        <f t="shared" si="2"/>
        <v>2.0286999300000002</v>
      </c>
      <c r="H32" s="95"/>
      <c r="I32" s="118">
        <f>E32</f>
        <v>5.6370000000000003E-2</v>
      </c>
      <c r="J32" s="175">
        <f>F32</f>
        <v>35.988999999999997</v>
      </c>
      <c r="K32" s="119">
        <f t="shared" si="3"/>
        <v>2.0286999300000002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75"/>
      <c r="G33" s="119">
        <f t="shared" si="2"/>
        <v>0</v>
      </c>
      <c r="H33" s="95"/>
      <c r="I33" s="118"/>
      <c r="J33" s="175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7.1328144176614803</v>
      </c>
      <c r="H35" s="137"/>
      <c r="I35" s="138"/>
      <c r="J35" s="138"/>
      <c r="K35" s="139">
        <f>SUM(K26:K34)</f>
        <v>9.7064339836614799</v>
      </c>
      <c r="L35" s="140"/>
      <c r="M35" s="141">
        <f>K35-G35</f>
        <v>2.5736195659999996</v>
      </c>
      <c r="N35" s="142">
        <f>M35/G35</f>
        <v>0.36081403711100202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0.9272658742959925</v>
      </c>
      <c r="H36" s="146"/>
      <c r="I36" s="134">
        <v>0.13</v>
      </c>
      <c r="J36" s="146"/>
      <c r="K36" s="147">
        <f>K35*I36</f>
        <v>1.2618364178759924</v>
      </c>
      <c r="L36" s="148"/>
      <c r="M36" s="149">
        <f>K36-G36</f>
        <v>0.33457054357999993</v>
      </c>
      <c r="N36" s="150">
        <f>M36/G36</f>
        <v>0.36081403711100196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8.0600802919574726</v>
      </c>
      <c r="H37" s="146"/>
      <c r="I37" s="146"/>
      <c r="J37" s="146"/>
      <c r="K37" s="147">
        <f>SUM(K35:K36)</f>
        <v>10.968270401537472</v>
      </c>
      <c r="L37" s="148"/>
      <c r="M37" s="149">
        <f>K37-G37</f>
        <v>2.9081901095799996</v>
      </c>
      <c r="N37" s="150">
        <f>M37/G37</f>
        <v>0.36081403711100202</v>
      </c>
    </row>
    <row r="38" spans="1:14" ht="14.25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-0.80600802919574732</v>
      </c>
      <c r="H38" s="146"/>
      <c r="I38" s="146"/>
      <c r="J38" s="146"/>
      <c r="K38" s="153">
        <f>K37*-0.1</f>
        <v>-1.0968270401537472</v>
      </c>
      <c r="L38" s="148"/>
      <c r="M38" s="154">
        <f>K38-G38</f>
        <v>-0.29081901095799989</v>
      </c>
      <c r="N38" s="155">
        <f>M38/G38</f>
        <v>0.36081403711100191</v>
      </c>
    </row>
    <row r="39" spans="1:14" ht="15.75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7.2540722627617251</v>
      </c>
      <c r="H39" s="160"/>
      <c r="I39" s="160"/>
      <c r="J39" s="160"/>
      <c r="K39" s="161">
        <f>SUM(K37:K38)</f>
        <v>9.8714433613837258</v>
      </c>
      <c r="L39" s="162"/>
      <c r="M39" s="88">
        <f>K39-G39</f>
        <v>2.6173710986220007</v>
      </c>
      <c r="N39" s="89">
        <f>M39/G39</f>
        <v>0.36081403711100218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3"/>
  <sheetViews>
    <sheetView topLeftCell="A10" workbookViewId="0">
      <selection activeCell="C26" sqref="C26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3"/>
      <c r="B1" s="24"/>
      <c r="C1" s="207" t="s">
        <v>15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800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55">
        <v>12.94</v>
      </c>
      <c r="F14" s="56">
        <v>1</v>
      </c>
      <c r="G14" s="57">
        <f>E14*F14</f>
        <v>12.94</v>
      </c>
      <c r="H14" s="58"/>
      <c r="I14" s="55">
        <v>13.13</v>
      </c>
      <c r="J14" s="59">
        <v>1</v>
      </c>
      <c r="K14" s="60">
        <f>I14*J14</f>
        <v>13.13</v>
      </c>
      <c r="L14" s="58"/>
      <c r="M14" s="61">
        <f>K14-G14</f>
        <v>0.19000000000000128</v>
      </c>
      <c r="N14" s="62">
        <f>M14/G14</f>
        <v>1.4683153013910455E-2</v>
      </c>
    </row>
    <row r="15" spans="1:14" ht="14.25" x14ac:dyDescent="0.2">
      <c r="A15" s="52" t="s">
        <v>31</v>
      </c>
      <c r="B15" s="52"/>
      <c r="C15" s="53"/>
      <c r="D15" s="54"/>
      <c r="E15" s="63">
        <v>1.52E-2</v>
      </c>
      <c r="F15" s="64">
        <v>800</v>
      </c>
      <c r="G15" s="57">
        <f>E15*F15</f>
        <v>12.16</v>
      </c>
      <c r="H15" s="58"/>
      <c r="I15" s="63">
        <v>1.54E-2</v>
      </c>
      <c r="J15" s="65">
        <v>800</v>
      </c>
      <c r="K15" s="57">
        <f>I15*J15</f>
        <v>12.32</v>
      </c>
      <c r="L15" s="58"/>
      <c r="M15" s="61">
        <f t="shared" ref="M15:M33" si="0">K15-G15</f>
        <v>0.16000000000000014</v>
      </c>
      <c r="N15" s="62">
        <f t="shared" ref="N15:N33" si="1">M15/G15</f>
        <v>1.3157894736842117E-2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5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72">
        <v>-1E-4</v>
      </c>
      <c r="F17" s="73">
        <v>800</v>
      </c>
      <c r="G17" s="74">
        <f>E17*F17</f>
        <v>-0.08</v>
      </c>
      <c r="H17" s="75"/>
      <c r="I17" s="72">
        <v>-2.0000000000000001E-4</v>
      </c>
      <c r="J17" s="76">
        <v>800</v>
      </c>
      <c r="K17" s="74">
        <f>I17*J17</f>
        <v>-0.16</v>
      </c>
      <c r="L17" s="75"/>
      <c r="M17" s="77">
        <f t="shared" si="0"/>
        <v>-0.08</v>
      </c>
      <c r="N17" s="78">
        <f t="shared" si="1"/>
        <v>1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84">
        <f>SUM(G14:G17)</f>
        <v>25.020000000000003</v>
      </c>
      <c r="H18" s="85"/>
      <c r="I18" s="82"/>
      <c r="J18" s="86"/>
      <c r="K18" s="84">
        <f>SUM(K14:K17)</f>
        <v>25.290000000000003</v>
      </c>
      <c r="L18" s="87"/>
      <c r="M18" s="88">
        <f t="shared" si="0"/>
        <v>0.26999999999999957</v>
      </c>
      <c r="N18" s="89">
        <f t="shared" si="1"/>
        <v>1.0791366906474802E-2</v>
      </c>
    </row>
    <row r="19" spans="1:14" ht="14.25" x14ac:dyDescent="0.2">
      <c r="A19" s="90" t="s">
        <v>35</v>
      </c>
      <c r="B19" s="91"/>
      <c r="C19" s="92"/>
      <c r="D19" s="93"/>
      <c r="E19" s="63">
        <v>8.3919999999999995E-2</v>
      </c>
      <c r="F19" s="94">
        <v>48.160000000000025</v>
      </c>
      <c r="G19" s="57">
        <f>E19*F19</f>
        <v>4.0415872000000022</v>
      </c>
      <c r="H19" s="85"/>
      <c r="I19" s="63">
        <v>8.3919999999999995E-2</v>
      </c>
      <c r="J19" s="94">
        <v>48.160000000000025</v>
      </c>
      <c r="K19" s="57">
        <f>I19*J19</f>
        <v>4.0415872000000022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96">
        <v>9.9000000000000008E-3</v>
      </c>
      <c r="F20" s="94">
        <v>800</v>
      </c>
      <c r="G20" s="57">
        <f>E20*F20</f>
        <v>7.9200000000000008</v>
      </c>
      <c r="H20" s="85"/>
      <c r="I20" s="96">
        <v>-1.7899999999999999E-2</v>
      </c>
      <c r="J20" s="94">
        <v>800</v>
      </c>
      <c r="K20" s="57">
        <f>I20*J20</f>
        <v>-14.32</v>
      </c>
      <c r="L20" s="95"/>
      <c r="M20" s="61">
        <f t="shared" si="0"/>
        <v>-22.240000000000002</v>
      </c>
      <c r="N20" s="62">
        <f t="shared" si="1"/>
        <v>-2.808080808080808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94">
        <v>800</v>
      </c>
      <c r="G21" s="57">
        <f>E21*F21</f>
        <v>0.8</v>
      </c>
      <c r="H21" s="85"/>
      <c r="I21" s="63">
        <v>1E-3</v>
      </c>
      <c r="J21" s="94">
        <v>800</v>
      </c>
      <c r="K21" s="57">
        <f>I21*J21</f>
        <v>0.8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>
        <v>0.79</v>
      </c>
      <c r="F22" s="94">
        <v>1</v>
      </c>
      <c r="G22" s="57">
        <f>E22*F22</f>
        <v>0.79</v>
      </c>
      <c r="H22" s="85"/>
      <c r="I22" s="63">
        <v>0.79</v>
      </c>
      <c r="J22" s="94">
        <v>1</v>
      </c>
      <c r="K22" s="57">
        <f>I22*J22</f>
        <v>0.79</v>
      </c>
      <c r="L22" s="95"/>
      <c r="M22" s="61">
        <f t="shared" si="0"/>
        <v>0</v>
      </c>
      <c r="N22" s="62">
        <f t="shared" si="1"/>
        <v>0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38.571587200000003</v>
      </c>
      <c r="H23" s="85"/>
      <c r="I23" s="101"/>
      <c r="J23" s="103"/>
      <c r="K23" s="102">
        <f>SUM(K18:K22)</f>
        <v>16.601587200000004</v>
      </c>
      <c r="L23" s="87"/>
      <c r="M23" s="104">
        <f t="shared" si="0"/>
        <v>-21.97</v>
      </c>
      <c r="N23" s="105">
        <f t="shared" si="1"/>
        <v>-0.56959025009994912</v>
      </c>
    </row>
    <row r="24" spans="1:14" ht="14.25" x14ac:dyDescent="0.2">
      <c r="A24" s="106" t="s">
        <v>40</v>
      </c>
      <c r="B24" s="106"/>
      <c r="C24" s="107"/>
      <c r="D24" s="108"/>
      <c r="E24" s="63">
        <v>7.7999999999999996E-3</v>
      </c>
      <c r="F24" s="109">
        <v>848.16000000000008</v>
      </c>
      <c r="G24" s="57">
        <f>E24*F24</f>
        <v>6.6156480000000002</v>
      </c>
      <c r="H24" s="85"/>
      <c r="I24" s="63">
        <v>6.7000000000000002E-3</v>
      </c>
      <c r="J24" s="110">
        <v>848.16000000000008</v>
      </c>
      <c r="K24" s="57">
        <f>I24*J24</f>
        <v>5.6826720000000011</v>
      </c>
      <c r="L24" s="95"/>
      <c r="M24" s="61">
        <f t="shared" si="0"/>
        <v>-0.93297599999999914</v>
      </c>
      <c r="N24" s="62">
        <f t="shared" si="1"/>
        <v>-0.14102564102564089</v>
      </c>
    </row>
    <row r="25" spans="1:14" ht="25.5" customHeight="1" x14ac:dyDescent="0.2">
      <c r="A25" s="206" t="s">
        <v>41</v>
      </c>
      <c r="B25" s="206"/>
      <c r="C25" s="206"/>
      <c r="D25" s="108"/>
      <c r="E25" s="63">
        <v>3.7000000000000002E-3</v>
      </c>
      <c r="F25" s="109">
        <v>848.16000000000008</v>
      </c>
      <c r="G25" s="57">
        <f>E25*F25</f>
        <v>3.1381920000000005</v>
      </c>
      <c r="H25" s="85"/>
      <c r="I25" s="63">
        <v>2.8999999999999998E-3</v>
      </c>
      <c r="J25" s="110">
        <v>848.16000000000008</v>
      </c>
      <c r="K25" s="57">
        <f>I25*J25</f>
        <v>2.4596640000000001</v>
      </c>
      <c r="L25" s="95"/>
      <c r="M25" s="61">
        <f t="shared" si="0"/>
        <v>-0.67852800000000046</v>
      </c>
      <c r="N25" s="62">
        <f t="shared" si="1"/>
        <v>-0.21621621621621634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48.325427200000007</v>
      </c>
      <c r="H26" s="113"/>
      <c r="I26" s="114"/>
      <c r="J26" s="115"/>
      <c r="K26" s="102">
        <f>SUM(K23:K25)</f>
        <v>24.743923200000005</v>
      </c>
      <c r="L26" s="116"/>
      <c r="M26" s="104">
        <f t="shared" si="0"/>
        <v>-23.581504000000002</v>
      </c>
      <c r="N26" s="105">
        <f t="shared" si="1"/>
        <v>-0.48797300647556408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09">
        <v>848.16000000000008</v>
      </c>
      <c r="G27" s="119">
        <f t="shared" ref="G27:G33" si="2">E27*F27</f>
        <v>3.7319040000000006</v>
      </c>
      <c r="H27" s="95"/>
      <c r="I27" s="118">
        <v>4.4000000000000003E-3</v>
      </c>
      <c r="J27" s="110">
        <v>848.16000000000008</v>
      </c>
      <c r="K27" s="119">
        <f t="shared" ref="K27:K32" si="3">I27*J27</f>
        <v>3.7319040000000006</v>
      </c>
      <c r="L27" s="95"/>
      <c r="M27" s="61">
        <f t="shared" si="0"/>
        <v>0</v>
      </c>
      <c r="N27" s="120">
        <f t="shared" si="1"/>
        <v>0</v>
      </c>
    </row>
    <row r="28" spans="1:14" ht="14.25" x14ac:dyDescent="0.2">
      <c r="A28" s="117" t="s">
        <v>44</v>
      </c>
      <c r="B28" s="91"/>
      <c r="C28" s="92"/>
      <c r="D28" s="93"/>
      <c r="E28" s="118">
        <v>1.2999999999999999E-3</v>
      </c>
      <c r="F28" s="109">
        <v>848.16000000000008</v>
      </c>
      <c r="G28" s="119">
        <f t="shared" si="2"/>
        <v>1.102608</v>
      </c>
      <c r="H28" s="95"/>
      <c r="I28" s="118">
        <v>1.2999999999999999E-3</v>
      </c>
      <c r="J28" s="110">
        <v>848.16000000000008</v>
      </c>
      <c r="K28" s="119">
        <f t="shared" si="3"/>
        <v>1.102608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09">
        <v>1</v>
      </c>
      <c r="G29" s="119">
        <f t="shared" si="2"/>
        <v>0.25</v>
      </c>
      <c r="H29" s="95"/>
      <c r="I29" s="118">
        <v>0.25</v>
      </c>
      <c r="J29" s="110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09">
        <v>800</v>
      </c>
      <c r="G30" s="119">
        <f t="shared" si="2"/>
        <v>5.6000000000000005</v>
      </c>
      <c r="H30" s="95"/>
      <c r="I30" s="118">
        <v>7.0000000000000001E-3</v>
      </c>
      <c r="J30" s="110">
        <v>800</v>
      </c>
      <c r="K30" s="119">
        <f t="shared" si="3"/>
        <v>5.6000000000000005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09">
        <v>512</v>
      </c>
      <c r="G31" s="119">
        <f t="shared" si="2"/>
        <v>34.304000000000002</v>
      </c>
      <c r="H31" s="95"/>
      <c r="I31" s="118">
        <v>6.7000000000000004E-2</v>
      </c>
      <c r="J31" s="109">
        <v>512</v>
      </c>
      <c r="K31" s="119">
        <f t="shared" si="3"/>
        <v>34.304000000000002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09">
        <v>144</v>
      </c>
      <c r="G32" s="119">
        <f t="shared" si="2"/>
        <v>14.975999999999999</v>
      </c>
      <c r="H32" s="95"/>
      <c r="I32" s="118">
        <v>0.104</v>
      </c>
      <c r="J32" s="109">
        <v>144</v>
      </c>
      <c r="K32" s="119">
        <f t="shared" si="3"/>
        <v>14.975999999999999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09">
        <v>144</v>
      </c>
      <c r="G33" s="119">
        <f t="shared" si="2"/>
        <v>17.856000000000002</v>
      </c>
      <c r="H33" s="95"/>
      <c r="I33" s="118">
        <v>0.124</v>
      </c>
      <c r="J33" s="109">
        <v>144</v>
      </c>
      <c r="K33" s="119">
        <f>I33*J33</f>
        <v>17.856000000000002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126.14593920000002</v>
      </c>
      <c r="H35" s="137"/>
      <c r="I35" s="138"/>
      <c r="J35" s="138"/>
      <c r="K35" s="139">
        <f>SUM(K26:K34)</f>
        <v>102.56443519999999</v>
      </c>
      <c r="L35" s="140"/>
      <c r="M35" s="141">
        <f>K35-G35</f>
        <v>-23.581504000000024</v>
      </c>
      <c r="N35" s="142">
        <f>M35/G35</f>
        <v>-0.18693827284136644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16.398972096000001</v>
      </c>
      <c r="H36" s="146"/>
      <c r="I36" s="134">
        <v>0.13</v>
      </c>
      <c r="J36" s="146"/>
      <c r="K36" s="147">
        <f>K35*I36</f>
        <v>13.333376575999999</v>
      </c>
      <c r="L36" s="148"/>
      <c r="M36" s="149">
        <f>K36-G36</f>
        <v>-3.0655955200000022</v>
      </c>
      <c r="N36" s="150">
        <f>M36/G36</f>
        <v>-0.18693827284136638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142.54491129600001</v>
      </c>
      <c r="H37" s="146"/>
      <c r="I37" s="146"/>
      <c r="J37" s="146"/>
      <c r="K37" s="147">
        <f>SUM(K35:K36)</f>
        <v>115.897811776</v>
      </c>
      <c r="L37" s="148"/>
      <c r="M37" s="149">
        <f>K37-G37</f>
        <v>-26.647099520000012</v>
      </c>
      <c r="N37" s="150">
        <f>M37/G37</f>
        <v>-0.18693827284136633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-14.254491129600002</v>
      </c>
      <c r="H38" s="146"/>
      <c r="I38" s="146"/>
      <c r="J38" s="146"/>
      <c r="K38" s="153">
        <f>K37*-0.1</f>
        <v>-11.589781177600001</v>
      </c>
      <c r="L38" s="148"/>
      <c r="M38" s="154">
        <f>K38-G38</f>
        <v>2.6647099520000008</v>
      </c>
      <c r="N38" s="155">
        <f>M38/G38</f>
        <v>-0.1869382728413663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128.2904201664</v>
      </c>
      <c r="H39" s="160"/>
      <c r="I39" s="160"/>
      <c r="J39" s="160"/>
      <c r="K39" s="161">
        <f>SUM(K37:K38)</f>
        <v>104.30803059839999</v>
      </c>
      <c r="L39" s="162"/>
      <c r="M39" s="88">
        <f>K39-G39</f>
        <v>-23.982389568000002</v>
      </c>
      <c r="N39" s="89">
        <f>M39/G39</f>
        <v>-0.1869382728413663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27"/>
      <c r="B41" s="27"/>
      <c r="C41" s="27"/>
      <c r="D41" s="24"/>
      <c r="E41" s="24"/>
      <c r="F41" s="24"/>
      <c r="G41" s="24"/>
      <c r="H41" s="24"/>
      <c r="I41" s="24"/>
      <c r="J41" s="24"/>
      <c r="K41" s="170"/>
      <c r="L41" s="24"/>
      <c r="M41" s="24"/>
      <c r="N41" s="24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4"/>
  <sheetViews>
    <sheetView topLeftCell="A10" workbookViewId="0">
      <selection activeCell="C26" sqref="C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54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33.869999999999997</v>
      </c>
      <c r="F14" s="146">
        <v>1</v>
      </c>
      <c r="G14" s="57">
        <f>E14*F14</f>
        <v>33.869999999999997</v>
      </c>
      <c r="H14" s="58"/>
      <c r="I14" s="171">
        <v>34.36</v>
      </c>
      <c r="J14" s="59">
        <v>1</v>
      </c>
      <c r="K14" s="60">
        <f>I14*J14</f>
        <v>34.36</v>
      </c>
      <c r="L14" s="58"/>
      <c r="M14" s="61">
        <f>K14-G14</f>
        <v>0.49000000000000199</v>
      </c>
      <c r="N14" s="62">
        <f>M14/G14</f>
        <v>1.4467080011809921E-2</v>
      </c>
    </row>
    <row r="15" spans="1:14" ht="14.25" x14ac:dyDescent="0.2">
      <c r="A15" s="52" t="s">
        <v>31</v>
      </c>
      <c r="B15" s="52"/>
      <c r="C15" s="53"/>
      <c r="D15" s="54"/>
      <c r="E15" s="63">
        <v>1.1599999999999999E-2</v>
      </c>
      <c r="F15" s="64">
        <v>2000</v>
      </c>
      <c r="G15" s="57">
        <f>E15*F15</f>
        <v>23.2</v>
      </c>
      <c r="H15" s="58"/>
      <c r="I15" s="63">
        <v>1.18E-2</v>
      </c>
      <c r="J15" s="65">
        <f>F15</f>
        <v>2000</v>
      </c>
      <c r="K15" s="57">
        <f>I15*J15</f>
        <v>23.599999999999998</v>
      </c>
      <c r="L15" s="58"/>
      <c r="M15" s="61">
        <f t="shared" ref="M15:M33" si="0">K15-G15</f>
        <v>0.39999999999999858</v>
      </c>
      <c r="N15" s="62">
        <f t="shared" ref="N15:N33" si="1">M15/G15</f>
        <v>1.7241379310344768E-2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-1E-4</v>
      </c>
      <c r="F17" s="73">
        <v>2000</v>
      </c>
      <c r="G17" s="74">
        <f>E17*F17</f>
        <v>-0.2</v>
      </c>
      <c r="H17" s="75"/>
      <c r="I17" s="172">
        <v>-1E-4</v>
      </c>
      <c r="J17" s="76">
        <f>F17</f>
        <v>2000</v>
      </c>
      <c r="K17" s="74">
        <f>I17*J17</f>
        <v>-0.2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56.86999999999999</v>
      </c>
      <c r="H18" s="85"/>
      <c r="I18" s="82"/>
      <c r="J18" s="86"/>
      <c r="K18" s="173">
        <f>SUM(K14:K17)</f>
        <v>57.759999999999991</v>
      </c>
      <c r="L18" s="87"/>
      <c r="M18" s="88">
        <f t="shared" si="0"/>
        <v>0.89000000000000057</v>
      </c>
      <c r="N18" s="89">
        <f t="shared" si="1"/>
        <v>1.5649727448566918E-2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120.40000000000006</v>
      </c>
      <c r="G19" s="57">
        <f>E19*F19</f>
        <v>10.103968000000005</v>
      </c>
      <c r="H19" s="85"/>
      <c r="I19" s="63">
        <f>I31*0.64+I32*0.18+I33*0.18</f>
        <v>8.3919999999999995E-2</v>
      </c>
      <c r="J19" s="174">
        <f>F19</f>
        <v>120.40000000000006</v>
      </c>
      <c r="K19" s="57">
        <f>I19*J19</f>
        <v>10.103968000000005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9.9000000000000008E-3</v>
      </c>
      <c r="F20" s="174">
        <v>2000</v>
      </c>
      <c r="G20" s="57">
        <f>E20*F20</f>
        <v>19.8</v>
      </c>
      <c r="H20" s="85"/>
      <c r="I20" s="63">
        <v>-1.8100000000000002E-2</v>
      </c>
      <c r="J20" s="174">
        <f>F20</f>
        <v>2000</v>
      </c>
      <c r="K20" s="57">
        <f>I20*J20</f>
        <v>-36.200000000000003</v>
      </c>
      <c r="L20" s="95"/>
      <c r="M20" s="61">
        <f t="shared" si="0"/>
        <v>-56</v>
      </c>
      <c r="N20" s="62">
        <f t="shared" si="1"/>
        <v>-2.8282828282828283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>
        <v>0.79</v>
      </c>
      <c r="F22" s="174">
        <v>1</v>
      </c>
      <c r="G22" s="57">
        <f>E22*F22</f>
        <v>0.79</v>
      </c>
      <c r="H22" s="85"/>
      <c r="I22" s="63">
        <v>0.79</v>
      </c>
      <c r="J22" s="174">
        <f>F22</f>
        <v>1</v>
      </c>
      <c r="K22" s="57">
        <f>I22*J22</f>
        <v>0.79</v>
      </c>
      <c r="L22" s="95"/>
      <c r="M22" s="61">
        <f t="shared" si="0"/>
        <v>0</v>
      </c>
      <c r="N22" s="62">
        <f t="shared" si="1"/>
        <v>0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89.563968000000003</v>
      </c>
      <c r="H23" s="85"/>
      <c r="I23" s="101"/>
      <c r="J23" s="103"/>
      <c r="K23" s="102">
        <f>SUM(K18:K22)</f>
        <v>34.453967999999996</v>
      </c>
      <c r="L23" s="87"/>
      <c r="M23" s="104">
        <f t="shared" si="0"/>
        <v>-55.110000000000007</v>
      </c>
      <c r="N23" s="105">
        <f t="shared" si="1"/>
        <v>-0.61531440858002184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25.5" customHeight="1" x14ac:dyDescent="0.2">
      <c r="A25" s="206" t="s">
        <v>41</v>
      </c>
      <c r="B25" s="206"/>
      <c r="C25" s="206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111.404088</v>
      </c>
      <c r="H26" s="113"/>
      <c r="I26" s="114"/>
      <c r="J26" s="115"/>
      <c r="K26" s="102">
        <f>SUM(K23:K25)</f>
        <v>52.901447999999995</v>
      </c>
      <c r="L26" s="116"/>
      <c r="M26" s="104">
        <f t="shared" si="0"/>
        <v>-58.502640000000007</v>
      </c>
      <c r="N26" s="105">
        <f t="shared" si="1"/>
        <v>-0.52513907748160915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3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2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1280</v>
      </c>
      <c r="G31" s="119">
        <f t="shared" si="2"/>
        <v>85.76</v>
      </c>
      <c r="H31" s="95"/>
      <c r="I31" s="118">
        <v>6.7000000000000004E-2</v>
      </c>
      <c r="J31" s="175">
        <f>F31</f>
        <v>1280</v>
      </c>
      <c r="K31" s="119">
        <f t="shared" si="3"/>
        <v>85.76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360</v>
      </c>
      <c r="G32" s="119">
        <f t="shared" si="2"/>
        <v>37.44</v>
      </c>
      <c r="H32" s="95"/>
      <c r="I32" s="118">
        <v>0.104</v>
      </c>
      <c r="J32" s="175">
        <f>F32</f>
        <v>360</v>
      </c>
      <c r="K32" s="119">
        <f t="shared" si="3"/>
        <v>37.44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360</v>
      </c>
      <c r="G33" s="119">
        <f t="shared" si="2"/>
        <v>44.64</v>
      </c>
      <c r="H33" s="95"/>
      <c r="I33" s="118">
        <v>0.124</v>
      </c>
      <c r="J33" s="175">
        <f>F33</f>
        <v>360</v>
      </c>
      <c r="K33" s="119">
        <f>I33*J33</f>
        <v>44.64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305.58036799999996</v>
      </c>
      <c r="H35" s="137"/>
      <c r="I35" s="138"/>
      <c r="J35" s="138"/>
      <c r="K35" s="139">
        <f>SUM(K26:K34)</f>
        <v>247.07772799999998</v>
      </c>
      <c r="L35" s="140"/>
      <c r="M35" s="141">
        <f>K35-G35</f>
        <v>-58.502639999999985</v>
      </c>
      <c r="N35" s="142">
        <f>M35/G35</f>
        <v>-0.191447639070845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39.725447839999994</v>
      </c>
      <c r="H36" s="146"/>
      <c r="I36" s="134">
        <v>0.13</v>
      </c>
      <c r="J36" s="146"/>
      <c r="K36" s="147">
        <f>K35*I36</f>
        <v>32.120104640000001</v>
      </c>
      <c r="L36" s="148"/>
      <c r="M36" s="149">
        <f>K36-G36</f>
        <v>-7.605343199999993</v>
      </c>
      <c r="N36" s="150">
        <f>M36/G36</f>
        <v>-0.19144763907084489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345.30581583999998</v>
      </c>
      <c r="H37" s="146"/>
      <c r="I37" s="146"/>
      <c r="J37" s="146"/>
      <c r="K37" s="147">
        <f>SUM(K35:K36)</f>
        <v>279.19783264</v>
      </c>
      <c r="L37" s="148"/>
      <c r="M37" s="149">
        <f>K37-G37</f>
        <v>-66.107983199999978</v>
      </c>
      <c r="N37" s="150">
        <f>M37/G37</f>
        <v>-0.19144763907084497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-34.530581583999997</v>
      </c>
      <c r="H38" s="146"/>
      <c r="I38" s="146"/>
      <c r="J38" s="146"/>
      <c r="K38" s="153">
        <f>K37*-0.1</f>
        <v>-27.919783264000003</v>
      </c>
      <c r="L38" s="148"/>
      <c r="M38" s="154">
        <f>K38-G38</f>
        <v>6.6107983199999936</v>
      </c>
      <c r="N38" s="155">
        <f>M38/G38</f>
        <v>-0.19144763907084486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310.77523425599998</v>
      </c>
      <c r="H39" s="160"/>
      <c r="I39" s="160"/>
      <c r="J39" s="160"/>
      <c r="K39" s="161">
        <f>SUM(K37:K38)</f>
        <v>251.27804937600001</v>
      </c>
      <c r="L39" s="162"/>
      <c r="M39" s="88">
        <f>K39-G39</f>
        <v>-59.497184879999963</v>
      </c>
      <c r="N39" s="89">
        <f>M39/G39</f>
        <v>-0.19144763907084492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27"/>
      <c r="B41" s="27"/>
      <c r="C41" s="27"/>
      <c r="D41" s="24"/>
      <c r="E41" s="24"/>
      <c r="F41" s="24"/>
      <c r="G41" s="24"/>
      <c r="H41" s="24"/>
      <c r="I41" s="24"/>
      <c r="J41" s="24"/>
      <c r="K41" s="170"/>
      <c r="L41" s="24"/>
      <c r="M41" s="24"/>
      <c r="N41" s="24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">
      <c r="A44" s="177"/>
      <c r="B44" s="177"/>
      <c r="C44" s="177"/>
      <c r="D44" s="177"/>
      <c r="E44" s="177"/>
      <c r="F44" s="177"/>
      <c r="G44" s="177"/>
      <c r="H44" s="177"/>
      <c r="I44" s="177"/>
      <c r="J44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0"/>
  <sheetViews>
    <sheetView topLeftCell="A11" workbookViewId="0">
      <selection activeCell="C26" sqref="C26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9.85546875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3"/>
      <c r="B1" s="24"/>
      <c r="C1" s="207" t="s">
        <v>58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1198113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2968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224.32</v>
      </c>
      <c r="F14" s="146">
        <v>1</v>
      </c>
      <c r="G14" s="57">
        <f>E14*F14</f>
        <v>224.32</v>
      </c>
      <c r="H14" s="58"/>
      <c r="I14" s="171">
        <v>227.57</v>
      </c>
      <c r="J14" s="59">
        <v>1</v>
      </c>
      <c r="K14" s="60">
        <f>I14*J14</f>
        <v>227.57</v>
      </c>
      <c r="L14" s="58"/>
      <c r="M14" s="61">
        <f>K14-G14</f>
        <v>3.25</v>
      </c>
      <c r="N14" s="62">
        <f>M14/G14</f>
        <v>1.4488231098430813E-2</v>
      </c>
    </row>
    <row r="15" spans="1:14" ht="14.25" x14ac:dyDescent="0.2">
      <c r="A15" s="52" t="s">
        <v>31</v>
      </c>
      <c r="B15" s="52"/>
      <c r="C15" s="53"/>
      <c r="D15" s="54"/>
      <c r="E15" s="63">
        <v>2.1305999999999998</v>
      </c>
      <c r="F15" s="64">
        <f>E8</f>
        <v>2968</v>
      </c>
      <c r="G15" s="57">
        <f>E15*F15</f>
        <v>6323.6207999999997</v>
      </c>
      <c r="H15" s="58"/>
      <c r="I15" s="63">
        <v>2.1615000000000002</v>
      </c>
      <c r="J15" s="65">
        <f>F15</f>
        <v>2968</v>
      </c>
      <c r="K15" s="57">
        <f>I15*J15</f>
        <v>6415.3320000000003</v>
      </c>
      <c r="L15" s="58"/>
      <c r="M15" s="61">
        <f t="shared" ref="M15:M33" si="0">K15-G15</f>
        <v>91.711200000000645</v>
      </c>
      <c r="N15" s="62">
        <f t="shared" ref="N15:N33" si="1">M15/G15</f>
        <v>1.4502956913545582E-2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-2.29E-2</v>
      </c>
      <c r="F17" s="73">
        <f>E8</f>
        <v>2968</v>
      </c>
      <c r="G17" s="74">
        <f>E17*F17</f>
        <v>-67.967200000000005</v>
      </c>
      <c r="H17" s="75"/>
      <c r="I17" s="172">
        <v>-3.3000000000000002E-2</v>
      </c>
      <c r="J17" s="76">
        <f>F17</f>
        <v>2968</v>
      </c>
      <c r="K17" s="74">
        <f>I17*J17</f>
        <v>-97.944000000000003</v>
      </c>
      <c r="L17" s="75"/>
      <c r="M17" s="77">
        <f t="shared" si="0"/>
        <v>-29.976799999999997</v>
      </c>
      <c r="N17" s="78">
        <f t="shared" si="1"/>
        <v>0.44104803493449773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6479.9735999999994</v>
      </c>
      <c r="H18" s="85"/>
      <c r="I18" s="82"/>
      <c r="J18" s="86"/>
      <c r="K18" s="173">
        <f>SUM(K14:K17)</f>
        <v>6544.9579999999996</v>
      </c>
      <c r="L18" s="87"/>
      <c r="M18" s="88">
        <f t="shared" si="0"/>
        <v>64.984400000000278</v>
      </c>
      <c r="N18" s="89">
        <f t="shared" si="1"/>
        <v>1.0028497646965766E-2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72126.40260000003</v>
      </c>
      <c r="G19" s="57">
        <f>E19*F19</f>
        <v>6052.8477061920021</v>
      </c>
      <c r="H19" s="85"/>
      <c r="I19" s="63">
        <f>I31*0.64+I32*0.18+I33*0.18</f>
        <v>8.3919999999999995E-2</v>
      </c>
      <c r="J19" s="174">
        <f>F19</f>
        <v>72126.40260000003</v>
      </c>
      <c r="K19" s="57">
        <f>I19*J19</f>
        <v>6052.8477061920021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4.1665999999999999</v>
      </c>
      <c r="F20" s="174">
        <f>E8</f>
        <v>2968</v>
      </c>
      <c r="G20" s="57">
        <f>E20*F20</f>
        <v>12366.468799999999</v>
      </c>
      <c r="H20" s="85"/>
      <c r="I20" s="63">
        <v>-6.9185999999999996</v>
      </c>
      <c r="J20" s="174">
        <f>F20</f>
        <v>2968</v>
      </c>
      <c r="K20" s="57">
        <f>I20*J20</f>
        <v>-20534.4048</v>
      </c>
      <c r="L20" s="95"/>
      <c r="M20" s="61">
        <f t="shared" si="0"/>
        <v>-32900.873599999999</v>
      </c>
      <c r="N20" s="62">
        <f t="shared" si="1"/>
        <v>-2.6604905678490858</v>
      </c>
    </row>
    <row r="21" spans="1:14" ht="14.25" x14ac:dyDescent="0.2">
      <c r="A21" s="97" t="s">
        <v>37</v>
      </c>
      <c r="B21" s="91"/>
      <c r="C21" s="92"/>
      <c r="D21" s="93"/>
      <c r="E21" s="63">
        <v>0.35060000000000002</v>
      </c>
      <c r="F21" s="174">
        <f>E8</f>
        <v>2968</v>
      </c>
      <c r="G21" s="57">
        <f>E21*F21</f>
        <v>1040.5808000000002</v>
      </c>
      <c r="H21" s="85"/>
      <c r="I21" s="63">
        <v>0.35060000000000002</v>
      </c>
      <c r="J21" s="174">
        <f>F21</f>
        <v>2968</v>
      </c>
      <c r="K21" s="57">
        <f>I21*J21</f>
        <v>1040.5808000000002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25939.870906191998</v>
      </c>
      <c r="H23" s="85"/>
      <c r="I23" s="101"/>
      <c r="J23" s="103"/>
      <c r="K23" s="102">
        <f>SUM(K18:K22)</f>
        <v>-6896.0182938079997</v>
      </c>
      <c r="L23" s="87"/>
      <c r="M23" s="104">
        <f t="shared" si="0"/>
        <v>-32835.889199999998</v>
      </c>
      <c r="N23" s="105">
        <f t="shared" si="1"/>
        <v>-1.2658462842296521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f>E8*E3</f>
        <v>3146.6736000000001</v>
      </c>
      <c r="G24" s="57">
        <f>E24*F24</f>
        <v>10766.02905504</v>
      </c>
      <c r="H24" s="85"/>
      <c r="I24" s="63">
        <v>2.9565000000000001</v>
      </c>
      <c r="J24" s="176">
        <f>F24</f>
        <v>3146.6736000000001</v>
      </c>
      <c r="K24" s="57">
        <f>I24*J24</f>
        <v>9303.1404984000001</v>
      </c>
      <c r="L24" s="95"/>
      <c r="M24" s="61">
        <f t="shared" si="0"/>
        <v>-1462.8885566400004</v>
      </c>
      <c r="N24" s="62">
        <f t="shared" si="1"/>
        <v>-0.13588004910270651</v>
      </c>
    </row>
    <row r="25" spans="1:14" ht="23.25" customHeight="1" x14ac:dyDescent="0.2">
      <c r="A25" s="206" t="s">
        <v>41</v>
      </c>
      <c r="B25" s="206"/>
      <c r="C25" s="206"/>
      <c r="D25" s="108"/>
      <c r="E25" s="63">
        <v>1.5398000000000001</v>
      </c>
      <c r="F25" s="175">
        <f>E8*E3</f>
        <v>3146.6736000000001</v>
      </c>
      <c r="G25" s="57">
        <f>E25*F25</f>
        <v>4845.2480092800006</v>
      </c>
      <c r="H25" s="85"/>
      <c r="I25" s="63">
        <v>1.2101999999999999</v>
      </c>
      <c r="J25" s="176">
        <f>F25</f>
        <v>3146.6736000000001</v>
      </c>
      <c r="K25" s="57">
        <f>I25*J25</f>
        <v>3808.1043907200001</v>
      </c>
      <c r="L25" s="95"/>
      <c r="M25" s="61">
        <f t="shared" si="0"/>
        <v>-1037.1436185600005</v>
      </c>
      <c r="N25" s="62">
        <f t="shared" si="1"/>
        <v>-0.21405377321730101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41551.147970512</v>
      </c>
      <c r="H26" s="113"/>
      <c r="I26" s="114"/>
      <c r="J26" s="115"/>
      <c r="K26" s="102">
        <f>SUM(K23:K25)</f>
        <v>6215.2265953120004</v>
      </c>
      <c r="L26" s="116"/>
      <c r="M26" s="104">
        <f t="shared" si="0"/>
        <v>-35335.9213752</v>
      </c>
      <c r="N26" s="105">
        <f t="shared" si="1"/>
        <v>-0.85041985844235113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1270239.4026000001</v>
      </c>
      <c r="G27" s="119">
        <f t="shared" ref="G27:G33" si="2">E27*F27</f>
        <v>5589.0533714400008</v>
      </c>
      <c r="H27" s="95"/>
      <c r="I27" s="118">
        <v>4.4000000000000003E-3</v>
      </c>
      <c r="J27" s="176">
        <f>E5*E3</f>
        <v>1270239.4026000001</v>
      </c>
      <c r="K27" s="119">
        <f t="shared" ref="K27:K32" si="3">I27*J27</f>
        <v>5589.0533714400008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1.1999999999999999E-3</v>
      </c>
      <c r="F28" s="175">
        <f>E5*E3</f>
        <v>1270239.4026000001</v>
      </c>
      <c r="G28" s="119">
        <f t="shared" si="2"/>
        <v>1524.28728312</v>
      </c>
      <c r="H28" s="95"/>
      <c r="I28" s="118">
        <v>1.2999999999999999E-3</v>
      </c>
      <c r="J28" s="176">
        <f>E5*E3</f>
        <v>1270239.4026000001</v>
      </c>
      <c r="K28" s="119">
        <f t="shared" si="3"/>
        <v>1651.3112233800002</v>
      </c>
      <c r="L28" s="95"/>
      <c r="M28" s="61">
        <f t="shared" si="0"/>
        <v>127.02394026000024</v>
      </c>
      <c r="N28" s="120">
        <f t="shared" si="1"/>
        <v>8.3333333333333495E-2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1198113</v>
      </c>
      <c r="G30" s="119">
        <f t="shared" si="2"/>
        <v>8386.7910000000011</v>
      </c>
      <c r="H30" s="95"/>
      <c r="I30" s="118">
        <v>7.0000000000000001E-3</v>
      </c>
      <c r="J30" s="176">
        <f>E5</f>
        <v>1198113</v>
      </c>
      <c r="K30" s="119">
        <f t="shared" si="3"/>
        <v>8386.7910000000011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f>$E$5*0.64</f>
        <v>766792.32000000007</v>
      </c>
      <c r="G31" s="119">
        <f t="shared" si="2"/>
        <v>51375.08544000001</v>
      </c>
      <c r="H31" s="95"/>
      <c r="I31" s="118">
        <v>6.7000000000000004E-2</v>
      </c>
      <c r="J31" s="175">
        <f>F31</f>
        <v>766792.32000000007</v>
      </c>
      <c r="K31" s="119">
        <f t="shared" si="3"/>
        <v>51375.08544000001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f>$E$5*0.18</f>
        <v>215660.34</v>
      </c>
      <c r="G32" s="119">
        <f t="shared" si="2"/>
        <v>22428.675359999997</v>
      </c>
      <c r="H32" s="95"/>
      <c r="I32" s="118">
        <v>0.104</v>
      </c>
      <c r="J32" s="175">
        <f>F32</f>
        <v>215660.34</v>
      </c>
      <c r="K32" s="119">
        <f t="shared" si="3"/>
        <v>22428.675359999997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f>$E$5*0.18</f>
        <v>215660.34</v>
      </c>
      <c r="G33" s="119">
        <f t="shared" si="2"/>
        <v>26741.882160000001</v>
      </c>
      <c r="H33" s="95"/>
      <c r="I33" s="118">
        <v>0.124</v>
      </c>
      <c r="J33" s="175">
        <f>F33</f>
        <v>215660.34</v>
      </c>
      <c r="K33" s="119">
        <f>I33*J33</f>
        <v>26741.882160000001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157597.172585072</v>
      </c>
      <c r="H35" s="137"/>
      <c r="I35" s="138"/>
      <c r="J35" s="138"/>
      <c r="K35" s="139">
        <f>SUM(K26:K34)</f>
        <v>122388.27515013202</v>
      </c>
      <c r="L35" s="140"/>
      <c r="M35" s="141">
        <f>K35-G35</f>
        <v>-35208.89743493998</v>
      </c>
      <c r="N35" s="142">
        <f>M35/G35</f>
        <v>-0.22341071770138504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20487.632436059361</v>
      </c>
      <c r="H36" s="146"/>
      <c r="I36" s="134">
        <v>0.13</v>
      </c>
      <c r="J36" s="146"/>
      <c r="K36" s="147">
        <f>K35*I36</f>
        <v>15910.475769517163</v>
      </c>
      <c r="L36" s="148"/>
      <c r="M36" s="149">
        <f>K36-G36</f>
        <v>-4577.1566665421979</v>
      </c>
      <c r="N36" s="150">
        <f>M36/G36</f>
        <v>-0.22341071770138507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178084.80502113135</v>
      </c>
      <c r="H37" s="146"/>
      <c r="I37" s="146"/>
      <c r="J37" s="146"/>
      <c r="K37" s="147">
        <f>SUM(K35:K36)</f>
        <v>138298.75091964917</v>
      </c>
      <c r="L37" s="148"/>
      <c r="M37" s="149">
        <f>K37-G37</f>
        <v>-39786.054101482179</v>
      </c>
      <c r="N37" s="150">
        <f>M37/G37</f>
        <v>-0.22341071770138507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-17808.480502113136</v>
      </c>
      <c r="H38" s="146"/>
      <c r="I38" s="146"/>
      <c r="J38" s="146"/>
      <c r="K38" s="153">
        <f>K37*-0.1</f>
        <v>-13829.875091964917</v>
      </c>
      <c r="L38" s="148"/>
      <c r="M38" s="154">
        <f>K38-G38</f>
        <v>3978.6054101482187</v>
      </c>
      <c r="N38" s="155">
        <f>M38/G38</f>
        <v>-0.2234107177013851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160276.32451901821</v>
      </c>
      <c r="H39" s="160"/>
      <c r="I39" s="160"/>
      <c r="J39" s="160"/>
      <c r="K39" s="161">
        <f>SUM(K37:K38)</f>
        <v>124468.87582768426</v>
      </c>
      <c r="L39" s="162"/>
      <c r="M39" s="88">
        <f>K39-G39</f>
        <v>-35807.44869133395</v>
      </c>
      <c r="N39" s="89">
        <f>M39/G39</f>
        <v>-0.22341071770138501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0"/>
  <sheetViews>
    <sheetView topLeftCell="A12" workbookViewId="0">
      <selection activeCell="C26" sqref="C26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3" t="s">
        <v>1</v>
      </c>
      <c r="B1" s="24"/>
      <c r="C1" s="207" t="s">
        <v>59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" customHeight="1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" customHeight="1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">
      <c r="A5" s="23" t="s">
        <v>17</v>
      </c>
      <c r="B5" s="24"/>
      <c r="C5" s="32" t="s">
        <v>18</v>
      </c>
      <c r="D5" s="33"/>
      <c r="E5" s="178">
        <v>1282464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ht="9" customHeight="1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ht="15" customHeight="1" x14ac:dyDescent="0.2">
      <c r="A8" s="37" t="s">
        <v>20</v>
      </c>
      <c r="B8" s="38"/>
      <c r="C8" s="39" t="s">
        <v>3</v>
      </c>
      <c r="D8" s="40"/>
      <c r="E8" s="180">
        <v>2440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ht="18.75" customHeight="1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ht="18.75" customHeight="1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1473.7</v>
      </c>
      <c r="F14" s="146">
        <v>1</v>
      </c>
      <c r="G14" s="57">
        <f>E14*F14</f>
        <v>1473.7</v>
      </c>
      <c r="H14" s="58"/>
      <c r="I14" s="171">
        <v>1495.07</v>
      </c>
      <c r="J14" s="59">
        <v>1</v>
      </c>
      <c r="K14" s="60">
        <f>I14*J14</f>
        <v>1495.07</v>
      </c>
      <c r="L14" s="58"/>
      <c r="M14" s="61">
        <f>K14-G14</f>
        <v>21.369999999999891</v>
      </c>
      <c r="N14" s="62">
        <f>M14/G14</f>
        <v>1.4500916061613552E-2</v>
      </c>
    </row>
    <row r="15" spans="1:14" ht="12.75" customHeight="1" x14ac:dyDescent="0.2">
      <c r="A15" s="52" t="s">
        <v>31</v>
      </c>
      <c r="B15" s="52"/>
      <c r="C15" s="53"/>
      <c r="D15" s="54"/>
      <c r="E15" s="63">
        <v>1.3666</v>
      </c>
      <c r="F15" s="64">
        <v>2440</v>
      </c>
      <c r="G15" s="57">
        <f>E15*F15</f>
        <v>3334.5039999999999</v>
      </c>
      <c r="H15" s="58"/>
      <c r="I15" s="63">
        <v>1.3864000000000001</v>
      </c>
      <c r="J15" s="65">
        <f>F15</f>
        <v>2440</v>
      </c>
      <c r="K15" s="57">
        <f>I15*J15</f>
        <v>3382.8160000000003</v>
      </c>
      <c r="L15" s="58"/>
      <c r="M15" s="61">
        <f t="shared" ref="M15:M33" si="0">K15-G15</f>
        <v>48.312000000000353</v>
      </c>
      <c r="N15" s="62">
        <f t="shared" ref="N15:N33" si="1">M15/G15</f>
        <v>1.4488511634713994E-2</v>
      </c>
    </row>
    <row r="16" spans="1:14" ht="12.75" customHeight="1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2.75" customHeight="1" x14ac:dyDescent="0.2">
      <c r="A17" s="68" t="s">
        <v>33</v>
      </c>
      <c r="B17" s="69"/>
      <c r="C17" s="70"/>
      <c r="D17" s="71"/>
      <c r="E17" s="172">
        <v>0</v>
      </c>
      <c r="F17" s="73">
        <v>2440</v>
      </c>
      <c r="G17" s="74">
        <f>E17*F17</f>
        <v>0</v>
      </c>
      <c r="H17" s="75"/>
      <c r="I17" s="172">
        <v>0</v>
      </c>
      <c r="J17" s="76">
        <f>F17</f>
        <v>2440</v>
      </c>
      <c r="K17" s="74">
        <f>I17*J17</f>
        <v>0</v>
      </c>
      <c r="L17" s="75"/>
      <c r="M17" s="77">
        <f t="shared" si="0"/>
        <v>0</v>
      </c>
      <c r="N17" s="78" t="e">
        <f t="shared" si="1"/>
        <v>#DIV/0!</v>
      </c>
    </row>
    <row r="18" spans="1:14" ht="12.75" customHeight="1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4808.2039999999997</v>
      </c>
      <c r="H18" s="85"/>
      <c r="I18" s="82"/>
      <c r="J18" s="86"/>
      <c r="K18" s="173">
        <f>SUM(K14:K17)</f>
        <v>4877.8860000000004</v>
      </c>
      <c r="L18" s="87"/>
      <c r="M18" s="88">
        <f t="shared" si="0"/>
        <v>69.682000000000698</v>
      </c>
      <c r="N18" s="89">
        <f t="shared" si="1"/>
        <v>1.4492313554083957E-2</v>
      </c>
    </row>
    <row r="19" spans="1:14" ht="12.75" customHeight="1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77204.332800000033</v>
      </c>
      <c r="G19" s="57">
        <f>E19*F19</f>
        <v>6478.9876085760025</v>
      </c>
      <c r="H19" s="85"/>
      <c r="I19" s="63">
        <f>I31*0.64+I32*0.18+I33*0.18</f>
        <v>8.3919999999999995E-2</v>
      </c>
      <c r="J19" s="174">
        <f>F19</f>
        <v>77204.332800000033</v>
      </c>
      <c r="K19" s="57">
        <f>I19*J19</f>
        <v>6478.9876085760025</v>
      </c>
      <c r="L19" s="95"/>
      <c r="M19" s="61">
        <f t="shared" si="0"/>
        <v>0</v>
      </c>
      <c r="N19" s="62">
        <f t="shared" si="1"/>
        <v>0</v>
      </c>
    </row>
    <row r="20" spans="1:14" ht="12.75" customHeight="1" x14ac:dyDescent="0.2">
      <c r="A20" s="90" t="s">
        <v>36</v>
      </c>
      <c r="B20" s="91"/>
      <c r="C20" s="92"/>
      <c r="D20" s="93"/>
      <c r="E20" s="63">
        <v>0</v>
      </c>
      <c r="F20" s="174">
        <v>2440</v>
      </c>
      <c r="G20" s="57">
        <f>E20*F20</f>
        <v>0</v>
      </c>
      <c r="H20" s="85"/>
      <c r="I20" s="63"/>
      <c r="J20" s="174"/>
      <c r="K20" s="57">
        <f>I20*J20</f>
        <v>0</v>
      </c>
      <c r="L20" s="95"/>
      <c r="M20" s="61">
        <f t="shared" si="0"/>
        <v>0</v>
      </c>
      <c r="N20" s="62" t="e">
        <f t="shared" si="1"/>
        <v>#DIV/0!</v>
      </c>
    </row>
    <row r="21" spans="1:14" ht="12.75" customHeight="1" x14ac:dyDescent="0.2">
      <c r="A21" s="97" t="s">
        <v>37</v>
      </c>
      <c r="B21" s="91"/>
      <c r="C21" s="92"/>
      <c r="D21" s="93"/>
      <c r="E21" s="63">
        <v>0.40939999999999999</v>
      </c>
      <c r="F21" s="174">
        <v>2440</v>
      </c>
      <c r="G21" s="57">
        <f>E21*F21</f>
        <v>998.93599999999992</v>
      </c>
      <c r="H21" s="85"/>
      <c r="I21" s="63">
        <v>0.40939999999999999</v>
      </c>
      <c r="J21" s="174">
        <f>F21</f>
        <v>2440</v>
      </c>
      <c r="K21" s="57">
        <f>I21*J21</f>
        <v>998.93599999999992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12286.127608576002</v>
      </c>
      <c r="H23" s="85"/>
      <c r="I23" s="101"/>
      <c r="J23" s="103"/>
      <c r="K23" s="102">
        <f>SUM(K18:K22)</f>
        <v>12355.809608576003</v>
      </c>
      <c r="L23" s="87"/>
      <c r="M23" s="104">
        <f t="shared" si="0"/>
        <v>69.682000000000698</v>
      </c>
      <c r="N23" s="105">
        <f t="shared" si="1"/>
        <v>5.6715998905433026E-3</v>
      </c>
    </row>
    <row r="24" spans="1:14" ht="14.25" x14ac:dyDescent="0.2">
      <c r="A24" s="106" t="s">
        <v>40</v>
      </c>
      <c r="B24" s="106"/>
      <c r="C24" s="107"/>
      <c r="D24" s="108"/>
      <c r="E24" s="63">
        <v>3.4214000000000002</v>
      </c>
      <c r="F24" s="175">
        <v>2586.8879999999999</v>
      </c>
      <c r="G24" s="57">
        <f>E24*F24</f>
        <v>8850.7786032000004</v>
      </c>
      <c r="H24" s="85"/>
      <c r="I24" s="63">
        <v>3.3706999999999998</v>
      </c>
      <c r="J24" s="176">
        <f>F24</f>
        <v>2586.8879999999999</v>
      </c>
      <c r="K24" s="57">
        <f>I24*J24</f>
        <v>8719.6233815999985</v>
      </c>
      <c r="L24" s="95"/>
      <c r="M24" s="61">
        <f t="shared" si="0"/>
        <v>-131.15522160000182</v>
      </c>
      <c r="N24" s="62">
        <f t="shared" si="1"/>
        <v>-1.481849535277977E-2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1.5398000000000001</v>
      </c>
      <c r="F25" s="175">
        <v>2586.8879999999999</v>
      </c>
      <c r="G25" s="57">
        <f>E25*F25</f>
        <v>3983.2901424000001</v>
      </c>
      <c r="H25" s="85"/>
      <c r="I25" s="63">
        <v>1.5943000000000001</v>
      </c>
      <c r="J25" s="176">
        <f>F25</f>
        <v>2586.8879999999999</v>
      </c>
      <c r="K25" s="57">
        <f>I25*J25</f>
        <v>4124.2755384000002</v>
      </c>
      <c r="L25" s="95"/>
      <c r="M25" s="61">
        <f t="shared" si="0"/>
        <v>140.98539600000004</v>
      </c>
      <c r="N25" s="62">
        <f t="shared" si="1"/>
        <v>3.5394207039875315E-2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25120.196354176005</v>
      </c>
      <c r="H26" s="113"/>
      <c r="I26" s="114"/>
      <c r="J26" s="115"/>
      <c r="K26" s="102">
        <f>SUM(K23:K25)</f>
        <v>25199.708528576</v>
      </c>
      <c r="L26" s="116"/>
      <c r="M26" s="104">
        <f t="shared" si="0"/>
        <v>79.512174399995274</v>
      </c>
      <c r="N26" s="105">
        <f t="shared" si="1"/>
        <v>3.165268825089303E-3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1359668.3328</v>
      </c>
      <c r="G27" s="119">
        <f t="shared" ref="G27:G33" si="2">E27*F27</f>
        <v>5982.5406643200004</v>
      </c>
      <c r="H27" s="95"/>
      <c r="I27" s="118">
        <v>4.4000000000000003E-3</v>
      </c>
      <c r="J27" s="176">
        <f>E5*E3</f>
        <v>1359668.3328</v>
      </c>
      <c r="K27" s="119">
        <f t="shared" ref="K27:K32" si="3">I27*J27</f>
        <v>5982.5406643200004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1359668.3328</v>
      </c>
      <c r="G28" s="119">
        <f t="shared" si="2"/>
        <v>1767.56883264</v>
      </c>
      <c r="H28" s="95"/>
      <c r="I28" s="118">
        <v>3.0000000000000001E-3</v>
      </c>
      <c r="J28" s="176">
        <f>E5*E3</f>
        <v>1359668.3328</v>
      </c>
      <c r="K28" s="119">
        <f t="shared" si="3"/>
        <v>4079.0049984000002</v>
      </c>
      <c r="L28" s="95"/>
      <c r="M28" s="61">
        <f t="shared" si="0"/>
        <v>2311.4361657600002</v>
      </c>
      <c r="N28" s="120">
        <f t="shared" si="1"/>
        <v>1.3076923076923079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1282464</v>
      </c>
      <c r="G30" s="119">
        <f t="shared" si="2"/>
        <v>8977.2479999999996</v>
      </c>
      <c r="H30" s="95"/>
      <c r="I30" s="118">
        <v>7.0000000000000001E-3</v>
      </c>
      <c r="J30" s="176">
        <f>E5</f>
        <v>1282464</v>
      </c>
      <c r="K30" s="119">
        <f t="shared" si="3"/>
        <v>8977.2479999999996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f>$E$5*0.64</f>
        <v>820776.95999999996</v>
      </c>
      <c r="G31" s="119">
        <f t="shared" si="2"/>
        <v>54992.056320000003</v>
      </c>
      <c r="H31" s="95"/>
      <c r="I31" s="118">
        <v>6.7000000000000004E-2</v>
      </c>
      <c r="J31" s="175">
        <f>F31</f>
        <v>820776.95999999996</v>
      </c>
      <c r="K31" s="119">
        <f t="shared" si="3"/>
        <v>54992.056320000003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f>$E$5*0.18</f>
        <v>230843.51999999999</v>
      </c>
      <c r="G32" s="119">
        <f t="shared" si="2"/>
        <v>24007.726079999997</v>
      </c>
      <c r="H32" s="95"/>
      <c r="I32" s="118">
        <v>0.104</v>
      </c>
      <c r="J32" s="175">
        <f>F32</f>
        <v>230843.51999999999</v>
      </c>
      <c r="K32" s="119">
        <f t="shared" si="3"/>
        <v>24007.726079999997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f>$E$5*0.18</f>
        <v>230843.51999999999</v>
      </c>
      <c r="G33" s="119">
        <f t="shared" si="2"/>
        <v>28624.59648</v>
      </c>
      <c r="H33" s="95"/>
      <c r="I33" s="118">
        <v>0.124</v>
      </c>
      <c r="J33" s="175">
        <f>F33</f>
        <v>230843.51999999999</v>
      </c>
      <c r="K33" s="119">
        <f>I33*J33</f>
        <v>28624.59648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149472.18273113601</v>
      </c>
      <c r="H35" s="137"/>
      <c r="I35" s="138"/>
      <c r="J35" s="138"/>
      <c r="K35" s="139">
        <f>SUM(K26:K34)</f>
        <v>151863.131071296</v>
      </c>
      <c r="L35" s="140"/>
      <c r="M35" s="141">
        <f>K35-G35</f>
        <v>2390.9483401599864</v>
      </c>
      <c r="N35" s="142">
        <f>M35/G35</f>
        <v>1.599594182993045E-2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19431.383755047682</v>
      </c>
      <c r="H36" s="146"/>
      <c r="I36" s="134">
        <v>0.13</v>
      </c>
      <c r="J36" s="146"/>
      <c r="K36" s="147">
        <f>K35*I36</f>
        <v>19742.20703926848</v>
      </c>
      <c r="L36" s="148"/>
      <c r="M36" s="149">
        <f>K36-G36</f>
        <v>310.82328422079809</v>
      </c>
      <c r="N36" s="150">
        <f>M36/G36</f>
        <v>1.5995941829930443E-2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168903.5664861837</v>
      </c>
      <c r="H37" s="146"/>
      <c r="I37" s="146"/>
      <c r="J37" s="146"/>
      <c r="K37" s="147">
        <f>SUM(K35:K36)</f>
        <v>171605.33811056448</v>
      </c>
      <c r="L37" s="148"/>
      <c r="M37" s="149">
        <f>K37-G37</f>
        <v>2701.7716243807808</v>
      </c>
      <c r="N37" s="150">
        <f>M37/G37</f>
        <v>1.5995941829930426E-2</v>
      </c>
    </row>
    <row r="38" spans="1:14" ht="28.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-16890.35664861837</v>
      </c>
      <c r="H38" s="146"/>
      <c r="I38" s="146"/>
      <c r="J38" s="146"/>
      <c r="K38" s="153">
        <f>K37*-0.1</f>
        <v>-17160.533811056448</v>
      </c>
      <c r="L38" s="148"/>
      <c r="M38" s="154">
        <f>K38-G38</f>
        <v>-270.17716243807808</v>
      </c>
      <c r="N38" s="155">
        <f>M38/G38</f>
        <v>1.5995941829930426E-2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152013.20983756531</v>
      </c>
      <c r="H39" s="160"/>
      <c r="I39" s="160"/>
      <c r="J39" s="160"/>
      <c r="K39" s="161">
        <f>SUM(K37:K38)</f>
        <v>154444.80429950805</v>
      </c>
      <c r="L39" s="162"/>
      <c r="M39" s="88">
        <f>K39-G39</f>
        <v>2431.5944619427319</v>
      </c>
      <c r="N39" s="89">
        <f>M39/G39</f>
        <v>1.599594182993062E-2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0"/>
  <sheetViews>
    <sheetView topLeftCell="A13" workbookViewId="0">
      <selection activeCell="C26" sqref="C2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60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2000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9.19</v>
      </c>
      <c r="F14" s="146">
        <v>1</v>
      </c>
      <c r="G14" s="57">
        <f>E14*F14</f>
        <v>9.19</v>
      </c>
      <c r="H14" s="58"/>
      <c r="I14" s="171">
        <v>9.32</v>
      </c>
      <c r="J14" s="59">
        <v>1</v>
      </c>
      <c r="K14" s="60">
        <f>I14*J14</f>
        <v>9.32</v>
      </c>
      <c r="L14" s="58"/>
      <c r="M14" s="61">
        <f>K14-G14</f>
        <v>0.13000000000000078</v>
      </c>
      <c r="N14" s="62">
        <f>M14/G14</f>
        <v>1.4145810663765048E-2</v>
      </c>
    </row>
    <row r="15" spans="1:14" ht="14.25" x14ac:dyDescent="0.2">
      <c r="A15" s="52" t="s">
        <v>31</v>
      </c>
      <c r="B15" s="52"/>
      <c r="C15" s="53"/>
      <c r="D15" s="54"/>
      <c r="E15" s="63">
        <v>2.86E-2</v>
      </c>
      <c r="F15" s="64">
        <v>2000</v>
      </c>
      <c r="G15" s="57">
        <f>E15*F15</f>
        <v>57.2</v>
      </c>
      <c r="H15" s="58"/>
      <c r="I15" s="63">
        <v>2.9000000000000001E-2</v>
      </c>
      <c r="J15" s="65">
        <f>F15</f>
        <v>2000</v>
      </c>
      <c r="K15" s="57">
        <f>I15*J15</f>
        <v>58</v>
      </c>
      <c r="L15" s="58"/>
      <c r="M15" s="61">
        <f t="shared" ref="M15:M33" si="0">K15-G15</f>
        <v>0.79999999999999716</v>
      </c>
      <c r="N15" s="62">
        <f t="shared" ref="N15:N33" si="1">M15/G15</f>
        <v>1.3986013986013936E-2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-2.9999999999999997E-4</v>
      </c>
      <c r="F17" s="73">
        <v>2000</v>
      </c>
      <c r="G17" s="74">
        <f>E17*F17</f>
        <v>-0.6</v>
      </c>
      <c r="H17" s="75"/>
      <c r="I17" s="172">
        <v>-2.9999999999999997E-4</v>
      </c>
      <c r="J17" s="76">
        <f>F17</f>
        <v>2000</v>
      </c>
      <c r="K17" s="74">
        <f>I17*J17</f>
        <v>-0.6</v>
      </c>
      <c r="L17" s="75"/>
      <c r="M17" s="77">
        <f t="shared" si="0"/>
        <v>0</v>
      </c>
      <c r="N17" s="78">
        <f t="shared" si="1"/>
        <v>0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65.790000000000006</v>
      </c>
      <c r="H18" s="85"/>
      <c r="I18" s="82"/>
      <c r="J18" s="86"/>
      <c r="K18" s="173">
        <f>SUM(K14:K17)</f>
        <v>66.72</v>
      </c>
      <c r="L18" s="87"/>
      <c r="M18" s="88">
        <f t="shared" si="0"/>
        <v>0.92999999999999261</v>
      </c>
      <c r="N18" s="89">
        <f t="shared" si="1"/>
        <v>1.4135886912904584E-2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120.40000000000006</v>
      </c>
      <c r="G19" s="57">
        <f>E19*F19</f>
        <v>10.103968000000005</v>
      </c>
      <c r="H19" s="85"/>
      <c r="I19" s="63">
        <f>I31*0.64+I32*0.18+I33*0.18</f>
        <v>8.3919999999999995E-2</v>
      </c>
      <c r="J19" s="174">
        <f>F19</f>
        <v>120.40000000000006</v>
      </c>
      <c r="K19" s="57">
        <f>I19*J19</f>
        <v>10.103968000000005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9.9000000000000008E-3</v>
      </c>
      <c r="F20" s="174">
        <v>2000</v>
      </c>
      <c r="G20" s="57">
        <f>E20*F20</f>
        <v>19.8</v>
      </c>
      <c r="H20" s="85"/>
      <c r="I20" s="63">
        <v>-1.8100000000000002E-2</v>
      </c>
      <c r="J20" s="174">
        <f>F20</f>
        <v>2000</v>
      </c>
      <c r="K20" s="57">
        <f>I20*J20</f>
        <v>-36.200000000000003</v>
      </c>
      <c r="L20" s="95"/>
      <c r="M20" s="61">
        <f t="shared" si="0"/>
        <v>-56</v>
      </c>
      <c r="N20" s="62">
        <f t="shared" si="1"/>
        <v>-2.8282828282828283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174">
        <v>2000</v>
      </c>
      <c r="G21" s="57">
        <f>E21*F21</f>
        <v>2</v>
      </c>
      <c r="H21" s="85"/>
      <c r="I21" s="63">
        <v>1E-3</v>
      </c>
      <c r="J21" s="174">
        <f>F21</f>
        <v>2000</v>
      </c>
      <c r="K21" s="57">
        <f>I21*J21</f>
        <v>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97.693968000000012</v>
      </c>
      <c r="H23" s="85"/>
      <c r="I23" s="101"/>
      <c r="J23" s="103"/>
      <c r="K23" s="102">
        <f>SUM(K18:K22)</f>
        <v>42.623968000000005</v>
      </c>
      <c r="L23" s="87"/>
      <c r="M23" s="104">
        <f t="shared" si="0"/>
        <v>-55.070000000000007</v>
      </c>
      <c r="N23" s="105">
        <f t="shared" si="1"/>
        <v>-0.5636990811960878</v>
      </c>
    </row>
    <row r="24" spans="1:14" ht="14.25" x14ac:dyDescent="0.2">
      <c r="A24" s="106" t="s">
        <v>40</v>
      </c>
      <c r="B24" s="106"/>
      <c r="C24" s="107"/>
      <c r="D24" s="108"/>
      <c r="E24" s="63">
        <v>6.7999999999999996E-3</v>
      </c>
      <c r="F24" s="175">
        <v>2120.4</v>
      </c>
      <c r="G24" s="57">
        <f>E24*F24</f>
        <v>14.41872</v>
      </c>
      <c r="H24" s="85"/>
      <c r="I24" s="63">
        <v>5.8999999999999999E-3</v>
      </c>
      <c r="J24" s="176">
        <f>F24</f>
        <v>2120.4</v>
      </c>
      <c r="K24" s="57">
        <f>I24*J24</f>
        <v>12.51036</v>
      </c>
      <c r="L24" s="95"/>
      <c r="M24" s="61">
        <f t="shared" si="0"/>
        <v>-1.9083600000000001</v>
      </c>
      <c r="N24" s="62">
        <f t="shared" si="1"/>
        <v>-0.13235294117647059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3.5000000000000001E-3</v>
      </c>
      <c r="F25" s="175">
        <v>2120.4</v>
      </c>
      <c r="G25" s="57">
        <f>E25*F25</f>
        <v>7.4214000000000002</v>
      </c>
      <c r="H25" s="85"/>
      <c r="I25" s="63">
        <v>2.8E-3</v>
      </c>
      <c r="J25" s="176">
        <f>F25</f>
        <v>2120.4</v>
      </c>
      <c r="K25" s="57">
        <f>I25*J25</f>
        <v>5.9371200000000002</v>
      </c>
      <c r="L25" s="95"/>
      <c r="M25" s="61">
        <f t="shared" si="0"/>
        <v>-1.48428</v>
      </c>
      <c r="N25" s="62">
        <f t="shared" si="1"/>
        <v>-0.2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119.53408800000003</v>
      </c>
      <c r="H26" s="113"/>
      <c r="I26" s="114"/>
      <c r="J26" s="115"/>
      <c r="K26" s="102">
        <f>SUM(K23:K25)</f>
        <v>61.071448000000004</v>
      </c>
      <c r="L26" s="116"/>
      <c r="M26" s="104">
        <f t="shared" si="0"/>
        <v>-58.462640000000022</v>
      </c>
      <c r="N26" s="105">
        <f t="shared" si="1"/>
        <v>-0.48908759817534231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2120.4</v>
      </c>
      <c r="G27" s="119">
        <f t="shared" ref="G27:G33" si="2">E27*F27</f>
        <v>9.3297600000000003</v>
      </c>
      <c r="H27" s="95"/>
      <c r="I27" s="118">
        <v>4.4000000000000003E-3</v>
      </c>
      <c r="J27" s="176">
        <f>E5*E3</f>
        <v>2120.4</v>
      </c>
      <c r="K27" s="119">
        <f t="shared" ref="K27:K32" si="3">I27*J27</f>
        <v>9.3297600000000003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2120.4</v>
      </c>
      <c r="G28" s="119">
        <f t="shared" si="2"/>
        <v>2.7565200000000001</v>
      </c>
      <c r="H28" s="95"/>
      <c r="I28" s="118">
        <v>1.2999999999999999E-3</v>
      </c>
      <c r="J28" s="176">
        <f>E5*E3</f>
        <v>2120.4</v>
      </c>
      <c r="K28" s="119">
        <f t="shared" si="3"/>
        <v>2.7565200000000001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2000</v>
      </c>
      <c r="G30" s="119">
        <f t="shared" si="2"/>
        <v>14</v>
      </c>
      <c r="H30" s="95"/>
      <c r="I30" s="118">
        <v>7.0000000000000001E-3</v>
      </c>
      <c r="J30" s="176">
        <f>E5</f>
        <v>2000</v>
      </c>
      <c r="K30" s="119">
        <f t="shared" si="3"/>
        <v>14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1280</v>
      </c>
      <c r="G31" s="119">
        <f t="shared" si="2"/>
        <v>85.76</v>
      </c>
      <c r="H31" s="95"/>
      <c r="I31" s="118">
        <v>6.7000000000000004E-2</v>
      </c>
      <c r="J31" s="175">
        <f>F31</f>
        <v>1280</v>
      </c>
      <c r="K31" s="119">
        <f t="shared" si="3"/>
        <v>85.76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360</v>
      </c>
      <c r="G32" s="119">
        <f t="shared" si="2"/>
        <v>37.44</v>
      </c>
      <c r="H32" s="95"/>
      <c r="I32" s="118">
        <v>0.104</v>
      </c>
      <c r="J32" s="175">
        <f>F32</f>
        <v>360</v>
      </c>
      <c r="K32" s="119">
        <f t="shared" si="3"/>
        <v>37.44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360</v>
      </c>
      <c r="G33" s="119">
        <f t="shared" si="2"/>
        <v>44.64</v>
      </c>
      <c r="H33" s="95"/>
      <c r="I33" s="118">
        <v>0.124</v>
      </c>
      <c r="J33" s="175">
        <f>F33</f>
        <v>360</v>
      </c>
      <c r="K33" s="119">
        <f>I33*J33</f>
        <v>44.64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313.71036800000002</v>
      </c>
      <c r="H35" s="137"/>
      <c r="I35" s="138"/>
      <c r="J35" s="138"/>
      <c r="K35" s="139">
        <f>SUM(K26:K34)</f>
        <v>255.247728</v>
      </c>
      <c r="L35" s="140"/>
      <c r="M35" s="141">
        <f>K35-G35</f>
        <v>-58.462640000000022</v>
      </c>
      <c r="N35" s="142">
        <f>M35/G35</f>
        <v>-0.18635864785954417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40.782347840000007</v>
      </c>
      <c r="H36" s="146"/>
      <c r="I36" s="134">
        <v>0.13</v>
      </c>
      <c r="J36" s="146"/>
      <c r="K36" s="147">
        <f>K35*I36</f>
        <v>33.182204640000002</v>
      </c>
      <c r="L36" s="148"/>
      <c r="M36" s="149">
        <f>K36-G36</f>
        <v>-7.6001432000000051</v>
      </c>
      <c r="N36" s="150">
        <f>M36/G36</f>
        <v>-0.18635864785954423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354.49271584000002</v>
      </c>
      <c r="H37" s="146"/>
      <c r="I37" s="146"/>
      <c r="J37" s="146"/>
      <c r="K37" s="147">
        <f>SUM(K35:K36)</f>
        <v>288.42993264</v>
      </c>
      <c r="L37" s="148"/>
      <c r="M37" s="149">
        <f>K37-G37</f>
        <v>-66.062783200000013</v>
      </c>
      <c r="N37" s="150">
        <f>M37/G37</f>
        <v>-0.18635864785954415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-35.449271584000002</v>
      </c>
      <c r="H38" s="146"/>
      <c r="I38" s="146"/>
      <c r="J38" s="146"/>
      <c r="K38" s="153">
        <f>K37*-0.1</f>
        <v>-28.842993264</v>
      </c>
      <c r="L38" s="148"/>
      <c r="M38" s="154">
        <f>K38-G38</f>
        <v>6.6062783200000013</v>
      </c>
      <c r="N38" s="155">
        <f>M38/G38</f>
        <v>-0.18635864785954415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319.04344425600004</v>
      </c>
      <c r="H39" s="160"/>
      <c r="I39" s="160"/>
      <c r="J39" s="160"/>
      <c r="K39" s="161">
        <f>SUM(K37:K38)</f>
        <v>259.58693937600003</v>
      </c>
      <c r="L39" s="162"/>
      <c r="M39" s="88">
        <f>K39-G39</f>
        <v>-59.456504880000011</v>
      </c>
      <c r="N39" s="89">
        <f>M39/G39</f>
        <v>-0.18635864785954415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1"/>
  <sheetViews>
    <sheetView topLeftCell="A16" workbookViewId="0">
      <selection activeCell="E16" sqref="E16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3"/>
      <c r="B1" s="24"/>
      <c r="C1" s="207" t="s">
        <v>61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3.29</v>
      </c>
      <c r="F14" s="146">
        <v>1</v>
      </c>
      <c r="G14" s="57">
        <f>E14*F14</f>
        <v>3.29</v>
      </c>
      <c r="H14" s="58"/>
      <c r="I14" s="171">
        <v>3.34</v>
      </c>
      <c r="J14" s="59">
        <v>1</v>
      </c>
      <c r="K14" s="60">
        <f>I14*J14</f>
        <v>3.34</v>
      </c>
      <c r="L14" s="58"/>
      <c r="M14" s="61">
        <f>K14-G14</f>
        <v>4.9999999999999822E-2</v>
      </c>
      <c r="N14" s="62">
        <f>M14/G14</f>
        <v>1.5197568389057697E-2</v>
      </c>
    </row>
    <row r="15" spans="1:14" ht="14.25" x14ac:dyDescent="0.2">
      <c r="A15" s="52" t="s">
        <v>31</v>
      </c>
      <c r="B15" s="52"/>
      <c r="C15" s="53"/>
      <c r="D15" s="54"/>
      <c r="E15" s="63">
        <v>9.4397000000000002</v>
      </c>
      <c r="F15" s="64">
        <v>0.1</v>
      </c>
      <c r="G15" s="57">
        <f>E15*F15</f>
        <v>0.94397000000000009</v>
      </c>
      <c r="H15" s="58"/>
      <c r="I15" s="63">
        <v>9.5765999999999991</v>
      </c>
      <c r="J15" s="65">
        <f>F15</f>
        <v>0.1</v>
      </c>
      <c r="K15" s="57">
        <f>I15*J15</f>
        <v>0.95765999999999996</v>
      </c>
      <c r="L15" s="58"/>
      <c r="M15" s="61">
        <f t="shared" ref="M15:M33" si="0">K15-G15</f>
        <v>1.3689999999999869E-2</v>
      </c>
      <c r="N15" s="62">
        <f t="shared" ref="N15:N33" si="1">M15/G15</f>
        <v>1.4502579531129028E-2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0.10489999999999999</v>
      </c>
      <c r="F17" s="73">
        <v>0.1</v>
      </c>
      <c r="G17" s="74">
        <f>E17*F17</f>
        <v>1.0489999999999999E-2</v>
      </c>
      <c r="H17" s="75"/>
      <c r="I17" s="172">
        <v>-6.7100000000000007E-2</v>
      </c>
      <c r="J17" s="76">
        <f>F17</f>
        <v>0.1</v>
      </c>
      <c r="K17" s="74">
        <f>I17*J17</f>
        <v>-6.7100000000000007E-3</v>
      </c>
      <c r="L17" s="75"/>
      <c r="M17" s="77">
        <f t="shared" si="0"/>
        <v>-1.72E-2</v>
      </c>
      <c r="N17" s="78">
        <f t="shared" si="1"/>
        <v>-1.6396568160152527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4.2444600000000001</v>
      </c>
      <c r="H18" s="85"/>
      <c r="I18" s="82"/>
      <c r="J18" s="86"/>
      <c r="K18" s="173">
        <f>SUM(K14:K17)</f>
        <v>4.2909499999999996</v>
      </c>
      <c r="L18" s="87"/>
      <c r="M18" s="88">
        <f t="shared" si="0"/>
        <v>4.6489999999999476E-2</v>
      </c>
      <c r="N18" s="89">
        <f t="shared" si="1"/>
        <v>1.0953101219000644E-2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2.1672000000000011</v>
      </c>
      <c r="G19" s="57">
        <f>E19*F19</f>
        <v>0.18187142400000009</v>
      </c>
      <c r="H19" s="85"/>
      <c r="I19" s="63">
        <f>I31*0.64+I32*0.18+I33*0.18</f>
        <v>8.3919999999999995E-2</v>
      </c>
      <c r="J19" s="174">
        <f>F19</f>
        <v>2.1672000000000011</v>
      </c>
      <c r="K19" s="57">
        <f>I19*J19</f>
        <v>0.18187142400000009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3.6004999999999998</v>
      </c>
      <c r="F20" s="174">
        <v>0.1</v>
      </c>
      <c r="G20" s="57">
        <f>E20*F20</f>
        <v>0.36004999999999998</v>
      </c>
      <c r="H20" s="85"/>
      <c r="I20" s="63">
        <v>-6.4890999999999996</v>
      </c>
      <c r="J20" s="174">
        <f>F20</f>
        <v>0.1</v>
      </c>
      <c r="K20" s="57">
        <f>I20*J20</f>
        <v>-0.64890999999999999</v>
      </c>
      <c r="L20" s="95"/>
      <c r="M20" s="61">
        <f t="shared" si="0"/>
        <v>-1.0089600000000001</v>
      </c>
      <c r="N20" s="62">
        <f t="shared" si="1"/>
        <v>-2.8022774614636861</v>
      </c>
    </row>
    <row r="21" spans="1:14" ht="14.25" x14ac:dyDescent="0.2">
      <c r="A21" s="97" t="s">
        <v>37</v>
      </c>
      <c r="B21" s="91"/>
      <c r="C21" s="92"/>
      <c r="D21" s="93"/>
      <c r="E21" s="63">
        <v>0.28160000000000002</v>
      </c>
      <c r="F21" s="174">
        <v>0.1</v>
      </c>
      <c r="G21" s="57">
        <f>E21*F21</f>
        <v>2.8160000000000004E-2</v>
      </c>
      <c r="H21" s="85"/>
      <c r="I21" s="63">
        <v>0.28160000000000002</v>
      </c>
      <c r="J21" s="174">
        <f>F21</f>
        <v>0.1</v>
      </c>
      <c r="K21" s="57">
        <f>I21*J21</f>
        <v>2.8160000000000004E-2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4.8145414239999997</v>
      </c>
      <c r="H23" s="85"/>
      <c r="I23" s="101"/>
      <c r="J23" s="103"/>
      <c r="K23" s="102">
        <f>SUM(K18:K22)</f>
        <v>3.8520714239999996</v>
      </c>
      <c r="L23" s="87"/>
      <c r="M23" s="104">
        <f t="shared" si="0"/>
        <v>-0.96247000000000016</v>
      </c>
      <c r="N23" s="105">
        <f t="shared" si="1"/>
        <v>-0.19990896644947015</v>
      </c>
    </row>
    <row r="24" spans="1:14" ht="14.25" x14ac:dyDescent="0.2">
      <c r="A24" s="106" t="s">
        <v>40</v>
      </c>
      <c r="B24" s="106"/>
      <c r="C24" s="107"/>
      <c r="D24" s="108"/>
      <c r="E24" s="63">
        <v>2.1383000000000001</v>
      </c>
      <c r="F24" s="175">
        <v>0.10602</v>
      </c>
      <c r="G24" s="57">
        <f>E24*F24</f>
        <v>0.22670256600000002</v>
      </c>
      <c r="H24" s="85"/>
      <c r="I24" s="63">
        <v>1.8478000000000001</v>
      </c>
      <c r="J24" s="176">
        <f>F24</f>
        <v>0.10602</v>
      </c>
      <c r="K24" s="57">
        <f>I24*J24</f>
        <v>0.19590375600000001</v>
      </c>
      <c r="L24" s="95"/>
      <c r="M24" s="61">
        <f t="shared" si="0"/>
        <v>-3.079881000000001E-2</v>
      </c>
      <c r="N24" s="62">
        <f t="shared" si="1"/>
        <v>-0.13585558621334709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1.0586</v>
      </c>
      <c r="F25" s="175">
        <v>0.10602</v>
      </c>
      <c r="G25" s="57">
        <f>E25*F25</f>
        <v>0.11223277200000001</v>
      </c>
      <c r="H25" s="85"/>
      <c r="I25" s="63">
        <v>0.83199999999999996</v>
      </c>
      <c r="J25" s="176">
        <f>F25</f>
        <v>0.10602</v>
      </c>
      <c r="K25" s="57">
        <f>I25*J25</f>
        <v>8.8208640000000005E-2</v>
      </c>
      <c r="L25" s="95"/>
      <c r="M25" s="61">
        <f t="shared" si="0"/>
        <v>-2.4024132000000004E-2</v>
      </c>
      <c r="N25" s="62">
        <f t="shared" si="1"/>
        <v>-0.21405630077460799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5.1534767619999995</v>
      </c>
      <c r="H26" s="113"/>
      <c r="I26" s="114"/>
      <c r="J26" s="115"/>
      <c r="K26" s="102">
        <f>SUM(K23:K25)</f>
        <v>4.1361838200000003</v>
      </c>
      <c r="L26" s="116"/>
      <c r="M26" s="104">
        <f t="shared" si="0"/>
        <v>-1.0172929419999992</v>
      </c>
      <c r="N26" s="105">
        <f t="shared" si="1"/>
        <v>-0.19739934591365085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38.167200000000001</v>
      </c>
      <c r="G27" s="119">
        <f t="shared" ref="G27:G33" si="2">E27*F27</f>
        <v>0.16793568</v>
      </c>
      <c r="H27" s="95"/>
      <c r="I27" s="118">
        <v>4.4000000000000003E-3</v>
      </c>
      <c r="J27" s="176">
        <f>E5*E3</f>
        <v>38.167200000000001</v>
      </c>
      <c r="K27" s="119">
        <f t="shared" ref="K27:K32" si="3">I27*J27</f>
        <v>0.16793568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38.167200000000001</v>
      </c>
      <c r="G28" s="119">
        <f t="shared" si="2"/>
        <v>4.9617359999999999E-2</v>
      </c>
      <c r="H28" s="95"/>
      <c r="I28" s="118">
        <v>1.2999999999999999E-3</v>
      </c>
      <c r="J28" s="176">
        <f>E5*E3</f>
        <v>38.167200000000001</v>
      </c>
      <c r="K28" s="119">
        <f t="shared" si="3"/>
        <v>4.9617359999999999E-2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36</v>
      </c>
      <c r="G30" s="119">
        <f t="shared" si="2"/>
        <v>0.252</v>
      </c>
      <c r="H30" s="95"/>
      <c r="I30" s="118">
        <v>7.0000000000000001E-3</v>
      </c>
      <c r="J30" s="176">
        <f>E5</f>
        <v>36</v>
      </c>
      <c r="K30" s="119">
        <f t="shared" si="3"/>
        <v>0.252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24.419544192</v>
      </c>
      <c r="G31" s="119">
        <f t="shared" si="2"/>
        <v>1.6361094608640001</v>
      </c>
      <c r="H31" s="95"/>
      <c r="I31" s="118">
        <v>6.7000000000000004E-2</v>
      </c>
      <c r="J31" s="175">
        <f>F31</f>
        <v>24.419544192</v>
      </c>
      <c r="K31" s="119">
        <f t="shared" si="3"/>
        <v>1.6361094608640001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6.8679968039999988</v>
      </c>
      <c r="G32" s="119">
        <f t="shared" si="2"/>
        <v>0.71427166761599981</v>
      </c>
      <c r="H32" s="95"/>
      <c r="I32" s="118">
        <v>0.104</v>
      </c>
      <c r="J32" s="175">
        <f>F32</f>
        <v>6.8679968039999988</v>
      </c>
      <c r="K32" s="119">
        <f t="shared" si="3"/>
        <v>0.71427166761599981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6.8679968039999988</v>
      </c>
      <c r="G33" s="119">
        <f t="shared" si="2"/>
        <v>0.85163160369599988</v>
      </c>
      <c r="H33" s="95"/>
      <c r="I33" s="118">
        <v>0.124</v>
      </c>
      <c r="J33" s="175">
        <f>F33</f>
        <v>6.8679968039999988</v>
      </c>
      <c r="K33" s="119">
        <f>I33*J33</f>
        <v>0.85163160369599988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9.0750425341759993</v>
      </c>
      <c r="H35" s="137"/>
      <c r="I35" s="138"/>
      <c r="J35" s="138"/>
      <c r="K35" s="139">
        <f>SUM(K26:K34)</f>
        <v>8.0577495921760001</v>
      </c>
      <c r="L35" s="140"/>
      <c r="M35" s="141">
        <f>K35-G35</f>
        <v>-1.0172929419999992</v>
      </c>
      <c r="N35" s="142">
        <f>M35/G35</f>
        <v>-0.11209787041426444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1.1797555294428799</v>
      </c>
      <c r="H36" s="146"/>
      <c r="I36" s="134">
        <v>0.13</v>
      </c>
      <c r="J36" s="146"/>
      <c r="K36" s="147">
        <f>K35*I36</f>
        <v>1.04750744698288</v>
      </c>
      <c r="L36" s="148"/>
      <c r="M36" s="149">
        <f>K36-G36</f>
        <v>-0.13224808245999986</v>
      </c>
      <c r="N36" s="150">
        <f>M36/G36</f>
        <v>-0.11209787041426442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10.254798063618878</v>
      </c>
      <c r="H37" s="146"/>
      <c r="I37" s="146"/>
      <c r="J37" s="146"/>
      <c r="K37" s="147">
        <f>SUM(K35:K36)</f>
        <v>9.1052570391588805</v>
      </c>
      <c r="L37" s="148"/>
      <c r="M37" s="149">
        <f>K37-G37</f>
        <v>-1.1495410244599977</v>
      </c>
      <c r="N37" s="150">
        <f>M37/G37</f>
        <v>-0.11209787041426432</v>
      </c>
    </row>
    <row r="38" spans="1:14" ht="14.25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-1.025479806361888</v>
      </c>
      <c r="H38" s="146"/>
      <c r="I38" s="146"/>
      <c r="J38" s="146"/>
      <c r="K38" s="153">
        <f>K37*-0.1</f>
        <v>-0.91052570391588805</v>
      </c>
      <c r="L38" s="148"/>
      <c r="M38" s="154">
        <f>K38-G38</f>
        <v>0.11495410244599991</v>
      </c>
      <c r="N38" s="155">
        <f>M38/G38</f>
        <v>-0.11209787041426444</v>
      </c>
    </row>
    <row r="39" spans="1:14" ht="15.75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9.2293182572569901</v>
      </c>
      <c r="H39" s="160"/>
      <c r="I39" s="160"/>
      <c r="J39" s="160"/>
      <c r="K39" s="161">
        <f>SUM(K37:K38)</f>
        <v>8.1947313352429916</v>
      </c>
      <c r="L39" s="162"/>
      <c r="M39" s="88">
        <f>K39-G39</f>
        <v>-1.0345869220139985</v>
      </c>
      <c r="N39" s="89">
        <f>M39/G39</f>
        <v>-0.11209787041426439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0"/>
  <sheetViews>
    <sheetView topLeftCell="A7" workbookViewId="0">
      <selection activeCell="C26" sqref="C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3" t="s">
        <v>62</v>
      </c>
      <c r="B1" s="24"/>
      <c r="C1" s="207" t="s">
        <v>63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178">
        <v>36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179">
        <v>0.1</v>
      </c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171">
        <v>3.18</v>
      </c>
      <c r="F14" s="146">
        <v>1</v>
      </c>
      <c r="G14" s="57">
        <f>E14*F14</f>
        <v>3.18</v>
      </c>
      <c r="H14" s="58"/>
      <c r="I14" s="171">
        <v>3.23</v>
      </c>
      <c r="J14" s="59">
        <v>1</v>
      </c>
      <c r="K14" s="60">
        <f>I14*J14</f>
        <v>3.23</v>
      </c>
      <c r="L14" s="58"/>
      <c r="M14" s="61">
        <f>K14-G14</f>
        <v>4.9999999999999822E-2</v>
      </c>
      <c r="N14" s="62">
        <f>M14/G14</f>
        <v>1.5723270440251517E-2</v>
      </c>
    </row>
    <row r="15" spans="1:14" ht="14.25" x14ac:dyDescent="0.2">
      <c r="A15" s="52" t="s">
        <v>31</v>
      </c>
      <c r="B15" s="52"/>
      <c r="C15" s="53"/>
      <c r="D15" s="54"/>
      <c r="E15" s="63">
        <v>8.6188000000000002</v>
      </c>
      <c r="F15" s="64">
        <v>0.1</v>
      </c>
      <c r="G15" s="57">
        <f>E15*F15</f>
        <v>0.86188000000000009</v>
      </c>
      <c r="H15" s="58"/>
      <c r="I15" s="63">
        <v>8.7438000000000002</v>
      </c>
      <c r="J15" s="65">
        <f>F15</f>
        <v>0.1</v>
      </c>
      <c r="K15" s="57">
        <f>I15*J15</f>
        <v>0.87438000000000005</v>
      </c>
      <c r="L15" s="58"/>
      <c r="M15" s="61">
        <f t="shared" ref="M15:M33" si="0">K15-G15</f>
        <v>1.2499999999999956E-2</v>
      </c>
      <c r="N15" s="62">
        <f t="shared" ref="N15:N33" si="1">M15/G15</f>
        <v>1.4503179096857978E-2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14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172">
        <v>-9.5500000000000002E-2</v>
      </c>
      <c r="F17" s="73">
        <v>0.1</v>
      </c>
      <c r="G17" s="74">
        <f>E17*F17</f>
        <v>-9.5500000000000012E-3</v>
      </c>
      <c r="H17" s="75"/>
      <c r="I17" s="172">
        <v>-5.4399999999999997E-2</v>
      </c>
      <c r="J17" s="76">
        <f>F17</f>
        <v>0.1</v>
      </c>
      <c r="K17" s="74">
        <f>I17*J17</f>
        <v>-5.4400000000000004E-3</v>
      </c>
      <c r="L17" s="75"/>
      <c r="M17" s="77">
        <f t="shared" si="0"/>
        <v>4.1100000000000008E-3</v>
      </c>
      <c r="N17" s="78">
        <f t="shared" si="1"/>
        <v>-0.43036649214659689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173">
        <f>SUM(G14:G17)</f>
        <v>4.03233</v>
      </c>
      <c r="H18" s="85"/>
      <c r="I18" s="82"/>
      <c r="J18" s="86"/>
      <c r="K18" s="173">
        <f>SUM(K14:K17)</f>
        <v>4.0989399999999998</v>
      </c>
      <c r="L18" s="87"/>
      <c r="M18" s="88">
        <f t="shared" si="0"/>
        <v>6.6609999999999836E-2</v>
      </c>
      <c r="N18" s="89">
        <f t="shared" si="1"/>
        <v>1.6518985301302185E-2</v>
      </c>
    </row>
    <row r="19" spans="1:14" ht="14.25" x14ac:dyDescent="0.2">
      <c r="A19" s="90" t="s">
        <v>35</v>
      </c>
      <c r="B19" s="91"/>
      <c r="C19" s="92"/>
      <c r="D19" s="93"/>
      <c r="E19" s="63">
        <f>E31*0.64+E32*0.18+E33*0.18</f>
        <v>8.3919999999999995E-2</v>
      </c>
      <c r="F19" s="174">
        <f>E5*(E3-1)</f>
        <v>2.1672000000000011</v>
      </c>
      <c r="G19" s="57">
        <f>E19*F19</f>
        <v>0.18187142400000009</v>
      </c>
      <c r="H19" s="85"/>
      <c r="I19" s="63">
        <f>I31*0.64+I32*0.18+I33*0.18</f>
        <v>8.3919999999999995E-2</v>
      </c>
      <c r="J19" s="174">
        <f>F19</f>
        <v>2.1672000000000011</v>
      </c>
      <c r="K19" s="57">
        <f>I19*J19</f>
        <v>0.18187142400000009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63">
        <v>3.2604000000000002</v>
      </c>
      <c r="F20" s="174">
        <v>0.1</v>
      </c>
      <c r="G20" s="57">
        <f>E20*F20</f>
        <v>0.32604000000000005</v>
      </c>
      <c r="H20" s="85"/>
      <c r="I20" s="63">
        <v>-5.9710999999999999</v>
      </c>
      <c r="J20" s="174">
        <f>F20</f>
        <v>0.1</v>
      </c>
      <c r="K20" s="57">
        <f>I20*J20</f>
        <v>-0.59711000000000003</v>
      </c>
      <c r="L20" s="95"/>
      <c r="M20" s="61">
        <f t="shared" si="0"/>
        <v>-0.92315000000000014</v>
      </c>
      <c r="N20" s="62">
        <f t="shared" si="1"/>
        <v>-2.8314010550852657</v>
      </c>
    </row>
    <row r="21" spans="1:14" ht="14.25" x14ac:dyDescent="0.2">
      <c r="A21" s="97" t="s">
        <v>37</v>
      </c>
      <c r="B21" s="91"/>
      <c r="C21" s="92"/>
      <c r="D21" s="93"/>
      <c r="E21" s="63">
        <v>0.27979999999999999</v>
      </c>
      <c r="F21" s="174">
        <v>0.1</v>
      </c>
      <c r="G21" s="57">
        <f>E21*F21</f>
        <v>2.7980000000000001E-2</v>
      </c>
      <c r="H21" s="85"/>
      <c r="I21" s="63">
        <v>0.27979999999999999</v>
      </c>
      <c r="J21" s="174">
        <f>F21</f>
        <v>0.1</v>
      </c>
      <c r="K21" s="57">
        <f>I21*J21</f>
        <v>2.7980000000000001E-2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/>
      <c r="F22" s="174">
        <v>1</v>
      </c>
      <c r="G22" s="57">
        <f>E22*F22</f>
        <v>0</v>
      </c>
      <c r="H22" s="85"/>
      <c r="I22" s="63"/>
      <c r="J22" s="174">
        <f>F22</f>
        <v>1</v>
      </c>
      <c r="K22" s="57">
        <f>I22*J22</f>
        <v>0</v>
      </c>
      <c r="L22" s="95"/>
      <c r="M22" s="61">
        <f t="shared" si="0"/>
        <v>0</v>
      </c>
      <c r="N22" s="62" t="e">
        <f t="shared" si="1"/>
        <v>#DIV/0!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4.5682214239999999</v>
      </c>
      <c r="H23" s="85"/>
      <c r="I23" s="101"/>
      <c r="J23" s="103"/>
      <c r="K23" s="102">
        <f>SUM(K18:K22)</f>
        <v>3.7116814239999996</v>
      </c>
      <c r="L23" s="87"/>
      <c r="M23" s="104">
        <f t="shared" si="0"/>
        <v>-0.8565400000000003</v>
      </c>
      <c r="N23" s="105">
        <f t="shared" si="1"/>
        <v>-0.18749966792327716</v>
      </c>
    </row>
    <row r="24" spans="1:14" ht="14.25" x14ac:dyDescent="0.2">
      <c r="A24" s="106" t="s">
        <v>40</v>
      </c>
      <c r="B24" s="106"/>
      <c r="C24" s="107"/>
      <c r="D24" s="108"/>
      <c r="E24" s="63">
        <v>2.1084000000000001</v>
      </c>
      <c r="F24" s="175">
        <v>0.10602</v>
      </c>
      <c r="G24" s="57">
        <f>E24*F24</f>
        <v>0.22353256800000001</v>
      </c>
      <c r="H24" s="85"/>
      <c r="I24" s="63">
        <v>1.8219000000000001</v>
      </c>
      <c r="J24" s="176">
        <f>F24</f>
        <v>0.10602</v>
      </c>
      <c r="K24" s="57">
        <f>I24*J24</f>
        <v>0.19315783800000003</v>
      </c>
      <c r="L24" s="95"/>
      <c r="M24" s="61">
        <f t="shared" si="0"/>
        <v>-3.0374729999999989E-2</v>
      </c>
      <c r="N24" s="62">
        <f t="shared" si="1"/>
        <v>-0.13588503130335794</v>
      </c>
    </row>
    <row r="25" spans="1:14" ht="14.25" customHeight="1" x14ac:dyDescent="0.2">
      <c r="A25" s="206" t="s">
        <v>41</v>
      </c>
      <c r="B25" s="206"/>
      <c r="C25" s="206"/>
      <c r="D25" s="108"/>
      <c r="E25" s="63">
        <v>1.0518000000000001</v>
      </c>
      <c r="F25" s="175">
        <v>0.10602</v>
      </c>
      <c r="G25" s="57">
        <f>E25*F25</f>
        <v>0.11151183600000002</v>
      </c>
      <c r="H25" s="85"/>
      <c r="I25" s="63">
        <v>0.8266</v>
      </c>
      <c r="J25" s="176">
        <f>F25</f>
        <v>0.10602</v>
      </c>
      <c r="K25" s="57">
        <f>I25*J25</f>
        <v>8.7636132000000005E-2</v>
      </c>
      <c r="L25" s="95"/>
      <c r="M25" s="61">
        <f t="shared" si="0"/>
        <v>-2.3875704000000011E-2</v>
      </c>
      <c r="N25" s="62">
        <f t="shared" si="1"/>
        <v>-0.21410914622551824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4.9032658280000003</v>
      </c>
      <c r="H26" s="113"/>
      <c r="I26" s="114"/>
      <c r="J26" s="115"/>
      <c r="K26" s="102">
        <f>SUM(K23:K25)</f>
        <v>3.9924753939999995</v>
      </c>
      <c r="L26" s="116"/>
      <c r="M26" s="104">
        <f t="shared" si="0"/>
        <v>-0.91079043400000081</v>
      </c>
      <c r="N26" s="105">
        <f t="shared" si="1"/>
        <v>-0.18575179603743905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75">
        <f>E5*E3</f>
        <v>38.167200000000001</v>
      </c>
      <c r="G27" s="119">
        <f t="shared" ref="G27:G33" si="2">E27*F27</f>
        <v>0.16793568</v>
      </c>
      <c r="H27" s="95"/>
      <c r="I27" s="118">
        <v>4.4000000000000003E-3</v>
      </c>
      <c r="J27" s="176">
        <f>E5*E3</f>
        <v>38.167200000000001</v>
      </c>
      <c r="K27" s="119">
        <f t="shared" ref="K27:K32" si="3">I27*J27</f>
        <v>0.16793568</v>
      </c>
      <c r="L27" s="95"/>
      <c r="M27" s="61">
        <f t="shared" si="0"/>
        <v>0</v>
      </c>
      <c r="N27" s="120">
        <f t="shared" si="1"/>
        <v>0</v>
      </c>
    </row>
    <row r="28" spans="1:14" ht="25.5" x14ac:dyDescent="0.2">
      <c r="A28" s="117" t="s">
        <v>44</v>
      </c>
      <c r="B28" s="91"/>
      <c r="C28" s="92"/>
      <c r="D28" s="93"/>
      <c r="E28" s="118">
        <v>1.2999999999999999E-3</v>
      </c>
      <c r="F28" s="175">
        <f>E5*E3</f>
        <v>38.167200000000001</v>
      </c>
      <c r="G28" s="119">
        <f t="shared" si="2"/>
        <v>4.9617359999999999E-2</v>
      </c>
      <c r="H28" s="95"/>
      <c r="I28" s="118">
        <v>1.2999999999999999E-3</v>
      </c>
      <c r="J28" s="176">
        <f>E5*E3</f>
        <v>38.167200000000001</v>
      </c>
      <c r="K28" s="119">
        <f t="shared" si="3"/>
        <v>4.9617359999999999E-2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75">
        <v>1</v>
      </c>
      <c r="G29" s="119">
        <f t="shared" si="2"/>
        <v>0.25</v>
      </c>
      <c r="H29" s="95"/>
      <c r="I29" s="118">
        <v>0.25</v>
      </c>
      <c r="J29" s="176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75">
        <f>E5</f>
        <v>36</v>
      </c>
      <c r="G30" s="119">
        <f t="shared" si="2"/>
        <v>0.252</v>
      </c>
      <c r="H30" s="95"/>
      <c r="I30" s="118">
        <v>7.0000000000000001E-3</v>
      </c>
      <c r="J30" s="176">
        <f>E5</f>
        <v>36</v>
      </c>
      <c r="K30" s="119">
        <f t="shared" si="3"/>
        <v>0.252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55</v>
      </c>
      <c r="B31" s="91"/>
      <c r="C31" s="92"/>
      <c r="D31" s="93"/>
      <c r="E31" s="121">
        <v>6.7000000000000004E-2</v>
      </c>
      <c r="F31" s="175">
        <v>24.419544192</v>
      </c>
      <c r="G31" s="119">
        <f t="shared" si="2"/>
        <v>1.6361094608640001</v>
      </c>
      <c r="H31" s="95"/>
      <c r="I31" s="118">
        <v>6.7000000000000004E-2</v>
      </c>
      <c r="J31" s="175">
        <f>F31</f>
        <v>24.419544192</v>
      </c>
      <c r="K31" s="119">
        <f t="shared" si="3"/>
        <v>1.6361094608640001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56</v>
      </c>
      <c r="B32" s="91"/>
      <c r="C32" s="92"/>
      <c r="D32" s="93"/>
      <c r="E32" s="121">
        <v>0.104</v>
      </c>
      <c r="F32" s="175">
        <v>6.8679968039999988</v>
      </c>
      <c r="G32" s="119">
        <f t="shared" si="2"/>
        <v>0.71427166761599981</v>
      </c>
      <c r="H32" s="95"/>
      <c r="I32" s="118">
        <v>0.104</v>
      </c>
      <c r="J32" s="175">
        <f>F32</f>
        <v>6.8679968039999988</v>
      </c>
      <c r="K32" s="119">
        <f t="shared" si="3"/>
        <v>0.71427166761599981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 t="s">
        <v>57</v>
      </c>
      <c r="B33" s="91"/>
      <c r="C33" s="92"/>
      <c r="D33" s="93"/>
      <c r="E33" s="121">
        <v>0.124</v>
      </c>
      <c r="F33" s="175">
        <v>6.8679968039999988</v>
      </c>
      <c r="G33" s="119">
        <f t="shared" si="2"/>
        <v>0.85163160369599988</v>
      </c>
      <c r="H33" s="95"/>
      <c r="I33" s="118">
        <v>0.124</v>
      </c>
      <c r="J33" s="175">
        <f>F33</f>
        <v>6.8679968039999988</v>
      </c>
      <c r="K33" s="119">
        <f>I33*J33</f>
        <v>0.85163160369599988</v>
      </c>
      <c r="L33" s="95"/>
      <c r="M33" s="61">
        <f t="shared" si="0"/>
        <v>0</v>
      </c>
      <c r="N33" s="120">
        <f t="shared" si="1"/>
        <v>0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8.8248316001759992</v>
      </c>
      <c r="H35" s="137"/>
      <c r="I35" s="138"/>
      <c r="J35" s="138"/>
      <c r="K35" s="139">
        <f>SUM(K26:K34)</f>
        <v>7.9140411661759993</v>
      </c>
      <c r="L35" s="140"/>
      <c r="M35" s="141">
        <f>K35-G35</f>
        <v>-0.91079043399999993</v>
      </c>
      <c r="N35" s="142">
        <f>M35/G35</f>
        <v>-0.10320768432361196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1.1472281080228799</v>
      </c>
      <c r="H36" s="146"/>
      <c r="I36" s="134">
        <v>0.13</v>
      </c>
      <c r="J36" s="146"/>
      <c r="K36" s="147">
        <f>K35*I36</f>
        <v>1.02882535160288</v>
      </c>
      <c r="L36" s="148"/>
      <c r="M36" s="149">
        <f>K36-G36</f>
        <v>-0.11840275641999987</v>
      </c>
      <c r="N36" s="150">
        <f>M36/G36</f>
        <v>-0.10320768432361185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9.9720597081988789</v>
      </c>
      <c r="H37" s="146"/>
      <c r="I37" s="146"/>
      <c r="J37" s="146"/>
      <c r="K37" s="147">
        <f>SUM(K35:K36)</f>
        <v>8.9428665177788798</v>
      </c>
      <c r="L37" s="148"/>
      <c r="M37" s="149">
        <f>K37-G37</f>
        <v>-1.0291931904199991</v>
      </c>
      <c r="N37" s="150">
        <f>M37/G37</f>
        <v>-0.10320768432361188</v>
      </c>
    </row>
    <row r="38" spans="1:14" ht="14.25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-0.99720597081988793</v>
      </c>
      <c r="H38" s="146"/>
      <c r="I38" s="146"/>
      <c r="J38" s="146"/>
      <c r="K38" s="153">
        <f>K37*-0.1</f>
        <v>-0.89428665177788802</v>
      </c>
      <c r="L38" s="148"/>
      <c r="M38" s="154">
        <f>K38-G38</f>
        <v>0.10291931904199991</v>
      </c>
      <c r="N38" s="155">
        <f>M38/G38</f>
        <v>-0.10320768432361188</v>
      </c>
    </row>
    <row r="39" spans="1:14" ht="15.75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8.9748537373789912</v>
      </c>
      <c r="H39" s="160"/>
      <c r="I39" s="160"/>
      <c r="J39" s="160"/>
      <c r="K39" s="161">
        <f>SUM(K37:K38)</f>
        <v>8.048579866000992</v>
      </c>
      <c r="L39" s="162"/>
      <c r="M39" s="88">
        <f>K39-G39</f>
        <v>-0.92627387137799921</v>
      </c>
      <c r="N39" s="89">
        <f>M39/G39</f>
        <v>-0.10320768432361188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3"/>
  <sheetViews>
    <sheetView topLeftCell="A19" workbookViewId="0">
      <selection activeCell="A31" sqref="A31:E33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3"/>
      <c r="B1" s="24"/>
      <c r="C1" s="207" t="s">
        <v>15</v>
      </c>
      <c r="D1" s="207"/>
      <c r="E1" s="207"/>
      <c r="F1" s="207"/>
      <c r="G1" s="207"/>
      <c r="H1" s="207"/>
      <c r="I1" s="207"/>
      <c r="J1" s="207"/>
      <c r="K1" s="207"/>
      <c r="L1" s="25"/>
      <c r="M1" s="25"/>
      <c r="N1" s="25"/>
    </row>
    <row r="2" spans="1:14" ht="15.75" x14ac:dyDescent="0.25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3" t="s">
        <v>16</v>
      </c>
      <c r="B3" s="24"/>
      <c r="C3" s="30"/>
      <c r="D3" s="30"/>
      <c r="E3" s="31">
        <v>1.0602</v>
      </c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26"/>
      <c r="B4" s="27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3" t="s">
        <v>17</v>
      </c>
      <c r="B5" s="24"/>
      <c r="C5" s="32" t="s">
        <v>18</v>
      </c>
      <c r="D5" s="33"/>
      <c r="E5" s="34">
        <v>800</v>
      </c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">
      <c r="A6" s="27"/>
      <c r="B6" s="27"/>
      <c r="C6" s="27"/>
      <c r="D6" s="27"/>
      <c r="E6" s="27"/>
      <c r="F6" s="35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36" t="s">
        <v>19</v>
      </c>
      <c r="B7" s="24"/>
      <c r="C7" s="24"/>
      <c r="D7" s="24"/>
      <c r="E7" s="24"/>
      <c r="F7" s="33"/>
      <c r="G7" s="24"/>
      <c r="H7" s="24"/>
      <c r="I7" s="24"/>
      <c r="J7" s="24"/>
      <c r="K7" s="24"/>
      <c r="L7" s="24"/>
      <c r="M7" s="24"/>
      <c r="N7" s="24"/>
    </row>
    <row r="8" spans="1:14" x14ac:dyDescent="0.2">
      <c r="A8" s="37" t="s">
        <v>20</v>
      </c>
      <c r="B8" s="38"/>
      <c r="C8" s="39" t="s">
        <v>3</v>
      </c>
      <c r="D8" s="40"/>
      <c r="E8" s="41"/>
      <c r="F8" s="33"/>
      <c r="G8" s="24"/>
      <c r="H8" s="24"/>
      <c r="I8" s="24"/>
      <c r="J8" s="24"/>
      <c r="K8" s="24"/>
      <c r="L8" s="24"/>
      <c r="M8" s="24"/>
      <c r="N8" s="24"/>
    </row>
    <row r="9" spans="1:14" x14ac:dyDescent="0.2">
      <c r="A9" s="42"/>
      <c r="B9" s="27"/>
      <c r="C9" s="43"/>
      <c r="D9" s="35"/>
      <c r="E9" s="208" t="str">
        <f>IF(AND(ISNUMBER(E8), ISBLANK(#REF!)), "Please enter a load factor", "")</f>
        <v/>
      </c>
      <c r="F9" s="208"/>
      <c r="G9" s="208"/>
      <c r="H9" s="208"/>
      <c r="I9" s="208"/>
      <c r="J9" s="208"/>
      <c r="K9" s="27"/>
      <c r="L9" s="27"/>
      <c r="M9" s="27"/>
      <c r="N9" s="27"/>
    </row>
    <row r="10" spans="1:14" x14ac:dyDescent="0.2">
      <c r="A10" s="4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x14ac:dyDescent="0.2">
      <c r="A11" s="44"/>
      <c r="B11" s="27"/>
      <c r="C11" s="45"/>
      <c r="D11" s="45"/>
      <c r="E11" s="209" t="s">
        <v>21</v>
      </c>
      <c r="F11" s="210"/>
      <c r="G11" s="211"/>
      <c r="H11" s="27"/>
      <c r="I11" s="209" t="s">
        <v>22</v>
      </c>
      <c r="J11" s="210"/>
      <c r="K11" s="211"/>
      <c r="L11" s="27"/>
      <c r="M11" s="209" t="s">
        <v>23</v>
      </c>
      <c r="N11" s="211"/>
    </row>
    <row r="12" spans="1:14" ht="12.75" customHeight="1" x14ac:dyDescent="0.2">
      <c r="A12" s="44"/>
      <c r="B12" s="27"/>
      <c r="C12" s="213"/>
      <c r="D12" s="46"/>
      <c r="E12" s="47" t="s">
        <v>24</v>
      </c>
      <c r="F12" s="47" t="s">
        <v>25</v>
      </c>
      <c r="G12" s="48" t="s">
        <v>26</v>
      </c>
      <c r="H12" s="27"/>
      <c r="I12" s="47" t="s">
        <v>24</v>
      </c>
      <c r="J12" s="49" t="s">
        <v>25</v>
      </c>
      <c r="K12" s="48" t="s">
        <v>26</v>
      </c>
      <c r="L12" s="27"/>
      <c r="M12" s="215" t="s">
        <v>27</v>
      </c>
      <c r="N12" s="217" t="s">
        <v>28</v>
      </c>
    </row>
    <row r="13" spans="1:14" x14ac:dyDescent="0.2">
      <c r="A13" s="44"/>
      <c r="B13" s="27"/>
      <c r="C13" s="214"/>
      <c r="D13" s="46"/>
      <c r="E13" s="50" t="s">
        <v>29</v>
      </c>
      <c r="F13" s="50"/>
      <c r="G13" s="51" t="s">
        <v>29</v>
      </c>
      <c r="H13" s="27"/>
      <c r="I13" s="50" t="s">
        <v>29</v>
      </c>
      <c r="J13" s="51"/>
      <c r="K13" s="51" t="s">
        <v>29</v>
      </c>
      <c r="L13" s="27"/>
      <c r="M13" s="216"/>
      <c r="N13" s="218"/>
    </row>
    <row r="14" spans="1:14" ht="14.25" x14ac:dyDescent="0.2">
      <c r="A14" s="52" t="s">
        <v>30</v>
      </c>
      <c r="B14" s="52"/>
      <c r="C14" s="53"/>
      <c r="D14" s="54"/>
      <c r="E14" s="55">
        <v>12.94</v>
      </c>
      <c r="F14" s="56">
        <v>1</v>
      </c>
      <c r="G14" s="57">
        <f>E14*F14</f>
        <v>12.94</v>
      </c>
      <c r="H14" s="58"/>
      <c r="I14" s="55">
        <v>13.13</v>
      </c>
      <c r="J14" s="59">
        <v>1</v>
      </c>
      <c r="K14" s="60">
        <f>I14*J14</f>
        <v>13.13</v>
      </c>
      <c r="L14" s="58"/>
      <c r="M14" s="61">
        <f>K14-G14</f>
        <v>0.19000000000000128</v>
      </c>
      <c r="N14" s="62">
        <f>M14/G14</f>
        <v>1.4683153013910455E-2</v>
      </c>
    </row>
    <row r="15" spans="1:14" ht="14.25" x14ac:dyDescent="0.2">
      <c r="A15" s="52" t="s">
        <v>31</v>
      </c>
      <c r="B15" s="52"/>
      <c r="C15" s="53"/>
      <c r="D15" s="54"/>
      <c r="E15" s="63">
        <v>1.52E-2</v>
      </c>
      <c r="F15" s="64">
        <v>800</v>
      </c>
      <c r="G15" s="57">
        <f>E15*F15</f>
        <v>12.16</v>
      </c>
      <c r="H15" s="58"/>
      <c r="I15" s="63">
        <v>1.54E-2</v>
      </c>
      <c r="J15" s="65">
        <v>800</v>
      </c>
      <c r="K15" s="57">
        <f>I15*J15</f>
        <v>12.32</v>
      </c>
      <c r="L15" s="58"/>
      <c r="M15" s="61">
        <f t="shared" ref="M15:M33" si="0">K15-G15</f>
        <v>0.16000000000000014</v>
      </c>
      <c r="N15" s="62">
        <f t="shared" ref="N15:N33" si="1">M15/G15</f>
        <v>1.3157894736842117E-2</v>
      </c>
    </row>
    <row r="16" spans="1:14" ht="14.25" x14ac:dyDescent="0.2">
      <c r="A16" s="66" t="s">
        <v>32</v>
      </c>
      <c r="B16" s="66"/>
      <c r="C16" s="53"/>
      <c r="D16" s="54"/>
      <c r="E16" s="67">
        <v>0</v>
      </c>
      <c r="F16" s="56">
        <v>1</v>
      </c>
      <c r="G16" s="57">
        <f>E16*F16</f>
        <v>0</v>
      </c>
      <c r="H16" s="58"/>
      <c r="I16" s="67">
        <v>0</v>
      </c>
      <c r="J16" s="59">
        <v>1</v>
      </c>
      <c r="K16" s="60">
        <f>I16*J16</f>
        <v>0</v>
      </c>
      <c r="L16" s="58"/>
      <c r="M16" s="61">
        <f t="shared" si="0"/>
        <v>0</v>
      </c>
      <c r="N16" s="62" t="e">
        <f t="shared" si="1"/>
        <v>#DIV/0!</v>
      </c>
    </row>
    <row r="17" spans="1:14" ht="14.25" x14ac:dyDescent="0.2">
      <c r="A17" s="68" t="s">
        <v>33</v>
      </c>
      <c r="B17" s="69"/>
      <c r="C17" s="70"/>
      <c r="D17" s="71"/>
      <c r="E17" s="72">
        <v>-1E-4</v>
      </c>
      <c r="F17" s="73">
        <v>800</v>
      </c>
      <c r="G17" s="74">
        <f>E17*F17</f>
        <v>-0.08</v>
      </c>
      <c r="H17" s="75"/>
      <c r="I17" s="72">
        <v>-2.0000000000000001E-4</v>
      </c>
      <c r="J17" s="76">
        <v>800</v>
      </c>
      <c r="K17" s="74">
        <f>I17*J17</f>
        <v>-0.16</v>
      </c>
      <c r="L17" s="75"/>
      <c r="M17" s="77">
        <f t="shared" si="0"/>
        <v>-0.08</v>
      </c>
      <c r="N17" s="78">
        <f t="shared" si="1"/>
        <v>1</v>
      </c>
    </row>
    <row r="18" spans="1:14" ht="15" x14ac:dyDescent="0.2">
      <c r="A18" s="79" t="s">
        <v>34</v>
      </c>
      <c r="B18" s="80"/>
      <c r="C18" s="80"/>
      <c r="D18" s="81"/>
      <c r="E18" s="82"/>
      <c r="F18" s="83"/>
      <c r="G18" s="84">
        <f>SUM(G14:G17)</f>
        <v>25.020000000000003</v>
      </c>
      <c r="H18" s="85"/>
      <c r="I18" s="82"/>
      <c r="J18" s="86"/>
      <c r="K18" s="84">
        <f>SUM(K14:K17)</f>
        <v>25.290000000000003</v>
      </c>
      <c r="L18" s="87"/>
      <c r="M18" s="88">
        <f t="shared" si="0"/>
        <v>0.26999999999999957</v>
      </c>
      <c r="N18" s="89">
        <f t="shared" si="1"/>
        <v>1.0791366906474802E-2</v>
      </c>
    </row>
    <row r="19" spans="1:14" ht="14.25" x14ac:dyDescent="0.2">
      <c r="A19" s="90" t="s">
        <v>35</v>
      </c>
      <c r="B19" s="91"/>
      <c r="C19" s="92"/>
      <c r="D19" s="93"/>
      <c r="E19" s="63">
        <v>8.3919999999999995E-2</v>
      </c>
      <c r="F19" s="94">
        <v>48.160000000000025</v>
      </c>
      <c r="G19" s="57">
        <f>E19*F19</f>
        <v>4.0415872000000022</v>
      </c>
      <c r="H19" s="85"/>
      <c r="I19" s="63">
        <v>8.3919999999999995E-2</v>
      </c>
      <c r="J19" s="94">
        <v>48.160000000000025</v>
      </c>
      <c r="K19" s="57">
        <f>I19*J19</f>
        <v>4.0415872000000022</v>
      </c>
      <c r="L19" s="95"/>
      <c r="M19" s="61">
        <f t="shared" si="0"/>
        <v>0</v>
      </c>
      <c r="N19" s="62">
        <f t="shared" si="1"/>
        <v>0</v>
      </c>
    </row>
    <row r="20" spans="1:14" ht="25.5" x14ac:dyDescent="0.2">
      <c r="A20" s="90" t="s">
        <v>36</v>
      </c>
      <c r="B20" s="91"/>
      <c r="C20" s="92"/>
      <c r="D20" s="93"/>
      <c r="E20" s="96">
        <v>-3.5099999999999999E-2</v>
      </c>
      <c r="F20" s="94">
        <v>800</v>
      </c>
      <c r="G20" s="57">
        <f>E20*F20</f>
        <v>-28.08</v>
      </c>
      <c r="H20" s="85"/>
      <c r="I20" s="96">
        <v>4.2700000000000002E-2</v>
      </c>
      <c r="J20" s="94">
        <v>800</v>
      </c>
      <c r="K20" s="57">
        <f>I20*J20</f>
        <v>34.160000000000004</v>
      </c>
      <c r="L20" s="95"/>
      <c r="M20" s="61">
        <f t="shared" si="0"/>
        <v>62.24</v>
      </c>
      <c r="N20" s="62">
        <f t="shared" si="1"/>
        <v>-2.2165242165242169</v>
      </c>
    </row>
    <row r="21" spans="1:14" ht="14.25" x14ac:dyDescent="0.2">
      <c r="A21" s="97" t="s">
        <v>37</v>
      </c>
      <c r="B21" s="91"/>
      <c r="C21" s="92"/>
      <c r="D21" s="93"/>
      <c r="E21" s="63">
        <v>1E-3</v>
      </c>
      <c r="F21" s="94">
        <v>800</v>
      </c>
      <c r="G21" s="57">
        <f>E21*F21</f>
        <v>0.8</v>
      </c>
      <c r="H21" s="85"/>
      <c r="I21" s="63">
        <v>1E-3</v>
      </c>
      <c r="J21" s="94">
        <v>800</v>
      </c>
      <c r="K21" s="57">
        <f>I21*J21</f>
        <v>0.8</v>
      </c>
      <c r="L21" s="95"/>
      <c r="M21" s="61">
        <f t="shared" si="0"/>
        <v>0</v>
      </c>
      <c r="N21" s="62">
        <f t="shared" si="1"/>
        <v>0</v>
      </c>
    </row>
    <row r="22" spans="1:14" ht="14.25" x14ac:dyDescent="0.2">
      <c r="A22" s="97" t="s">
        <v>38</v>
      </c>
      <c r="B22" s="91"/>
      <c r="C22" s="92"/>
      <c r="D22" s="93"/>
      <c r="E22" s="63">
        <v>0.79</v>
      </c>
      <c r="F22" s="94">
        <v>1</v>
      </c>
      <c r="G22" s="57">
        <f>E22*F22</f>
        <v>0.79</v>
      </c>
      <c r="H22" s="85"/>
      <c r="I22" s="63">
        <v>0.79</v>
      </c>
      <c r="J22" s="94">
        <v>1</v>
      </c>
      <c r="K22" s="57">
        <f>I22*J22</f>
        <v>0.79</v>
      </c>
      <c r="L22" s="95"/>
      <c r="M22" s="61">
        <f t="shared" si="0"/>
        <v>0</v>
      </c>
      <c r="N22" s="62">
        <f t="shared" si="1"/>
        <v>0</v>
      </c>
    </row>
    <row r="23" spans="1:14" ht="25.5" x14ac:dyDescent="0.2">
      <c r="A23" s="98" t="s">
        <v>39</v>
      </c>
      <c r="B23" s="99"/>
      <c r="C23" s="99"/>
      <c r="D23" s="100"/>
      <c r="E23" s="101"/>
      <c r="F23" s="101"/>
      <c r="G23" s="102">
        <f>SUM(G18:G22)</f>
        <v>2.5715872000000068</v>
      </c>
      <c r="H23" s="85"/>
      <c r="I23" s="101"/>
      <c r="J23" s="103"/>
      <c r="K23" s="102">
        <f>SUM(K18:K22)</f>
        <v>65.081587200000016</v>
      </c>
      <c r="L23" s="87"/>
      <c r="M23" s="104">
        <f t="shared" si="0"/>
        <v>62.510000000000005</v>
      </c>
      <c r="N23" s="105">
        <f t="shared" si="1"/>
        <v>24.307944914331443</v>
      </c>
    </row>
    <row r="24" spans="1:14" ht="14.25" x14ac:dyDescent="0.2">
      <c r="A24" s="106" t="s">
        <v>40</v>
      </c>
      <c r="B24" s="106"/>
      <c r="C24" s="107"/>
      <c r="D24" s="108"/>
      <c r="E24" s="63">
        <v>7.7999999999999996E-3</v>
      </c>
      <c r="F24" s="109">
        <v>848.16000000000008</v>
      </c>
      <c r="G24" s="57">
        <f>E24*F24</f>
        <v>6.6156480000000002</v>
      </c>
      <c r="H24" s="85"/>
      <c r="I24" s="63">
        <v>6.7000000000000002E-3</v>
      </c>
      <c r="J24" s="110">
        <v>848.16000000000008</v>
      </c>
      <c r="K24" s="57">
        <f>I24*J24</f>
        <v>5.6826720000000011</v>
      </c>
      <c r="L24" s="95"/>
      <c r="M24" s="61">
        <f t="shared" si="0"/>
        <v>-0.93297599999999914</v>
      </c>
      <c r="N24" s="62">
        <f t="shared" si="1"/>
        <v>-0.14102564102564089</v>
      </c>
    </row>
    <row r="25" spans="1:14" ht="25.5" customHeight="1" x14ac:dyDescent="0.2">
      <c r="A25" s="206" t="s">
        <v>41</v>
      </c>
      <c r="B25" s="206"/>
      <c r="C25" s="206"/>
      <c r="D25" s="108"/>
      <c r="E25" s="63">
        <v>3.7000000000000002E-3</v>
      </c>
      <c r="F25" s="109">
        <v>848.16000000000008</v>
      </c>
      <c r="G25" s="57">
        <f>E25*F25</f>
        <v>3.1381920000000005</v>
      </c>
      <c r="H25" s="85"/>
      <c r="I25" s="63">
        <v>2.8999999999999998E-3</v>
      </c>
      <c r="J25" s="110">
        <v>848.16000000000008</v>
      </c>
      <c r="K25" s="57">
        <f>I25*J25</f>
        <v>2.4596640000000001</v>
      </c>
      <c r="L25" s="95"/>
      <c r="M25" s="61">
        <f t="shared" si="0"/>
        <v>-0.67852800000000046</v>
      </c>
      <c r="N25" s="62">
        <f t="shared" si="1"/>
        <v>-0.21621621621621634</v>
      </c>
    </row>
    <row r="26" spans="1:14" ht="25.5" x14ac:dyDescent="0.2">
      <c r="A26" s="98" t="s">
        <v>42</v>
      </c>
      <c r="B26" s="111"/>
      <c r="C26" s="111"/>
      <c r="D26" s="112"/>
      <c r="E26" s="101"/>
      <c r="F26" s="101"/>
      <c r="G26" s="102">
        <f>SUM(G23:G25)</f>
        <v>12.325427200000007</v>
      </c>
      <c r="H26" s="113"/>
      <c r="I26" s="114"/>
      <c r="J26" s="115"/>
      <c r="K26" s="102">
        <f>SUM(K23:K25)</f>
        <v>73.223923200000016</v>
      </c>
      <c r="L26" s="116"/>
      <c r="M26" s="104">
        <f t="shared" si="0"/>
        <v>60.898496000000009</v>
      </c>
      <c r="N26" s="105">
        <f t="shared" si="1"/>
        <v>4.9408831849657897</v>
      </c>
    </row>
    <row r="27" spans="1:14" ht="25.5" x14ac:dyDescent="0.2">
      <c r="A27" s="117" t="s">
        <v>43</v>
      </c>
      <c r="B27" s="91"/>
      <c r="C27" s="92"/>
      <c r="D27" s="93"/>
      <c r="E27" s="118">
        <v>4.4000000000000003E-3</v>
      </c>
      <c r="F27" s="109">
        <v>848.16000000000008</v>
      </c>
      <c r="G27" s="119">
        <f t="shared" ref="G27:G33" si="2">E27*F27</f>
        <v>3.7319040000000006</v>
      </c>
      <c r="H27" s="95"/>
      <c r="I27" s="118">
        <v>4.4000000000000003E-3</v>
      </c>
      <c r="J27" s="110">
        <v>848.16000000000008</v>
      </c>
      <c r="K27" s="119">
        <f t="shared" ref="K27:K32" si="3">I27*J27</f>
        <v>3.7319040000000006</v>
      </c>
      <c r="L27" s="95"/>
      <c r="M27" s="61">
        <f t="shared" si="0"/>
        <v>0</v>
      </c>
      <c r="N27" s="120">
        <f t="shared" si="1"/>
        <v>0</v>
      </c>
    </row>
    <row r="28" spans="1:14" ht="14.25" x14ac:dyDescent="0.2">
      <c r="A28" s="117" t="s">
        <v>44</v>
      </c>
      <c r="B28" s="91"/>
      <c r="C28" s="92"/>
      <c r="D28" s="93"/>
      <c r="E28" s="118">
        <v>1.2999999999999999E-3</v>
      </c>
      <c r="F28" s="109">
        <v>848.16000000000008</v>
      </c>
      <c r="G28" s="119">
        <f t="shared" si="2"/>
        <v>1.102608</v>
      </c>
      <c r="H28" s="95"/>
      <c r="I28" s="118">
        <v>1.2999999999999999E-3</v>
      </c>
      <c r="J28" s="110">
        <v>848.16000000000008</v>
      </c>
      <c r="K28" s="119">
        <f t="shared" si="3"/>
        <v>1.102608</v>
      </c>
      <c r="L28" s="95"/>
      <c r="M28" s="61">
        <f t="shared" si="0"/>
        <v>0</v>
      </c>
      <c r="N28" s="120">
        <f t="shared" si="1"/>
        <v>0</v>
      </c>
    </row>
    <row r="29" spans="1:14" ht="14.25" x14ac:dyDescent="0.2">
      <c r="A29" s="91" t="s">
        <v>45</v>
      </c>
      <c r="B29" s="91"/>
      <c r="C29" s="92"/>
      <c r="D29" s="93"/>
      <c r="E29" s="118">
        <v>0.25</v>
      </c>
      <c r="F29" s="109">
        <v>1</v>
      </c>
      <c r="G29" s="119">
        <f t="shared" si="2"/>
        <v>0.25</v>
      </c>
      <c r="H29" s="95"/>
      <c r="I29" s="118">
        <v>0.25</v>
      </c>
      <c r="J29" s="110">
        <v>1</v>
      </c>
      <c r="K29" s="119">
        <f t="shared" si="3"/>
        <v>0.25</v>
      </c>
      <c r="L29" s="95"/>
      <c r="M29" s="61">
        <f t="shared" si="0"/>
        <v>0</v>
      </c>
      <c r="N29" s="120">
        <f t="shared" si="1"/>
        <v>0</v>
      </c>
    </row>
    <row r="30" spans="1:14" ht="14.25" x14ac:dyDescent="0.2">
      <c r="A30" s="91" t="s">
        <v>46</v>
      </c>
      <c r="B30" s="91"/>
      <c r="C30" s="92"/>
      <c r="D30" s="93"/>
      <c r="E30" s="118">
        <v>7.0000000000000001E-3</v>
      </c>
      <c r="F30" s="109">
        <v>800</v>
      </c>
      <c r="G30" s="119">
        <f t="shared" si="2"/>
        <v>5.6000000000000005</v>
      </c>
      <c r="H30" s="95"/>
      <c r="I30" s="118">
        <v>7.0000000000000001E-3</v>
      </c>
      <c r="J30" s="110">
        <v>800</v>
      </c>
      <c r="K30" s="119">
        <f t="shared" si="3"/>
        <v>5.6000000000000005</v>
      </c>
      <c r="L30" s="95"/>
      <c r="M30" s="61">
        <f t="shared" si="0"/>
        <v>0</v>
      </c>
      <c r="N30" s="120">
        <f t="shared" si="1"/>
        <v>0</v>
      </c>
    </row>
    <row r="31" spans="1:14" ht="14.25" x14ac:dyDescent="0.2">
      <c r="A31" s="97" t="s">
        <v>47</v>
      </c>
      <c r="B31" s="91"/>
      <c r="C31" s="92"/>
      <c r="D31" s="93"/>
      <c r="E31" s="121">
        <v>0.03</v>
      </c>
      <c r="F31" s="109">
        <v>800</v>
      </c>
      <c r="G31" s="119">
        <f t="shared" si="2"/>
        <v>24</v>
      </c>
      <c r="H31" s="95"/>
      <c r="I31" s="118">
        <f>E31</f>
        <v>0.03</v>
      </c>
      <c r="J31" s="109">
        <f>F31</f>
        <v>800</v>
      </c>
      <c r="K31" s="119">
        <f>I31*J31</f>
        <v>24</v>
      </c>
      <c r="L31" s="95"/>
      <c r="M31" s="61">
        <f t="shared" si="0"/>
        <v>0</v>
      </c>
      <c r="N31" s="120">
        <f t="shared" si="1"/>
        <v>0</v>
      </c>
    </row>
    <row r="32" spans="1:14" ht="14.25" x14ac:dyDescent="0.2">
      <c r="A32" s="97" t="s">
        <v>48</v>
      </c>
      <c r="B32" s="91"/>
      <c r="C32" s="92"/>
      <c r="D32" s="93"/>
      <c r="E32" s="121">
        <v>5.6370000000000003E-2</v>
      </c>
      <c r="F32" s="109">
        <v>800</v>
      </c>
      <c r="G32" s="119">
        <f t="shared" si="2"/>
        <v>45.096000000000004</v>
      </c>
      <c r="H32" s="95"/>
      <c r="I32" s="118">
        <f>E32</f>
        <v>5.6370000000000003E-2</v>
      </c>
      <c r="J32" s="109">
        <f>F32</f>
        <v>800</v>
      </c>
      <c r="K32" s="119">
        <f t="shared" si="3"/>
        <v>45.096000000000004</v>
      </c>
      <c r="L32" s="95"/>
      <c r="M32" s="61">
        <f t="shared" si="0"/>
        <v>0</v>
      </c>
      <c r="N32" s="120">
        <f t="shared" si="1"/>
        <v>0</v>
      </c>
    </row>
    <row r="33" spans="1:14" ht="15" thickBot="1" x14ac:dyDescent="0.25">
      <c r="A33" s="44"/>
      <c r="B33" s="91"/>
      <c r="C33" s="92"/>
      <c r="D33" s="93"/>
      <c r="E33" s="121"/>
      <c r="F33" s="109"/>
      <c r="G33" s="119">
        <f t="shared" si="2"/>
        <v>0</v>
      </c>
      <c r="H33" s="95"/>
      <c r="I33" s="118"/>
      <c r="J33" s="109"/>
      <c r="K33" s="119">
        <f>I33*J33</f>
        <v>0</v>
      </c>
      <c r="L33" s="95"/>
      <c r="M33" s="61">
        <f t="shared" si="0"/>
        <v>0</v>
      </c>
      <c r="N33" s="120" t="e">
        <f t="shared" si="1"/>
        <v>#DIV/0!</v>
      </c>
    </row>
    <row r="34" spans="1:14" ht="15" thickBot="1" x14ac:dyDescent="0.25">
      <c r="A34" s="122"/>
      <c r="B34" s="123"/>
      <c r="C34" s="123"/>
      <c r="D34" s="124"/>
      <c r="E34" s="125"/>
      <c r="F34" s="126"/>
      <c r="G34" s="127"/>
      <c r="H34" s="128"/>
      <c r="I34" s="125"/>
      <c r="J34" s="129"/>
      <c r="K34" s="127"/>
      <c r="L34" s="128"/>
      <c r="M34" s="130"/>
      <c r="N34" s="131"/>
    </row>
    <row r="35" spans="1:14" ht="15" x14ac:dyDescent="0.2">
      <c r="A35" s="132" t="s">
        <v>49</v>
      </c>
      <c r="B35" s="91"/>
      <c r="C35" s="91"/>
      <c r="D35" s="133"/>
      <c r="E35" s="134"/>
      <c r="F35" s="135"/>
      <c r="G35" s="136">
        <f>SUM(G26:G34)</f>
        <v>92.105939200000009</v>
      </c>
      <c r="H35" s="137"/>
      <c r="I35" s="138"/>
      <c r="J35" s="138"/>
      <c r="K35" s="139">
        <f>SUM(K26:K34)</f>
        <v>153.00443520000002</v>
      </c>
      <c r="L35" s="140"/>
      <c r="M35" s="141">
        <f>K35-G35</f>
        <v>60.898496000000009</v>
      </c>
      <c r="N35" s="142">
        <f>M35/G35</f>
        <v>0.66117881788018296</v>
      </c>
    </row>
    <row r="36" spans="1:14" ht="14.25" x14ac:dyDescent="0.2">
      <c r="A36" s="143" t="s">
        <v>50</v>
      </c>
      <c r="B36" s="91"/>
      <c r="C36" s="91"/>
      <c r="D36" s="133"/>
      <c r="E36" s="134">
        <v>0.13</v>
      </c>
      <c r="F36" s="144"/>
      <c r="G36" s="145">
        <f>G35*E36</f>
        <v>11.973772096000001</v>
      </c>
      <c r="H36" s="146"/>
      <c r="I36" s="134">
        <v>0.13</v>
      </c>
      <c r="J36" s="146"/>
      <c r="K36" s="147">
        <f>K35*I36</f>
        <v>19.890576576000004</v>
      </c>
      <c r="L36" s="148"/>
      <c r="M36" s="149">
        <f>K36-G36</f>
        <v>7.9168044800000033</v>
      </c>
      <c r="N36" s="150">
        <f>M36/G36</f>
        <v>0.66117881788018307</v>
      </c>
    </row>
    <row r="37" spans="1:14" ht="14.25" x14ac:dyDescent="0.2">
      <c r="A37" s="151" t="s">
        <v>51</v>
      </c>
      <c r="B37" s="91"/>
      <c r="C37" s="91"/>
      <c r="D37" s="133"/>
      <c r="E37" s="146"/>
      <c r="F37" s="144"/>
      <c r="G37" s="145">
        <f>SUM(G35:G36)</f>
        <v>104.07971129600001</v>
      </c>
      <c r="H37" s="146"/>
      <c r="I37" s="146"/>
      <c r="J37" s="146"/>
      <c r="K37" s="147">
        <f>SUM(K35:K36)</f>
        <v>172.89501177600002</v>
      </c>
      <c r="L37" s="148"/>
      <c r="M37" s="149">
        <f>K37-G37</f>
        <v>68.815300480000005</v>
      </c>
      <c r="N37" s="150">
        <f>M37/G37</f>
        <v>0.66117881788018285</v>
      </c>
    </row>
    <row r="38" spans="1:14" ht="14.25" customHeight="1" x14ac:dyDescent="0.2">
      <c r="A38" s="219" t="s">
        <v>52</v>
      </c>
      <c r="B38" s="219"/>
      <c r="C38" s="219"/>
      <c r="D38" s="133"/>
      <c r="E38" s="146"/>
      <c r="F38" s="144"/>
      <c r="G38" s="152">
        <f>G37*-0.1</f>
        <v>-10.407971129600002</v>
      </c>
      <c r="H38" s="146"/>
      <c r="I38" s="146"/>
      <c r="J38" s="146"/>
      <c r="K38" s="153">
        <f>K37*-0.1</f>
        <v>-17.289501177600002</v>
      </c>
      <c r="L38" s="148"/>
      <c r="M38" s="154">
        <f>K38-G38</f>
        <v>-6.8815300480000001</v>
      </c>
      <c r="N38" s="155">
        <f>M38/G38</f>
        <v>0.66117881788018285</v>
      </c>
    </row>
    <row r="39" spans="1:14" ht="15.75" customHeight="1" thickBot="1" x14ac:dyDescent="0.25">
      <c r="A39" s="212" t="s">
        <v>53</v>
      </c>
      <c r="B39" s="212"/>
      <c r="C39" s="212"/>
      <c r="D39" s="156"/>
      <c r="E39" s="157"/>
      <c r="F39" s="158"/>
      <c r="G39" s="159">
        <f>SUM(G37:G38)</f>
        <v>93.671740166400014</v>
      </c>
      <c r="H39" s="160"/>
      <c r="I39" s="160"/>
      <c r="J39" s="160"/>
      <c r="K39" s="161">
        <f>SUM(K37:K38)</f>
        <v>155.60551059840003</v>
      </c>
      <c r="L39" s="162"/>
      <c r="M39" s="88">
        <f>K39-G39</f>
        <v>61.933770432000017</v>
      </c>
      <c r="N39" s="89">
        <f>M39/G39</f>
        <v>0.66117881788018296</v>
      </c>
    </row>
    <row r="40" spans="1:14" ht="13.5" thickBot="1" x14ac:dyDescent="0.25">
      <c r="A40" s="122"/>
      <c r="B40" s="123"/>
      <c r="C40" s="123"/>
      <c r="D40" s="124"/>
      <c r="E40" s="163"/>
      <c r="F40" s="164"/>
      <c r="G40" s="165"/>
      <c r="H40" s="166"/>
      <c r="I40" s="163"/>
      <c r="J40" s="166"/>
      <c r="K40" s="167"/>
      <c r="L40" s="164"/>
      <c r="M40" s="168"/>
      <c r="N40" s="169"/>
    </row>
    <row r="41" spans="1:14" x14ac:dyDescent="0.2">
      <c r="A41" s="27"/>
      <c r="B41" s="27"/>
      <c r="C41" s="27"/>
      <c r="D41" s="24"/>
      <c r="E41" s="24"/>
      <c r="F41" s="24"/>
      <c r="G41" s="24"/>
      <c r="H41" s="24"/>
      <c r="I41" s="24"/>
      <c r="J41" s="24"/>
      <c r="K41" s="170"/>
      <c r="L41" s="24"/>
      <c r="M41" s="24"/>
      <c r="N41" s="24"/>
    </row>
    <row r="42" spans="1:14" x14ac:dyDescent="0.2">
      <c r="A42" s="27"/>
      <c r="B42" s="27"/>
      <c r="C42" s="2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7"/>
      <c r="B43" s="27"/>
      <c r="C43" s="2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2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</vt:lpstr>
      <vt:lpstr>ResidentialRPP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GS &lt;50NonRPP</vt:lpstr>
      <vt:lpstr>GS 50-2999NonRPP</vt:lpstr>
      <vt:lpstr>GS3000-4999NonRPP</vt:lpstr>
      <vt:lpstr>USMLNonRPP</vt:lpstr>
      <vt:lpstr>Sentinel Lights</vt:lpstr>
      <vt:lpstr>Street LightingNonRPP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dcterms:created xsi:type="dcterms:W3CDTF">2015-02-10T13:28:57Z</dcterms:created>
  <dcterms:modified xsi:type="dcterms:W3CDTF">2015-02-11T13:19:30Z</dcterms:modified>
</cp:coreProperties>
</file>