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285" windowWidth="12120" windowHeight="9885" tabRatio="811" activeTab="4"/>
  </bookViews>
  <sheets>
    <sheet name="Group 1 Review and Disposition" sheetId="9" r:id="rId1"/>
    <sheet name="31. DVA Billing Determinants" sheetId="4" r:id="rId2"/>
    <sheet name="32.Default Allocations IRMModel" sheetId="13" r:id="rId3"/>
    <sheet name="33. Proposed Allocations" sheetId="3" r:id="rId4"/>
    <sheet name="34. DVA RR Calc" sheetId="6" r:id="rId5"/>
  </sheets>
  <definedNames>
    <definedName name="LDCNAMES">#REF!</definedName>
    <definedName name="_xlnm.Print_Area" localSheetId="1">'31. DVA Billing Determinants'!$A$1:$N$26</definedName>
    <definedName name="_xlnm.Print_Area" localSheetId="3">'33. Proposed Allocations'!$A$1:$T$44</definedName>
    <definedName name="_xlnm.Print_Area" localSheetId="4">'34. DVA RR Calc'!$A$1:$S$50</definedName>
    <definedName name="_xlnm.Print_Area" localSheetId="0">'Group 1 Review and Disposition'!$A$1:$M$32</definedName>
  </definedNames>
  <calcPr calcId="145621" iterate="1"/>
</workbook>
</file>

<file path=xl/calcChain.xml><?xml version="1.0" encoding="utf-8"?>
<calcChain xmlns="http://schemas.openxmlformats.org/spreadsheetml/2006/main">
  <c r="F8" i="4" l="1"/>
  <c r="F7" i="4"/>
  <c r="N15" i="4" l="1"/>
  <c r="M15" i="4"/>
  <c r="R19" i="3" l="1"/>
  <c r="K21" i="4"/>
  <c r="L21" i="4"/>
  <c r="K10" i="6" l="1"/>
  <c r="F11" i="4"/>
  <c r="D33" i="6" s="1"/>
  <c r="D32" i="6"/>
  <c r="D28" i="6"/>
  <c r="D27" i="6"/>
  <c r="D12" i="6"/>
  <c r="D14" i="6"/>
  <c r="D13" i="6"/>
  <c r="D11" i="6"/>
  <c r="D10" i="6"/>
  <c r="D9" i="6"/>
  <c r="D8" i="6"/>
  <c r="J10" i="6" l="1"/>
  <c r="G18" i="13"/>
  <c r="J6" i="3" s="1"/>
  <c r="E18" i="13"/>
  <c r="D18" i="13"/>
  <c r="C18" i="13"/>
  <c r="F18" i="13"/>
  <c r="I6" i="3" s="1"/>
  <c r="I18" i="13"/>
  <c r="K6" i="3" s="1"/>
  <c r="J18" i="13"/>
  <c r="L6" i="3" s="1"/>
  <c r="K18" i="13"/>
  <c r="D6" i="3" s="1"/>
  <c r="L18" i="13"/>
  <c r="F27" i="3" s="1"/>
  <c r="M18" i="13"/>
  <c r="M6" i="3" s="1"/>
  <c r="N18" i="13"/>
  <c r="O18" i="13"/>
  <c r="N6" i="3" s="1"/>
  <c r="P18" i="13"/>
  <c r="O6" i="3" s="1"/>
  <c r="Q18" i="13"/>
  <c r="P6" i="3" s="1"/>
  <c r="R18" i="13"/>
  <c r="Q6" i="3" s="1"/>
  <c r="S18" i="13"/>
  <c r="H18" i="13"/>
  <c r="C6" i="3" s="1"/>
  <c r="J12" i="3" l="1"/>
  <c r="J11" i="3"/>
  <c r="P18" i="3"/>
  <c r="P13" i="3"/>
  <c r="P17" i="3"/>
  <c r="P16" i="3"/>
  <c r="P12" i="3"/>
  <c r="R6" i="3"/>
  <c r="O17" i="3"/>
  <c r="O16" i="3"/>
  <c r="O12" i="3"/>
  <c r="O18" i="3"/>
  <c r="O13" i="3"/>
  <c r="N18" i="3"/>
  <c r="N13" i="3"/>
  <c r="N16" i="3"/>
  <c r="N17" i="3"/>
  <c r="N12" i="3"/>
  <c r="Q18" i="3"/>
  <c r="Q13" i="3"/>
  <c r="Q11" i="3"/>
  <c r="Q17" i="3"/>
  <c r="Q16" i="3"/>
  <c r="Q12" i="3"/>
  <c r="M16" i="3"/>
  <c r="M13" i="3"/>
  <c r="M17" i="3"/>
  <c r="M12" i="3"/>
  <c r="M18" i="3"/>
  <c r="T6" i="3"/>
  <c r="F34" i="3"/>
  <c r="D20" i="4"/>
  <c r="P15" i="3" s="1"/>
  <c r="E20" i="4"/>
  <c r="C20" i="4"/>
  <c r="M14" i="3" s="1"/>
  <c r="F12" i="4"/>
  <c r="D34" i="6" s="1"/>
  <c r="F6" i="4"/>
  <c r="D29" i="6" s="1"/>
  <c r="D16" i="4"/>
  <c r="D17" i="4" s="1"/>
  <c r="E16" i="4"/>
  <c r="E17" i="4" s="1"/>
  <c r="C16" i="4"/>
  <c r="C17" i="4" s="1"/>
  <c r="M15" i="3" l="1"/>
  <c r="B35" i="3"/>
  <c r="B37" i="3"/>
  <c r="B33" i="3"/>
  <c r="B38" i="3"/>
  <c r="B31" i="3"/>
  <c r="B36" i="3"/>
  <c r="Q14" i="3"/>
  <c r="N15" i="3"/>
  <c r="O14" i="3"/>
  <c r="D38" i="3"/>
  <c r="F38" i="3" s="1"/>
  <c r="B34" i="6" s="1"/>
  <c r="D35" i="3"/>
  <c r="F35" i="3" s="1"/>
  <c r="B31" i="6" s="1"/>
  <c r="D36" i="3"/>
  <c r="F36" i="3" s="1"/>
  <c r="B32" i="6" s="1"/>
  <c r="F32" i="6" s="1"/>
  <c r="P32" i="6" s="1"/>
  <c r="D32" i="3"/>
  <c r="F32" i="3" s="1"/>
  <c r="B28" i="6" s="1"/>
  <c r="D37" i="3"/>
  <c r="F37" i="3" s="1"/>
  <c r="B33" i="6" s="1"/>
  <c r="F33" i="6" s="1"/>
  <c r="D33" i="3"/>
  <c r="F33" i="3" s="1"/>
  <c r="B29" i="6" s="1"/>
  <c r="F29" i="6" s="1"/>
  <c r="P29" i="6" s="1"/>
  <c r="N14" i="3"/>
  <c r="Q15" i="3"/>
  <c r="O15" i="3"/>
  <c r="P14" i="3"/>
  <c r="F6" i="3"/>
  <c r="F34" i="6" l="1"/>
  <c r="P34" i="6" s="1"/>
  <c r="Q21" i="3"/>
  <c r="T19" i="3"/>
  <c r="M11" i="3" l="1"/>
  <c r="J21" i="4"/>
  <c r="I21" i="4"/>
  <c r="H21" i="4"/>
  <c r="P11" i="3" l="1"/>
  <c r="O11" i="3"/>
  <c r="N11" i="3"/>
  <c r="D7" i="6" l="1"/>
  <c r="D16" i="6" s="1"/>
  <c r="M21" i="3" l="1"/>
  <c r="C15" i="4"/>
  <c r="D15" i="4"/>
  <c r="E15" i="4"/>
  <c r="H11" i="3" l="1"/>
  <c r="H18" i="3"/>
  <c r="H13" i="3"/>
  <c r="B15" i="3"/>
  <c r="B11" i="3"/>
  <c r="H16" i="3"/>
  <c r="B17" i="3"/>
  <c r="B13" i="3"/>
  <c r="H15" i="3"/>
  <c r="B18" i="3"/>
  <c r="B14" i="3"/>
  <c r="H17" i="3"/>
  <c r="H14" i="3"/>
  <c r="B16" i="3"/>
  <c r="B12" i="3"/>
  <c r="F16" i="4"/>
  <c r="F17" i="4" s="1"/>
  <c r="D31" i="6"/>
  <c r="F28" i="6"/>
  <c r="P28" i="6" s="1"/>
  <c r="D31" i="3"/>
  <c r="F15" i="4"/>
  <c r="B32" i="3"/>
  <c r="H12" i="3"/>
  <c r="C12" i="3"/>
  <c r="K14" i="3" l="1"/>
  <c r="L14" i="3"/>
  <c r="K15" i="3"/>
  <c r="L15" i="3"/>
  <c r="L17" i="3"/>
  <c r="K17" i="3"/>
  <c r="C13" i="3"/>
  <c r="D13" i="3"/>
  <c r="D17" i="3"/>
  <c r="C17" i="3"/>
  <c r="K13" i="3"/>
  <c r="L13" i="3"/>
  <c r="L16" i="3"/>
  <c r="K16" i="3"/>
  <c r="K18" i="3"/>
  <c r="L18" i="3"/>
  <c r="K12" i="3"/>
  <c r="L12" i="3"/>
  <c r="F31" i="6"/>
  <c r="D36" i="6"/>
  <c r="F31" i="3"/>
  <c r="D41" i="3"/>
  <c r="B41" i="3"/>
  <c r="I13" i="3"/>
  <c r="I14" i="3"/>
  <c r="I16" i="3"/>
  <c r="I12" i="3"/>
  <c r="H21" i="3"/>
  <c r="I11" i="3"/>
  <c r="K11" i="3"/>
  <c r="L11" i="3"/>
  <c r="I15" i="3"/>
  <c r="I18" i="3"/>
  <c r="D14" i="3"/>
  <c r="C14" i="3"/>
  <c r="D11" i="3"/>
  <c r="C11" i="3"/>
  <c r="B21" i="3"/>
  <c r="D18" i="3"/>
  <c r="C18" i="3"/>
  <c r="D15" i="3"/>
  <c r="C15" i="3"/>
  <c r="D12" i="3"/>
  <c r="D16" i="3"/>
  <c r="C16" i="3"/>
  <c r="Q46" i="6" l="1"/>
  <c r="P31" i="6"/>
  <c r="R18" i="3"/>
  <c r="R16" i="3"/>
  <c r="F17" i="3"/>
  <c r="R15" i="3"/>
  <c r="R14" i="3"/>
  <c r="R17" i="3"/>
  <c r="R13" i="3"/>
  <c r="F13" i="3"/>
  <c r="R12" i="3"/>
  <c r="R11" i="3"/>
  <c r="B27" i="6"/>
  <c r="F41" i="3"/>
  <c r="O21" i="3"/>
  <c r="K21" i="3"/>
  <c r="J21" i="3"/>
  <c r="N21" i="3"/>
  <c r="P21" i="3"/>
  <c r="I21" i="3"/>
  <c r="L21" i="3"/>
  <c r="F15" i="3"/>
  <c r="F18" i="3"/>
  <c r="F14" i="3"/>
  <c r="F16" i="3"/>
  <c r="F11" i="3"/>
  <c r="C21" i="3"/>
  <c r="D21" i="3"/>
  <c r="F12" i="3"/>
  <c r="F21" i="3" l="1"/>
  <c r="F22" i="3" s="1"/>
  <c r="T17" i="3"/>
  <c r="B13" i="6" s="1"/>
  <c r="F13" i="6" s="1"/>
  <c r="N33" i="6" s="1"/>
  <c r="Q33" i="6" s="1"/>
  <c r="T11" i="3"/>
  <c r="B7" i="6" s="1"/>
  <c r="F7" i="6" s="1"/>
  <c r="N27" i="6" s="1"/>
  <c r="T18" i="3"/>
  <c r="F27" i="6"/>
  <c r="P27" i="6" s="1"/>
  <c r="B36" i="6"/>
  <c r="T15" i="3"/>
  <c r="T16" i="3"/>
  <c r="T13" i="3"/>
  <c r="T12" i="3"/>
  <c r="T14" i="3"/>
  <c r="R21" i="3"/>
  <c r="F47" i="3" l="1"/>
  <c r="Q27" i="6"/>
  <c r="B8" i="6"/>
  <c r="F8" i="6" s="1"/>
  <c r="N28" i="6" s="1"/>
  <c r="Q28" i="6" s="1"/>
  <c r="B9" i="6"/>
  <c r="F9" i="6" s="1"/>
  <c r="N29" i="6" s="1"/>
  <c r="Q29" i="6" s="1"/>
  <c r="B12" i="6"/>
  <c r="F12" i="6" s="1"/>
  <c r="N32" i="6" s="1"/>
  <c r="Q32" i="6" s="1"/>
  <c r="B14" i="6"/>
  <c r="F14" i="6" s="1"/>
  <c r="N34" i="6" s="1"/>
  <c r="Q34" i="6" s="1"/>
  <c r="B10" i="6"/>
  <c r="F10" i="6" s="1"/>
  <c r="B11" i="6"/>
  <c r="F11" i="6" s="1"/>
  <c r="T21" i="3"/>
  <c r="F48" i="3" l="1"/>
  <c r="B16" i="6"/>
  <c r="I10" i="6"/>
  <c r="L10" i="6" l="1"/>
  <c r="N31" i="6" l="1"/>
  <c r="Q31" i="6" s="1"/>
  <c r="N30" i="6"/>
  <c r="Q30" i="6" s="1"/>
  <c r="Q45" i="6"/>
</calcChain>
</file>

<file path=xl/sharedStrings.xml><?xml version="1.0" encoding="utf-8"?>
<sst xmlns="http://schemas.openxmlformats.org/spreadsheetml/2006/main" count="212" uniqueCount="113">
  <si>
    <t>Billed kWh for Non-RPP Customers</t>
  </si>
  <si>
    <t>Estimated kW for Non-RPP Customers</t>
  </si>
  <si>
    <t>Rate Class</t>
  </si>
  <si>
    <t>Unit</t>
  </si>
  <si>
    <t>Metered kWh</t>
  </si>
  <si>
    <t>Metered kW</t>
  </si>
  <si>
    <t>RESIDENTIAL</t>
  </si>
  <si>
    <t>$/kWh</t>
  </si>
  <si>
    <t>GENERAL SERVICE LESS THAN 50 KW</t>
  </si>
  <si>
    <t>$/kW</t>
  </si>
  <si>
    <t>UNMETERED SCATTERED LOAD</t>
  </si>
  <si>
    <t>STREET LIGHTING</t>
  </si>
  <si>
    <t>microFIT</t>
  </si>
  <si>
    <t>Total</t>
  </si>
  <si>
    <t>Last Board Approved Totals</t>
  </si>
  <si>
    <t>Global Adjustment Rate Rider</t>
  </si>
  <si>
    <t>Allocation of Balance in Account 1589</t>
  </si>
  <si>
    <t>Estimated kWh or kW for Non-RPP Customers</t>
  </si>
  <si>
    <t>Rate Rider Recovery Period (in Years):</t>
  </si>
  <si>
    <t>Calculation of 1589 Global Adjustment Rate Riders</t>
  </si>
  <si>
    <t xml:space="preserve">Calculation of Deferral and Variance Rate Riders </t>
  </si>
  <si>
    <t>Allocation Totals</t>
  </si>
  <si>
    <t xml:space="preserve">Estimated kWh or kW </t>
  </si>
  <si>
    <t>1580 + 1588</t>
  </si>
  <si>
    <t>Billing Determinants for Allocation of Deferral and Variance Accounts</t>
  </si>
  <si>
    <t>Allocation of Account 1580</t>
  </si>
  <si>
    <t>Allocation of Account 1588</t>
  </si>
  <si>
    <t>1595 (2010)</t>
  </si>
  <si>
    <t>1595 (2011)</t>
  </si>
  <si>
    <t>1595 (2012)</t>
  </si>
  <si>
    <t>Allocation Sub-Total</t>
  </si>
  <si>
    <t>excluding 1589 RSVA Global Adjustment</t>
  </si>
  <si>
    <t xml:space="preserve">Utility Name   </t>
  </si>
  <si>
    <t>Service Territory</t>
  </si>
  <si>
    <t>Assigned EB Number</t>
  </si>
  <si>
    <t>Name of Contact and Title</t>
  </si>
  <si>
    <t xml:space="preserve">Phone Number   </t>
  </si>
  <si>
    <t xml:space="preserve">Email Address   </t>
  </si>
  <si>
    <t xml:space="preserve">We are applying for rates effective   </t>
  </si>
  <si>
    <t>Rate-Setting Method</t>
  </si>
  <si>
    <t>Price Cap IR</t>
  </si>
  <si>
    <t>Notes</t>
  </si>
  <si>
    <t xml:space="preserve">Balance from Rate Maker Model Tab 7. Cell L28 </t>
  </si>
  <si>
    <t>Deferral and Variance</t>
  </si>
  <si>
    <r>
      <t xml:space="preserve">1595 Recovery Share Proportion (2010) </t>
    </r>
    <r>
      <rPr>
        <b/>
        <vertAlign val="superscript"/>
        <sz val="10"/>
        <rFont val="Arial"/>
        <family val="2"/>
      </rPr>
      <t>1</t>
    </r>
  </si>
  <si>
    <r>
      <t xml:space="preserve">1595 Recovery Share Proportion (2011) </t>
    </r>
    <r>
      <rPr>
        <b/>
        <vertAlign val="superscript"/>
        <sz val="10"/>
        <rFont val="Arial"/>
        <family val="2"/>
      </rPr>
      <t>1</t>
    </r>
  </si>
  <si>
    <r>
      <t xml:space="preserve">1595 Recovery Share Proportion (2012) </t>
    </r>
    <r>
      <rPr>
        <b/>
        <vertAlign val="superscript"/>
        <sz val="10"/>
        <rFont val="Arial"/>
        <family val="2"/>
      </rPr>
      <t>1</t>
    </r>
  </si>
  <si>
    <r>
      <t xml:space="preserve">1590 Recovery Share Proportion </t>
    </r>
    <r>
      <rPr>
        <b/>
        <vertAlign val="superscript"/>
        <sz val="10"/>
        <rFont val="Arial"/>
        <family val="2"/>
      </rPr>
      <t xml:space="preserve"> 1</t>
    </r>
  </si>
  <si>
    <t>% of  Total kWh</t>
  </si>
  <si>
    <t>% of  Total non-RPP kWh</t>
  </si>
  <si>
    <t>% of Customer Numbers **</t>
  </si>
  <si>
    <t>1595                          (2008)</t>
  </si>
  <si>
    <t>1595                            (2009)</t>
  </si>
  <si>
    <t>1595                            (2010)</t>
  </si>
  <si>
    <t>1595                            (2011)</t>
  </si>
  <si>
    <t>1595
(2012)</t>
  </si>
  <si>
    <t>** Used to allocate Account 1551 as this account records the variances arising from the Smart Metering Entity Charges to Residential and GS&lt;50 customers.</t>
  </si>
  <si>
    <t>COPY OF _Tab 7. Allocating Def-Var Bal _from 2015 IRM Rate Generator Model</t>
  </si>
  <si>
    <t>Totals</t>
  </si>
  <si>
    <t>Excluding 1589</t>
  </si>
  <si>
    <t>Allocation of Deferral and Variance Balances</t>
  </si>
  <si>
    <r>
      <t>Rate Year the Group 1 accounts were last cleared</t>
    </r>
    <r>
      <rPr>
        <b/>
        <vertAlign val="superscript"/>
        <sz val="11"/>
        <color theme="1"/>
        <rFont val="Arial"/>
        <family val="2"/>
      </rPr>
      <t>1</t>
    </r>
  </si>
  <si>
    <t xml:space="preserve"> Last Cost of Service 
Re-Basing Year</t>
  </si>
  <si>
    <t>***1568</t>
  </si>
  <si>
    <t>*** Not disposing of 1568 LRAM VA</t>
  </si>
  <si>
    <t>Allocation of Group 1 Accounts (including Account 1568)</t>
  </si>
  <si>
    <t>Thunder Bay Hydro</t>
  </si>
  <si>
    <t>EB-2014-0114</t>
  </si>
  <si>
    <t>Sandra Leonetti, Regulatory Affairs</t>
  </si>
  <si>
    <t>807 343 1016</t>
  </si>
  <si>
    <t>sleonetti@tbhydro.on.ca</t>
  </si>
  <si>
    <t>GENERAL SERVICE 50 TO 999 KW</t>
  </si>
  <si>
    <t>Total Excluding Class A</t>
  </si>
  <si>
    <t>SENTINEL LIGHTING</t>
  </si>
  <si>
    <t>*    GENERAL SERVICE 1,000 TO 4,999 KW EXCLUDES Class A</t>
  </si>
  <si>
    <t>* These customers kWh and kW when added together total the last Board approved for the GS 1,000 to 4,999 rate class shown below.</t>
  </si>
  <si>
    <t>GENERAL SERVICE 1,000 TO 4,999 KW</t>
  </si>
  <si>
    <t>*    GENERAL SERVICE 1,000 TO 4,999 KW -  Class A</t>
  </si>
  <si>
    <t xml:space="preserve">Account Balances from Thunder Bay Hydro's 2015 IRM Rate Generator Model Tab 7.  </t>
  </si>
  <si>
    <t>1,000-4,999 - Class A customers excluded from the Allocation</t>
  </si>
  <si>
    <t xml:space="preserve">Note: There are no negligible rate riders. </t>
  </si>
  <si>
    <t>Total Estimated KWh or kW</t>
  </si>
  <si>
    <t>Allocation Total</t>
  </si>
  <si>
    <t>1595 (2009)</t>
  </si>
  <si>
    <r>
      <t xml:space="preserve">1595 Recovery Share Proportion (2009) </t>
    </r>
    <r>
      <rPr>
        <b/>
        <vertAlign val="superscript"/>
        <sz val="10"/>
        <rFont val="Arial"/>
        <family val="2"/>
      </rPr>
      <t>1</t>
    </r>
  </si>
  <si>
    <t>Allocation of 1550, 1551, 1584, 1586, 1590, 1595(2009), 1595(2010), 1595(2011), 1595(2012) Accounts</t>
  </si>
  <si>
    <t>1550, 1551, 1584, 1586, 1590, 1595 (2009), 1595 (2010), 1595 (2011), 1595 (2012)</t>
  </si>
  <si>
    <t>Rate Rider for GS</t>
  </si>
  <si>
    <t>GS &gt; 1,000 - 4,999 Classification - 2015</t>
  </si>
  <si>
    <t>Class A customer (In GS 1,000-4,999 class) - not allocated the RSVA account balance for 1589 global adjustment because of the settlement process with the IESO.</t>
  </si>
  <si>
    <r>
      <t>Number of Customers for Residential and GS&lt;50 classes</t>
    </r>
    <r>
      <rPr>
        <b/>
        <vertAlign val="superscript"/>
        <sz val="10"/>
        <rFont val="Arial"/>
        <family val="2"/>
      </rPr>
      <t>3</t>
    </r>
  </si>
  <si>
    <r>
      <t xml:space="preserve">1568 LRAM Variance Account Class Allocation                           </t>
    </r>
    <r>
      <rPr>
        <b/>
        <sz val="10"/>
        <color rgb="FFFF0000"/>
        <rFont val="Arial"/>
        <family val="2"/>
      </rPr>
      <t>($ amounts)</t>
    </r>
  </si>
  <si>
    <t>Variance</t>
  </si>
  <si>
    <r>
      <t>-</t>
    </r>
    <r>
      <rPr>
        <sz val="7"/>
        <color theme="3"/>
        <rFont val="Arial"/>
        <family val="2"/>
      </rPr>
      <t xml:space="preserve">       </t>
    </r>
    <r>
      <rPr>
        <sz val="11"/>
        <color theme="3"/>
        <rFont val="Arial"/>
        <family val="2"/>
      </rPr>
      <t>Rate Rider for Disposition of Deferral/Variance Accounts (2015) effective until…</t>
    </r>
  </si>
  <si>
    <r>
      <t>-</t>
    </r>
    <r>
      <rPr>
        <sz val="7"/>
        <color theme="3"/>
        <rFont val="Arial"/>
        <family val="2"/>
      </rPr>
      <t xml:space="preserve">       </t>
    </r>
    <r>
      <rPr>
        <sz val="11"/>
        <color theme="3"/>
        <rFont val="Arial"/>
        <family val="2"/>
      </rPr>
      <t>Rate Rider for Disposition of Global Adjustment Account (2015) effective until…</t>
    </r>
  </si>
  <si>
    <r>
      <t>Allocation of 1589 Global Adjustment Account Balance</t>
    </r>
    <r>
      <rPr>
        <b/>
        <vertAlign val="superscript"/>
        <sz val="14"/>
        <color indexed="10"/>
        <rFont val="Arial"/>
        <family val="2"/>
      </rPr>
      <t xml:space="preserve"> 1</t>
    </r>
  </si>
  <si>
    <r>
      <t>Note:     1</t>
    </r>
    <r>
      <rPr>
        <b/>
        <i/>
        <sz val="11"/>
        <color theme="1"/>
        <rFont val="Arial"/>
        <family val="2"/>
      </rPr>
      <t xml:space="preserve"> </t>
    </r>
    <r>
      <rPr>
        <i/>
        <sz val="11"/>
        <color theme="1"/>
        <rFont val="Arial"/>
        <family val="2"/>
      </rPr>
      <t>Class A (GS 1,000-4,999) excluded from this allocation.</t>
    </r>
  </si>
  <si>
    <t xml:space="preserve">Allocation of 1580, 1588 Accounts </t>
  </si>
  <si>
    <t>The table below is provided for the purposes of comparison. It is a direct copy of tab 7 of the Rate Generator , which shows the allocation of the account balances among the rate classes using the allocators assumed in the Rate Generator.  While the total claim per account will be the same in Thunder Bay Hydro's proposed treatment, the allocation of the claim among the classes will be different.</t>
  </si>
  <si>
    <t>Total to IRM Schedule</t>
  </si>
  <si>
    <t>S\B 0</t>
  </si>
  <si>
    <t>Rate Riders</t>
  </si>
  <si>
    <t xml:space="preserve">1589 Global </t>
  </si>
  <si>
    <t>Adjustment</t>
  </si>
  <si>
    <t>Combined Class A and Non Class A for One Rate Rider - Deferral &amp; Variance GS 1,000-4,999</t>
  </si>
  <si>
    <t>Proposed Rate Rider Calculation - Effective May 1, 2015</t>
  </si>
  <si>
    <t>Deferral\</t>
  </si>
  <si>
    <t>Note: TBHydro IRM 2015 was modified and Tab 8, column G 20 is picking up the incorrect quantity for calculation of GA Rate Rider</t>
  </si>
  <si>
    <t xml:space="preserve">Rate </t>
  </si>
  <si>
    <t>Rider $$</t>
  </si>
  <si>
    <t>Combined</t>
  </si>
  <si>
    <t>                              Applicable only to Non-RPP customers, excluding Class A customers</t>
  </si>
  <si>
    <t>s\b 0</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</si>
</sst>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4" formatCode="_-&quot;$&quot;* #,##0.00_-;\-&quot;$&quot;* #,##0.00_-;_-&quot;$&quot;* &quot;-&quot;??_-;_-@_-"/>
    <numFmt numFmtId="43" formatCode="_-* #,##0.00_-;\-* #,##0.00_-;_-* &quot;-&quot;??_-;_-@_-"/>
    <numFmt numFmtId="164" formatCode="&quot;$&quot;#,##0_);\(&quot;$&quot;#,##0\)"/>
    <numFmt numFmtId="165" formatCode="_(&quot;$&quot;* #,##0.00_);_(&quot;$&quot;* \(#,##0.00\);_(&quot;$&quot;* &quot;-&quot;??_);_(@_)"/>
    <numFmt numFmtId="166" formatCode="_(* #,##0.00_);_(* \(#,##0.00\);_(* &quot;-&quot;??_);_(@_)"/>
    <numFmt numFmtId="167" formatCode="_(* #,##0.0_);_(* \(#,##0.0\);_(* &quot;-&quot;??_);_(@_)"/>
    <numFmt numFmtId="168" formatCode="#,##0.0"/>
    <numFmt numFmtId="169" formatCode="mm/dd/yyyy"/>
    <numFmt numFmtId="170" formatCode="0\-0"/>
    <numFmt numFmtId="171" formatCode="##\-#"/>
    <numFmt numFmtId="172" formatCode="_(* #,##0_);_(* \(#,##0\);_(* &quot;-&quot;??_);_(@_)"/>
    <numFmt numFmtId="173" formatCode="&quot;£ &quot;#,##0.00;[Red]\-&quot;£ &quot;#,##0.00"/>
    <numFmt numFmtId="174" formatCode="0.0%"/>
    <numFmt numFmtId="175" formatCode="#,##0;\-&quot;$&quot;#,##0"/>
    <numFmt numFmtId="176" formatCode="#,##0;[Red]\(#,##0\)"/>
    <numFmt numFmtId="177" formatCode="_(&quot;$&quot;* #,##0_);_(&quot;$&quot;* \(#,##0\);_(&quot;$&quot;* &quot;-&quot;??_);_(@_)"/>
    <numFmt numFmtId="178" formatCode="[$-F800]dddd\,\ mmmm\ dd\,\ yyyy"/>
    <numFmt numFmtId="179" formatCode="0_);[Red]\(0\)"/>
    <numFmt numFmtId="180" formatCode="0.000"/>
    <numFmt numFmtId="181" formatCode="&quot;$&quot;#,##0;[Red]\(&quot;$&quot;#,##0\)"/>
    <numFmt numFmtId="182" formatCode="&quot;$&quot;#,##0;[Red]&quot;$&quot;#,##0"/>
    <numFmt numFmtId="183" formatCode="&quot;$&quot;#,##0.0000;[Red]\(&quot;$&quot;#,##0.0000\)"/>
    <numFmt numFmtId="184" formatCode="&quot;$&quot;#,##0.00000;[Red]&quot;$&quot;#,##0.00000"/>
  </numFmts>
  <fonts count="90">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8"/>
      <name val="Arial"/>
      <family val="2"/>
    </font>
    <font>
      <b/>
      <sz val="10"/>
      <color indexed="9"/>
      <name val="Arial"/>
      <family val="2"/>
    </font>
    <font>
      <sz val="11"/>
      <color indexed="8"/>
      <name val="Calibri"/>
      <family val="2"/>
    </font>
    <font>
      <b/>
      <sz val="12"/>
      <name val="Arial"/>
      <family val="2"/>
    </font>
    <font>
      <b/>
      <sz val="10"/>
      <name val="Arial"/>
      <family val="2"/>
    </font>
    <font>
      <sz val="12"/>
      <name val="Arial"/>
      <family val="2"/>
    </font>
    <font>
      <sz val="10"/>
      <color indexed="10"/>
      <name val="Arial"/>
      <family val="2"/>
    </font>
    <font>
      <u/>
      <sz val="10"/>
      <color indexed="12"/>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1"/>
      <color indexed="9"/>
      <name val="Calibri"/>
      <family val="2"/>
    </font>
    <font>
      <sz val="11"/>
      <color indexed="20"/>
      <name val="Calibri"/>
      <family val="2"/>
    </font>
    <font>
      <b/>
      <sz val="11"/>
      <color indexed="51"/>
      <name val="Calibri"/>
      <family val="2"/>
    </font>
    <font>
      <b/>
      <sz val="11"/>
      <color indexed="9"/>
      <name val="Calibri"/>
      <family val="2"/>
    </font>
    <font>
      <sz val="10"/>
      <color indexed="8"/>
      <name val="匠牥晩††††††††††"/>
    </font>
    <font>
      <i/>
      <sz val="11"/>
      <color indexed="23"/>
      <name val="Calibri"/>
      <family val="2"/>
    </font>
    <font>
      <sz val="11"/>
      <color indexed="17"/>
      <name val="Calibri"/>
      <family val="2"/>
    </font>
    <font>
      <b/>
      <sz val="15"/>
      <color indexed="61"/>
      <name val="Calibri"/>
      <family val="2"/>
    </font>
    <font>
      <b/>
      <sz val="13"/>
      <color indexed="61"/>
      <name val="Calibri"/>
      <family val="2"/>
    </font>
    <font>
      <b/>
      <sz val="11"/>
      <color indexed="61"/>
      <name val="Calibri"/>
      <family val="2"/>
    </font>
    <font>
      <sz val="11"/>
      <color indexed="61"/>
      <name val="Calibri"/>
      <family val="2"/>
    </font>
    <font>
      <sz val="11"/>
      <color indexed="51"/>
      <name val="Calibri"/>
      <family val="2"/>
    </font>
    <font>
      <sz val="11"/>
      <color indexed="59"/>
      <name val="Calibri"/>
      <family val="2"/>
    </font>
    <font>
      <b/>
      <sz val="11"/>
      <color indexed="62"/>
      <name val="Calibri"/>
      <family val="2"/>
    </font>
    <font>
      <b/>
      <sz val="18"/>
      <color indexed="61"/>
      <name val="Cambria"/>
      <family val="2"/>
    </font>
    <font>
      <b/>
      <sz val="11"/>
      <color indexed="8"/>
      <name val="Calibri"/>
      <family val="2"/>
    </font>
    <font>
      <sz val="11"/>
      <color indexed="10"/>
      <name val="Calibri"/>
      <family val="2"/>
    </font>
    <font>
      <sz val="10"/>
      <name val="Times New Roman"/>
      <family val="1"/>
    </font>
    <font>
      <b/>
      <sz val="18"/>
      <name val="Arial"/>
      <family val="2"/>
    </font>
    <font>
      <b/>
      <sz val="11"/>
      <color theme="1"/>
      <name val="Arial"/>
      <family val="2"/>
    </font>
    <font>
      <sz val="11"/>
      <name val="Arial"/>
      <family val="2"/>
    </font>
    <font>
      <b/>
      <vertAlign val="superscript"/>
      <sz val="11"/>
      <color theme="1"/>
      <name val="Arial"/>
      <family val="2"/>
    </font>
    <font>
      <b/>
      <vertAlign val="superscript"/>
      <sz val="10"/>
      <name val="Arial"/>
      <family val="2"/>
    </font>
    <font>
      <b/>
      <sz val="14"/>
      <color indexed="10"/>
      <name val="Arial"/>
      <family val="2"/>
    </font>
    <font>
      <u/>
      <sz val="11"/>
      <color theme="10"/>
      <name val="Calibri"/>
      <family val="2"/>
      <scheme val="minor"/>
    </font>
    <font>
      <sz val="11"/>
      <color theme="3"/>
      <name val="Arial"/>
      <family val="2"/>
    </font>
    <font>
      <b/>
      <sz val="10"/>
      <color rgb="FFFF0000"/>
      <name val="Arial"/>
      <family val="2"/>
    </font>
    <font>
      <b/>
      <sz val="14"/>
      <name val="Arial"/>
      <family val="2"/>
    </font>
    <font>
      <b/>
      <sz val="11"/>
      <name val="Arial"/>
      <family val="2"/>
    </font>
    <font>
      <strike/>
      <sz val="11"/>
      <color theme="1"/>
      <name val="Arial"/>
      <family val="2"/>
    </font>
    <font>
      <sz val="7"/>
      <color theme="3"/>
      <name val="Arial"/>
      <family val="2"/>
    </font>
    <font>
      <b/>
      <i/>
      <sz val="11"/>
      <color theme="1"/>
      <name val="Arial"/>
      <family val="2"/>
    </font>
    <font>
      <b/>
      <sz val="14"/>
      <color theme="1"/>
      <name val="Arial"/>
      <family val="2"/>
    </font>
    <font>
      <b/>
      <u/>
      <sz val="14"/>
      <name val="Arial"/>
      <family val="2"/>
    </font>
    <font>
      <b/>
      <sz val="11"/>
      <color indexed="10"/>
      <name val="Arial"/>
      <family val="2"/>
    </font>
    <font>
      <b/>
      <u/>
      <sz val="11"/>
      <color theme="1"/>
      <name val="Arial"/>
      <family val="2"/>
    </font>
    <font>
      <i/>
      <sz val="11"/>
      <color theme="1"/>
      <name val="Arial"/>
      <family val="2"/>
    </font>
    <font>
      <b/>
      <vertAlign val="superscript"/>
      <sz val="14"/>
      <color indexed="10"/>
      <name val="Arial"/>
      <family val="2"/>
    </font>
    <font>
      <b/>
      <sz val="11"/>
      <color rgb="FFFF0000"/>
      <name val="Arial"/>
      <family val="2"/>
    </font>
    <font>
      <sz val="8"/>
      <color theme="1"/>
      <name val="Arial"/>
      <family val="2"/>
    </font>
    <font>
      <i/>
      <u/>
      <sz val="11"/>
      <color theme="1"/>
      <name val="Arial"/>
      <family val="2"/>
    </font>
    <font>
      <u/>
      <sz val="11"/>
      <color theme="10"/>
      <name val="Arial"/>
      <family val="2"/>
    </font>
    <font>
      <b/>
      <sz val="18"/>
      <color theme="1"/>
      <name val="Arial"/>
      <family val="2"/>
    </font>
    <font>
      <sz val="11"/>
      <color rgb="FF3F3F76"/>
      <name val="Arial"/>
      <family val="2"/>
    </font>
    <font>
      <b/>
      <sz val="8"/>
      <color theme="1"/>
      <name val="Arial"/>
      <family val="2"/>
    </font>
  </fonts>
  <fills count="7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22"/>
        <bgColor indexed="64"/>
      </patternFill>
    </fill>
    <fill>
      <patternFill patternType="solid">
        <fgColor indexed="26"/>
        <bgColor indexed="64"/>
      </patternFill>
    </fill>
    <fill>
      <patternFill patternType="solid">
        <fgColor theme="4" tint="0.79995117038483843"/>
        <bgColor indexed="64"/>
      </patternFill>
    </fill>
    <fill>
      <patternFill patternType="solid">
        <fgColor theme="6" tint="0.79995117038483843"/>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patternFill>
    </fill>
    <fill>
      <patternFill patternType="solid">
        <fgColor indexed="56"/>
      </patternFill>
    </fill>
    <fill>
      <patternFill patternType="solid">
        <fgColor indexed="9"/>
      </patternFill>
    </fill>
    <fill>
      <patternFill patternType="solid">
        <fgColor indexed="63"/>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6" tint="0.39997558519241921"/>
        <bgColor indexed="64"/>
      </patternFill>
    </fill>
  </fills>
  <borders count="8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theme="0"/>
      </top>
      <bottom style="medium">
        <color theme="0"/>
      </bottom>
      <diagonal/>
    </border>
    <border>
      <left/>
      <right/>
      <top style="medium">
        <color theme="0"/>
      </top>
      <bottom/>
      <diagonal/>
    </border>
    <border>
      <left/>
      <right style="medium">
        <color theme="0"/>
      </right>
      <top/>
      <bottom/>
      <diagonal/>
    </border>
    <border>
      <left/>
      <right/>
      <top style="thin">
        <color indexed="64"/>
      </top>
      <bottom style="double">
        <color indexed="64"/>
      </bottom>
      <diagonal/>
    </border>
    <border>
      <left/>
      <right/>
      <top/>
      <bottom style="medium">
        <color theme="0"/>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2"/>
      </left>
      <right style="double">
        <color indexed="62"/>
      </right>
      <top style="double">
        <color indexed="62"/>
      </top>
      <bottom style="double">
        <color indexed="62"/>
      </bottom>
      <diagonal/>
    </border>
    <border>
      <left/>
      <right/>
      <top/>
      <bottom style="thick">
        <color indexed="48"/>
      </bottom>
      <diagonal/>
    </border>
    <border>
      <left/>
      <right/>
      <top/>
      <bottom style="medium">
        <color indexed="48"/>
      </bottom>
      <diagonal/>
    </border>
    <border>
      <left/>
      <right/>
      <top/>
      <bottom style="double">
        <color indexed="51"/>
      </bottom>
      <diagonal/>
    </border>
    <border>
      <left style="thin">
        <color indexed="62"/>
      </left>
      <right style="thin">
        <color indexed="62"/>
      </right>
      <top style="thin">
        <color indexed="62"/>
      </top>
      <bottom style="thin">
        <color indexed="62"/>
      </bottom>
      <diagonal/>
    </border>
    <border>
      <left/>
      <right/>
      <top style="thin">
        <color indexed="48"/>
      </top>
      <bottom style="double">
        <color indexed="48"/>
      </bottom>
      <diagonal/>
    </border>
    <border>
      <left/>
      <right/>
      <top style="double">
        <color indexed="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theme="0"/>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theme="0"/>
      </right>
      <top style="medium">
        <color indexed="64"/>
      </top>
      <bottom style="medium">
        <color theme="0"/>
      </bottom>
      <diagonal/>
    </border>
    <border>
      <left style="medium">
        <color theme="0"/>
      </left>
      <right style="medium">
        <color indexed="64"/>
      </right>
      <top style="medium">
        <color theme="0"/>
      </top>
      <bottom style="medium">
        <color theme="0"/>
      </bottom>
      <diagonal/>
    </border>
    <border>
      <left style="medium">
        <color theme="0"/>
      </left>
      <right style="medium">
        <color indexed="64"/>
      </right>
      <top style="medium">
        <color theme="0"/>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right style="thick">
        <color theme="0" tint="-0.34998626667073579"/>
      </right>
      <top/>
      <bottom/>
      <diagonal/>
    </border>
    <border>
      <left style="thin">
        <color indexed="64"/>
      </left>
      <right/>
      <top/>
      <bottom style="medium">
        <color indexed="64"/>
      </bottom>
      <diagonal/>
    </border>
    <border>
      <left style="medium">
        <color indexed="64"/>
      </left>
      <right/>
      <top/>
      <bottom/>
      <diagonal/>
    </border>
    <border>
      <left/>
      <right style="medium">
        <color auto="1"/>
      </right>
      <top/>
      <bottom/>
      <diagonal/>
    </border>
    <border>
      <left/>
      <right style="medium">
        <color theme="0"/>
      </right>
      <top style="medium">
        <color theme="0"/>
      </top>
      <bottom style="medium">
        <color theme="0"/>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theme="0"/>
      </left>
      <right/>
      <top style="medium">
        <color indexed="64"/>
      </top>
      <bottom style="medium">
        <color theme="0"/>
      </bottom>
      <diagonal/>
    </border>
    <border>
      <left style="medium">
        <color theme="0"/>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style="medium">
        <color theme="0"/>
      </right>
      <top style="medium">
        <color indexed="64"/>
      </top>
      <bottom/>
      <diagonal/>
    </border>
    <border>
      <left style="medium">
        <color theme="0"/>
      </left>
      <right style="medium">
        <color theme="0"/>
      </right>
      <top style="medium">
        <color indexed="64"/>
      </top>
      <bottom/>
      <diagonal/>
    </border>
    <border>
      <left style="medium">
        <color theme="0"/>
      </left>
      <right style="medium">
        <color indexed="64"/>
      </right>
      <top style="medium">
        <color indexed="64"/>
      </top>
      <bottom/>
      <diagonal/>
    </border>
    <border>
      <left/>
      <right/>
      <top style="thin">
        <color indexed="64"/>
      </top>
      <bottom style="thin">
        <color indexed="64"/>
      </bottom>
      <diagonal/>
    </border>
    <border>
      <left style="thin">
        <color indexed="64"/>
      </left>
      <right/>
      <top style="medium">
        <color indexed="64"/>
      </top>
      <bottom/>
      <diagonal/>
    </border>
    <border>
      <left style="medium">
        <color theme="0"/>
      </left>
      <right/>
      <top/>
      <bottom style="medium">
        <color theme="0"/>
      </bottom>
      <diagonal/>
    </border>
    <border>
      <left style="medium">
        <color theme="0"/>
      </left>
      <right/>
      <top style="medium">
        <color theme="0"/>
      </top>
      <bottom/>
      <diagonal/>
    </border>
    <border>
      <left style="medium">
        <color theme="0"/>
      </left>
      <right/>
      <top style="medium">
        <color theme="0"/>
      </top>
      <bottom style="medium">
        <color theme="0"/>
      </bottom>
      <diagonal/>
    </border>
    <border>
      <left style="medium">
        <color theme="0"/>
      </left>
      <right/>
      <top style="medium">
        <color indexed="64"/>
      </top>
      <bottom/>
      <diagonal/>
    </border>
    <border>
      <left/>
      <right/>
      <top style="medium">
        <color indexed="64"/>
      </top>
      <bottom style="medium">
        <color theme="0"/>
      </bottom>
      <diagonal/>
    </border>
    <border>
      <left style="medium">
        <color theme="0"/>
      </left>
      <right style="medium">
        <color indexed="64"/>
      </right>
      <top style="medium">
        <color indexed="64"/>
      </top>
      <bottom style="medium">
        <color theme="0"/>
      </bottom>
      <diagonal/>
    </border>
    <border>
      <left style="medium">
        <color indexed="64"/>
      </left>
      <right style="medium">
        <color theme="0"/>
      </right>
      <top style="medium">
        <color theme="0"/>
      </top>
      <bottom/>
      <diagonal/>
    </border>
    <border>
      <left/>
      <right style="medium">
        <color indexed="64"/>
      </right>
      <top style="thin">
        <color indexed="64"/>
      </top>
      <bottom style="double">
        <color indexed="64"/>
      </bottom>
      <diagonal/>
    </border>
    <border>
      <left/>
      <right style="medium">
        <color theme="0"/>
      </right>
      <top/>
      <bottom style="medium">
        <color theme="0"/>
      </bottom>
      <diagonal/>
    </border>
    <border>
      <left style="thin">
        <color theme="0"/>
      </left>
      <right style="thin">
        <color theme="0"/>
      </right>
      <top style="thin">
        <color theme="0"/>
      </top>
      <bottom style="thin">
        <color theme="0"/>
      </bottom>
      <diagonal/>
    </border>
    <border>
      <left/>
      <right style="medium">
        <color theme="0"/>
      </right>
      <top style="medium">
        <color theme="0"/>
      </top>
      <bottom/>
      <diagonal/>
    </border>
  </borders>
  <cellStyleXfs count="257">
    <xf numFmtId="0" fontId="0" fillId="0" borderId="0"/>
    <xf numFmtId="167" fontId="21" fillId="0" borderId="0"/>
    <xf numFmtId="168" fontId="21" fillId="0" borderId="0"/>
    <xf numFmtId="169" fontId="21" fillId="0" borderId="0"/>
    <xf numFmtId="170" fontId="21" fillId="0" borderId="0"/>
    <xf numFmtId="3" fontId="21" fillId="0" borderId="0" applyFont="0" applyFill="0" applyBorder="0" applyAlignment="0" applyProtection="0"/>
    <xf numFmtId="164" fontId="21" fillId="0" borderId="0" applyFont="0" applyFill="0" applyBorder="0" applyAlignment="0" applyProtection="0"/>
    <xf numFmtId="14" fontId="21" fillId="0" borderId="0" applyFont="0" applyFill="0" applyBorder="0" applyAlignment="0" applyProtection="0"/>
    <xf numFmtId="2" fontId="21" fillId="0" borderId="0" applyFont="0" applyFill="0" applyBorder="0" applyAlignment="0" applyProtection="0"/>
    <xf numFmtId="38" fontId="22" fillId="34" borderId="0" applyNumberFormat="0" applyBorder="0" applyAlignment="0" applyProtection="0"/>
    <xf numFmtId="10" fontId="22" fillId="35" borderId="10" applyNumberFormat="0" applyBorder="0" applyAlignment="0" applyProtection="0"/>
    <xf numFmtId="171" fontId="21" fillId="0" borderId="0"/>
    <xf numFmtId="172" fontId="21" fillId="0" borderId="0"/>
    <xf numFmtId="173" fontId="21" fillId="0" borderId="0"/>
    <xf numFmtId="10" fontId="21" fillId="0" borderId="0" applyFont="0" applyFill="0" applyBorder="0" applyAlignment="0" applyProtection="0"/>
    <xf numFmtId="167" fontId="21" fillId="0" borderId="0"/>
    <xf numFmtId="171" fontId="21" fillId="0" borderId="0"/>
    <xf numFmtId="43" fontId="4" fillId="0" borderId="0" applyFont="0" applyFill="0" applyBorder="0" applyAlignment="0" applyProtection="0"/>
    <xf numFmtId="167" fontId="21" fillId="0" borderId="0"/>
    <xf numFmtId="171" fontId="21" fillId="0" borderId="0"/>
    <xf numFmtId="0" fontId="21" fillId="0" borderId="0"/>
    <xf numFmtId="0" fontId="21" fillId="0" borderId="0"/>
    <xf numFmtId="0" fontId="21" fillId="0" borderId="0"/>
    <xf numFmtId="167" fontId="21" fillId="0" borderId="0"/>
    <xf numFmtId="169" fontId="21" fillId="0" borderId="0"/>
    <xf numFmtId="171" fontId="21" fillId="0" borderId="0"/>
    <xf numFmtId="167" fontId="21" fillId="0" borderId="0"/>
    <xf numFmtId="171" fontId="21" fillId="0" borderId="0"/>
    <xf numFmtId="44" fontId="4" fillId="0" borderId="0" applyFont="0" applyFill="0" applyBorder="0" applyAlignment="0" applyProtection="0"/>
    <xf numFmtId="44" fontId="21" fillId="0" borderId="0" applyFont="0" applyFill="0" applyBorder="0" applyAlignment="0" applyProtection="0"/>
    <xf numFmtId="9" fontId="21" fillId="0" borderId="0" applyFont="0" applyFill="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9"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10" fillId="3" borderId="0" applyNumberFormat="0" applyBorder="0" applyAlignment="0" applyProtection="0"/>
    <xf numFmtId="0" fontId="14" fillId="6" borderId="4" applyNumberFormat="0" applyAlignment="0" applyProtection="0"/>
    <xf numFmtId="0" fontId="16" fillId="7" borderId="7"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0" fontId="18" fillId="0" borderId="0" applyNumberFormat="0" applyFill="0" applyBorder="0" applyAlignment="0" applyProtection="0"/>
    <xf numFmtId="0" fontId="9" fillId="2" borderId="0" applyNumberFormat="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12" fillId="5" borderId="4" applyNumberFormat="0" applyAlignment="0" applyProtection="0"/>
    <xf numFmtId="0" fontId="15" fillId="0" borderId="6" applyNumberFormat="0" applyFill="0" applyAlignment="0" applyProtection="0"/>
    <xf numFmtId="0" fontId="11" fillId="4" borderId="0" applyNumberFormat="0" applyBorder="0" applyAlignment="0" applyProtection="0"/>
    <xf numFmtId="0" fontId="4" fillId="0" borderId="0"/>
    <xf numFmtId="0" fontId="4" fillId="0" borderId="0"/>
    <xf numFmtId="0" fontId="4" fillId="0" borderId="0"/>
    <xf numFmtId="0" fontId="4" fillId="8" borderId="8" applyNumberFormat="0" applyFont="0" applyAlignment="0" applyProtection="0"/>
    <xf numFmtId="0" fontId="13" fillId="6" borderId="5" applyNumberFormat="0" applyAlignment="0" applyProtection="0"/>
    <xf numFmtId="9" fontId="4" fillId="0" borderId="0" applyFont="0" applyFill="0" applyBorder="0" applyAlignment="0" applyProtection="0"/>
    <xf numFmtId="0" fontId="5" fillId="0" borderId="0" applyNumberFormat="0" applyFill="0" applyBorder="0" applyAlignment="0" applyProtection="0"/>
    <xf numFmtId="0" fontId="19" fillId="0" borderId="9" applyNumberFormat="0" applyFill="0" applyAlignment="0" applyProtection="0"/>
    <xf numFmtId="0" fontId="17" fillId="0" borderId="0" applyNumberFormat="0" applyFill="0" applyBorder="0" applyAlignment="0" applyProtection="0"/>
    <xf numFmtId="43" fontId="21" fillId="0" borderId="0" applyFont="0" applyFill="0" applyBorder="0" applyAlignment="0" applyProtection="0"/>
    <xf numFmtId="167" fontId="21" fillId="0" borderId="0"/>
    <xf numFmtId="171" fontId="21" fillId="0" borderId="0"/>
    <xf numFmtId="167" fontId="21" fillId="0" borderId="0"/>
    <xf numFmtId="171" fontId="21" fillId="0" borderId="0"/>
    <xf numFmtId="167" fontId="21" fillId="0" borderId="0"/>
    <xf numFmtId="171" fontId="21" fillId="0" borderId="0"/>
    <xf numFmtId="0" fontId="27" fillId="0" borderId="0"/>
    <xf numFmtId="43" fontId="27" fillId="0" borderId="0" applyFont="0" applyFill="0" applyBorder="0" applyAlignment="0" applyProtection="0"/>
    <xf numFmtId="44" fontId="27" fillId="0" borderId="0" applyFont="0" applyFill="0" applyBorder="0" applyAlignment="0" applyProtection="0"/>
    <xf numFmtId="0" fontId="29" fillId="0" borderId="0" applyNumberFormat="0" applyFill="0" applyBorder="0" applyAlignment="0" applyProtection="0">
      <alignment vertical="top"/>
      <protection locked="0"/>
    </xf>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1" fillId="0" borderId="0"/>
    <xf numFmtId="0" fontId="30" fillId="39" borderId="0" applyNumberFormat="0" applyBorder="0" applyAlignment="0" applyProtection="0"/>
    <xf numFmtId="0" fontId="30" fillId="40" borderId="0" applyNumberFormat="0" applyBorder="0" applyAlignment="0" applyProtection="0"/>
    <xf numFmtId="0" fontId="30" fillId="41" borderId="0" applyNumberFormat="0" applyBorder="0" applyAlignment="0" applyProtection="0"/>
    <xf numFmtId="0" fontId="30" fillId="42" borderId="0" applyNumberFormat="0" applyBorder="0" applyAlignment="0" applyProtection="0"/>
    <xf numFmtId="0" fontId="30" fillId="43" borderId="0" applyNumberFormat="0" applyBorder="0" applyAlignment="0" applyProtection="0"/>
    <xf numFmtId="0" fontId="30" fillId="44" borderId="0" applyNumberFormat="0" applyBorder="0" applyAlignment="0" applyProtection="0"/>
    <xf numFmtId="0" fontId="30" fillId="45" borderId="0" applyNumberFormat="0" applyBorder="0" applyAlignment="0" applyProtection="0"/>
    <xf numFmtId="0" fontId="30" fillId="46" borderId="0" applyNumberFormat="0" applyBorder="0" applyAlignment="0" applyProtection="0"/>
    <xf numFmtId="0" fontId="30" fillId="47" borderId="0" applyNumberFormat="0" applyBorder="0" applyAlignment="0" applyProtection="0"/>
    <xf numFmtId="0" fontId="30" fillId="42" borderId="0" applyNumberFormat="0" applyBorder="0" applyAlignment="0" applyProtection="0"/>
    <xf numFmtId="0" fontId="30" fillId="45" borderId="0" applyNumberFormat="0" applyBorder="0" applyAlignment="0" applyProtection="0"/>
    <xf numFmtId="0" fontId="30" fillId="48" borderId="0" applyNumberFormat="0" applyBorder="0" applyAlignment="0" applyProtection="0"/>
    <xf numFmtId="0" fontId="31" fillId="49" borderId="0" applyNumberFormat="0" applyBorder="0" applyAlignment="0" applyProtection="0"/>
    <xf numFmtId="0" fontId="31" fillId="46" borderId="0" applyNumberFormat="0" applyBorder="0" applyAlignment="0" applyProtection="0"/>
    <xf numFmtId="0" fontId="31" fillId="47"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1" fillId="52" borderId="0" applyNumberFormat="0" applyBorder="0" applyAlignment="0" applyProtection="0"/>
    <xf numFmtId="0" fontId="31" fillId="53" borderId="0" applyNumberFormat="0" applyBorder="0" applyAlignment="0" applyProtection="0"/>
    <xf numFmtId="0" fontId="31" fillId="54" borderId="0" applyNumberFormat="0" applyBorder="0" applyAlignment="0" applyProtection="0"/>
    <xf numFmtId="0" fontId="31" fillId="55"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1" fillId="56" borderId="0" applyNumberFormat="0" applyBorder="0" applyAlignment="0" applyProtection="0"/>
    <xf numFmtId="0" fontId="32" fillId="40" borderId="0" applyNumberFormat="0" applyBorder="0" applyAlignment="0" applyProtection="0"/>
    <xf numFmtId="0" fontId="33" fillId="57" borderId="17" applyNumberFormat="0" applyAlignment="0" applyProtection="0"/>
    <xf numFmtId="0" fontId="23" fillId="58" borderId="18" applyNumberFormat="0" applyAlignment="0" applyProtection="0"/>
    <xf numFmtId="43" fontId="21" fillId="0" borderId="0" applyFont="0" applyFill="0" applyBorder="0" applyAlignment="0" applyProtection="0"/>
    <xf numFmtId="44" fontId="21" fillId="0" borderId="0" applyFont="0" applyFill="0" applyBorder="0" applyAlignment="0" applyProtection="0"/>
    <xf numFmtId="0" fontId="34" fillId="0" borderId="0" applyNumberFormat="0" applyFill="0" applyBorder="0" applyAlignment="0" applyProtection="0"/>
    <xf numFmtId="0" fontId="35" fillId="41" borderId="0" applyNumberFormat="0" applyBorder="0" applyAlignment="0" applyProtection="0"/>
    <xf numFmtId="0" fontId="36" fillId="0" borderId="19" applyNumberFormat="0" applyFill="0" applyAlignment="0" applyProtection="0"/>
    <xf numFmtId="0" fontId="37" fillId="0" borderId="20" applyNumberFormat="0" applyFill="0" applyAlignment="0" applyProtection="0"/>
    <xf numFmtId="0" fontId="38" fillId="0" borderId="21" applyNumberFormat="0" applyFill="0" applyAlignment="0" applyProtection="0"/>
    <xf numFmtId="0" fontId="38" fillId="0" borderId="0" applyNumberFormat="0" applyFill="0" applyBorder="0" applyAlignment="0" applyProtection="0"/>
    <xf numFmtId="0" fontId="39" fillId="44" borderId="17" applyNumberFormat="0" applyAlignment="0" applyProtection="0"/>
    <xf numFmtId="0" fontId="40" fillId="0" borderId="22" applyNumberFormat="0" applyFill="0" applyAlignment="0" applyProtection="0"/>
    <xf numFmtId="0" fontId="41" fillId="59" borderId="0" applyNumberFormat="0" applyBorder="0" applyAlignment="0" applyProtection="0"/>
    <xf numFmtId="0" fontId="21" fillId="60" borderId="23" applyNumberFormat="0" applyFont="0" applyAlignment="0" applyProtection="0"/>
    <xf numFmtId="0" fontId="42" fillId="57" borderId="24" applyNumberFormat="0" applyAlignment="0" applyProtection="0"/>
    <xf numFmtId="9" fontId="21" fillId="0" borderId="0" applyFont="0" applyFill="0" applyBorder="0" applyAlignment="0" applyProtection="0"/>
    <xf numFmtId="0" fontId="43" fillId="0" borderId="0" applyNumberFormat="0" applyFill="0" applyBorder="0" applyAlignment="0" applyProtection="0"/>
    <xf numFmtId="0" fontId="44" fillId="0" borderId="25" applyNumberFormat="0" applyFill="0" applyAlignment="0" applyProtection="0"/>
    <xf numFmtId="0" fontId="28" fillId="0" borderId="0" applyNumberFormat="0" applyFill="0" applyBorder="0" applyAlignment="0" applyProtection="0"/>
    <xf numFmtId="44" fontId="4" fillId="0" borderId="0" applyFont="0" applyFill="0" applyBorder="0" applyAlignment="0" applyProtection="0"/>
    <xf numFmtId="0" fontId="21" fillId="0" borderId="0"/>
    <xf numFmtId="166" fontId="24" fillId="0" borderId="0" applyFont="0" applyFill="0" applyBorder="0" applyAlignment="0" applyProtection="0"/>
    <xf numFmtId="166"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43" fontId="4" fillId="0" borderId="0" applyFont="0" applyFill="0" applyBorder="0" applyAlignment="0" applyProtection="0"/>
    <xf numFmtId="0" fontId="24" fillId="44" borderId="0" applyNumberFormat="0" applyBorder="0" applyAlignment="0" applyProtection="0"/>
    <xf numFmtId="0" fontId="24" fillId="46" borderId="0" applyNumberFormat="0" applyBorder="0" applyAlignment="0" applyProtection="0"/>
    <xf numFmtId="0" fontId="24" fillId="60" borderId="0" applyNumberFormat="0" applyBorder="0" applyAlignment="0" applyProtection="0"/>
    <xf numFmtId="0" fontId="24" fillId="44" borderId="0" applyNumberFormat="0" applyBorder="0" applyAlignment="0" applyProtection="0"/>
    <xf numFmtId="0" fontId="24" fillId="43" borderId="0" applyNumberFormat="0" applyBorder="0" applyAlignment="0" applyProtection="0"/>
    <xf numFmtId="0" fontId="24" fillId="60" borderId="0" applyNumberFormat="0" applyBorder="0" applyAlignment="0" applyProtection="0"/>
    <xf numFmtId="0" fontId="24" fillId="57" borderId="0" applyNumberFormat="0" applyBorder="0" applyAlignment="0" applyProtection="0"/>
    <xf numFmtId="0" fontId="24" fillId="46" borderId="0" applyNumberFormat="0" applyBorder="0" applyAlignment="0" applyProtection="0"/>
    <xf numFmtId="0" fontId="24" fillId="59" borderId="0" applyNumberFormat="0" applyBorder="0" applyAlignment="0" applyProtection="0"/>
    <xf numFmtId="0" fontId="24" fillId="57" borderId="0" applyNumberFormat="0" applyBorder="0" applyAlignment="0" applyProtection="0"/>
    <xf numFmtId="0" fontId="24" fillId="45" borderId="0" applyNumberFormat="0" applyBorder="0" applyAlignment="0" applyProtection="0"/>
    <xf numFmtId="0" fontId="24" fillId="59" borderId="0" applyNumberFormat="0" applyBorder="0" applyAlignment="0" applyProtection="0"/>
    <xf numFmtId="0" fontId="45" fillId="61" borderId="0" applyNumberFormat="0" applyBorder="0" applyAlignment="0" applyProtection="0"/>
    <xf numFmtId="0" fontId="45" fillId="46" borderId="0" applyNumberFormat="0" applyBorder="0" applyAlignment="0" applyProtection="0"/>
    <xf numFmtId="0" fontId="45" fillId="59" borderId="0" applyNumberFormat="0" applyBorder="0" applyAlignment="0" applyProtection="0"/>
    <xf numFmtId="0" fontId="45" fillId="57" borderId="0" applyNumberFormat="0" applyBorder="0" applyAlignment="0" applyProtection="0"/>
    <xf numFmtId="0" fontId="45" fillId="61" borderId="0" applyNumberFormat="0" applyBorder="0" applyAlignment="0" applyProtection="0"/>
    <xf numFmtId="0" fontId="45" fillId="46" borderId="0" applyNumberFormat="0" applyBorder="0" applyAlignment="0" applyProtection="0"/>
    <xf numFmtId="0" fontId="45" fillId="61" borderId="0" applyNumberFormat="0" applyBorder="0" applyAlignment="0" applyProtection="0"/>
    <xf numFmtId="0" fontId="45" fillId="54" borderId="0" applyNumberFormat="0" applyBorder="0" applyAlignment="0" applyProtection="0"/>
    <xf numFmtId="0" fontId="45" fillId="62" borderId="0" applyNumberFormat="0" applyBorder="0" applyAlignment="0" applyProtection="0"/>
    <xf numFmtId="0" fontId="45" fillId="56" borderId="0" applyNumberFormat="0" applyBorder="0" applyAlignment="0" applyProtection="0"/>
    <xf numFmtId="0" fontId="45" fillId="61" borderId="0" applyNumberFormat="0" applyBorder="0" applyAlignment="0" applyProtection="0"/>
    <xf numFmtId="0" fontId="45" fillId="52" borderId="0" applyNumberFormat="0" applyBorder="0" applyAlignment="0" applyProtection="0"/>
    <xf numFmtId="0" fontId="46" fillId="40" borderId="0" applyNumberFormat="0" applyBorder="0" applyAlignment="0" applyProtection="0"/>
    <xf numFmtId="0" fontId="47" fillId="63" borderId="17" applyNumberFormat="0" applyAlignment="0" applyProtection="0"/>
    <xf numFmtId="0" fontId="48" fillId="64" borderId="26" applyNumberFormat="0" applyAlignment="0" applyProtection="0"/>
    <xf numFmtId="0" fontId="49" fillId="0" borderId="0" applyNumberFormat="0" applyFont="0" applyFill="0" applyBorder="0" applyProtection="0">
      <alignment vertical="center"/>
    </xf>
    <xf numFmtId="166" fontId="21" fillId="0" borderId="0" applyFont="0" applyFill="0" applyBorder="0" applyAlignment="0" applyProtection="0"/>
    <xf numFmtId="0" fontId="50" fillId="0" borderId="0" applyNumberFormat="0" applyFill="0" applyBorder="0" applyAlignment="0" applyProtection="0"/>
    <xf numFmtId="0" fontId="51" fillId="41" borderId="0" applyNumberFormat="0" applyBorder="0" applyAlignment="0" applyProtection="0"/>
    <xf numFmtId="0" fontId="52" fillId="0" borderId="27" applyNumberFormat="0" applyFill="0" applyAlignment="0" applyProtection="0"/>
    <xf numFmtId="0" fontId="63" fillId="0" borderId="0" applyNumberFormat="0" applyFont="0" applyFill="0" applyAlignment="0" applyProtection="0"/>
    <xf numFmtId="0" fontId="53" fillId="0" borderId="20" applyNumberFormat="0" applyFill="0" applyAlignment="0" applyProtection="0"/>
    <xf numFmtId="0" fontId="25" fillId="0" borderId="0" applyNumberFormat="0" applyFont="0" applyFill="0" applyAlignment="0" applyProtection="0"/>
    <xf numFmtId="0" fontId="54" fillId="0" borderId="28" applyNumberFormat="0" applyFill="0" applyAlignment="0" applyProtection="0"/>
    <xf numFmtId="0" fontId="54" fillId="0" borderId="0" applyNumberFormat="0" applyFill="0" applyBorder="0" applyAlignment="0" applyProtection="0"/>
    <xf numFmtId="0" fontId="55" fillId="59" borderId="17" applyNumberFormat="0" applyAlignment="0" applyProtection="0"/>
    <xf numFmtId="0" fontId="56" fillId="0" borderId="29" applyNumberFormat="0" applyFill="0" applyAlignment="0" applyProtection="0"/>
    <xf numFmtId="0" fontId="57" fillId="59" borderId="0" applyNumberFormat="0" applyBorder="0" applyAlignment="0" applyProtection="0"/>
    <xf numFmtId="0" fontId="49" fillId="0" borderId="0"/>
    <xf numFmtId="0" fontId="62" fillId="0" borderId="0"/>
    <xf numFmtId="0" fontId="30" fillId="0" borderId="0">
      <alignment vertical="top"/>
    </xf>
    <xf numFmtId="0" fontId="30" fillId="60" borderId="23" applyNumberFormat="0" applyFont="0" applyAlignment="0" applyProtection="0"/>
    <xf numFmtId="0" fontId="58" fillId="63" borderId="30" applyNumberFormat="0" applyAlignment="0" applyProtection="0"/>
    <xf numFmtId="9" fontId="21" fillId="0" borderId="0" applyFont="0" applyFill="0" applyBorder="0" applyAlignment="0" applyProtection="0"/>
    <xf numFmtId="0" fontId="59" fillId="0" borderId="0" applyNumberFormat="0" applyFill="0" applyBorder="0" applyAlignment="0" applyProtection="0"/>
    <xf numFmtId="0" fontId="60" fillId="0" borderId="31" applyNumberFormat="0" applyFill="0" applyAlignment="0" applyProtection="0"/>
    <xf numFmtId="0" fontId="21" fillId="0" borderId="32" applyNumberFormat="0" applyFont="0" applyBorder="0" applyAlignment="0" applyProtection="0"/>
    <xf numFmtId="0" fontId="61" fillId="0" borderId="0" applyNumberFormat="0" applyFill="0" applyBorder="0" applyAlignment="0" applyProtection="0"/>
    <xf numFmtId="0" fontId="21" fillId="0" borderId="0"/>
    <xf numFmtId="44" fontId="21" fillId="0" borderId="0" applyFont="0" applyFill="0" applyBorder="0" applyAlignment="0" applyProtection="0"/>
    <xf numFmtId="9" fontId="21" fillId="0" borderId="0" applyFont="0" applyFill="0" applyBorder="0" applyAlignment="0" applyProtection="0"/>
    <xf numFmtId="0" fontId="4" fillId="10" borderId="0" applyNumberFormat="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0" fillId="9" borderId="0" applyNumberFormat="0" applyBorder="0" applyAlignment="0" applyProtection="0"/>
    <xf numFmtId="0" fontId="20" fillId="13" borderId="0" applyNumberFormat="0" applyBorder="0" applyAlignment="0" applyProtection="0"/>
    <xf numFmtId="0" fontId="20" fillId="17" borderId="0" applyNumberFormat="0" applyBorder="0" applyAlignment="0" applyProtection="0"/>
    <xf numFmtId="0" fontId="20" fillId="21" borderId="0" applyNumberFormat="0" applyBorder="0" applyAlignment="0" applyProtection="0"/>
    <xf numFmtId="0" fontId="20" fillId="25" borderId="0" applyNumberFormat="0" applyBorder="0" applyAlignment="0" applyProtection="0"/>
    <xf numFmtId="0" fontId="20" fillId="29" borderId="0" applyNumberFormat="0" applyBorder="0" applyAlignment="0" applyProtection="0"/>
    <xf numFmtId="0" fontId="10" fillId="3" borderId="0" applyNumberFormat="0" applyBorder="0" applyAlignment="0" applyProtection="0"/>
    <xf numFmtId="0" fontId="14" fillId="6" borderId="4" applyNumberFormat="0" applyAlignment="0" applyProtection="0"/>
    <xf numFmtId="0" fontId="16" fillId="7" borderId="7"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0" fontId="18" fillId="0" borderId="0" applyNumberFormat="0" applyFill="0" applyBorder="0" applyAlignment="0" applyProtection="0"/>
    <xf numFmtId="0" fontId="9" fillId="2" borderId="0" applyNumberFormat="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12" fillId="5" borderId="4" applyNumberFormat="0" applyAlignment="0" applyProtection="0"/>
    <xf numFmtId="0" fontId="15" fillId="0" borderId="6" applyNumberFormat="0" applyFill="0" applyAlignment="0" applyProtection="0"/>
    <xf numFmtId="0" fontId="11" fillId="4" borderId="0" applyNumberFormat="0" applyBorder="0" applyAlignment="0" applyProtection="0"/>
    <xf numFmtId="0" fontId="4" fillId="0" borderId="0"/>
    <xf numFmtId="0" fontId="4" fillId="0" borderId="0"/>
    <xf numFmtId="0" fontId="4" fillId="0" borderId="0"/>
    <xf numFmtId="0" fontId="4" fillId="8" borderId="8" applyNumberFormat="0" applyFont="0" applyAlignment="0" applyProtection="0"/>
    <xf numFmtId="0" fontId="13" fillId="6" borderId="5" applyNumberFormat="0" applyAlignment="0" applyProtection="0"/>
    <xf numFmtId="9" fontId="4" fillId="0" borderId="0" applyFont="0" applyFill="0" applyBorder="0" applyAlignment="0" applyProtection="0"/>
    <xf numFmtId="0" fontId="5" fillId="0" borderId="0" applyNumberFormat="0" applyFill="0" applyBorder="0" applyAlignment="0" applyProtection="0"/>
    <xf numFmtId="0" fontId="19" fillId="0" borderId="9" applyNumberFormat="0" applyFill="0" applyAlignment="0" applyProtection="0"/>
    <xf numFmtId="0" fontId="17" fillId="0" borderId="0" applyNumberFormat="0" applyFill="0" applyBorder="0" applyAlignment="0" applyProtection="0"/>
    <xf numFmtId="44" fontId="27" fillId="0" borderId="0" applyFont="0" applyFill="0" applyBorder="0" applyAlignment="0" applyProtection="0"/>
    <xf numFmtId="166" fontId="24" fillId="0" borderId="0" applyFont="0" applyFill="0" applyBorder="0" applyAlignment="0" applyProtection="0"/>
    <xf numFmtId="165" fontId="4" fillId="0" borderId="0" applyFont="0" applyFill="0" applyBorder="0" applyAlignment="0" applyProtection="0"/>
    <xf numFmtId="0" fontId="21" fillId="0" borderId="0"/>
    <xf numFmtId="9" fontId="4" fillId="0" borderId="0" applyFont="0" applyFill="0" applyBorder="0" applyAlignment="0" applyProtection="0"/>
    <xf numFmtId="166" fontId="4" fillId="0" borderId="0" applyFont="0" applyFill="0" applyBorder="0" applyAlignment="0" applyProtection="0"/>
    <xf numFmtId="0" fontId="69" fillId="0" borderId="0" applyNumberFormat="0" applyFill="0" applyBorder="0" applyAlignment="0" applyProtection="0"/>
  </cellStyleXfs>
  <cellXfs count="360">
    <xf numFmtId="0" fontId="0" fillId="0" borderId="0" xfId="0"/>
    <xf numFmtId="0" fontId="64" fillId="33" borderId="0" xfId="0" applyFont="1" applyFill="1" applyAlignment="1" applyProtection="1">
      <alignment horizontal="right" vertical="center"/>
    </xf>
    <xf numFmtId="0" fontId="64" fillId="33" borderId="0" xfId="0" applyFont="1" applyFill="1" applyAlignment="1" applyProtection="1">
      <alignment horizontal="right" vertical="center" indent="1"/>
    </xf>
    <xf numFmtId="0" fontId="64" fillId="33" borderId="0" xfId="0" applyFont="1" applyFill="1" applyAlignment="1" applyProtection="1">
      <alignment horizontal="right" vertical="center" indent="2"/>
    </xf>
    <xf numFmtId="10" fontId="26" fillId="33" borderId="0" xfId="21" applyNumberFormat="1" applyFont="1" applyFill="1" applyBorder="1" applyAlignment="1" applyProtection="1">
      <alignment vertical="center" wrapText="1"/>
    </xf>
    <xf numFmtId="0" fontId="68" fillId="0" borderId="0" xfId="22" applyFont="1" applyAlignment="1" applyProtection="1">
      <alignment horizontal="left" vertical="center"/>
    </xf>
    <xf numFmtId="0" fontId="27" fillId="0" borderId="0" xfId="22" applyFont="1" applyBorder="1" applyProtection="1"/>
    <xf numFmtId="0" fontId="21" fillId="0" borderId="0" xfId="22" applyFont="1" applyBorder="1" applyProtection="1"/>
    <xf numFmtId="0" fontId="25" fillId="0" borderId="11" xfId="22" applyFont="1" applyBorder="1" applyProtection="1"/>
    <xf numFmtId="0" fontId="27" fillId="0" borderId="11" xfId="22" applyFont="1" applyBorder="1" applyProtection="1"/>
    <xf numFmtId="0" fontId="26" fillId="0" borderId="11" xfId="22" applyFont="1" applyBorder="1" applyAlignment="1" applyProtection="1">
      <alignment horizontal="center"/>
    </xf>
    <xf numFmtId="10" fontId="26" fillId="33" borderId="38" xfId="21" applyNumberFormat="1" applyFont="1" applyFill="1" applyBorder="1" applyAlignment="1" applyProtection="1">
      <alignment vertical="center" wrapText="1"/>
    </xf>
    <xf numFmtId="10" fontId="26" fillId="33" borderId="36" xfId="21" applyNumberFormat="1" applyFont="1" applyFill="1" applyBorder="1" applyAlignment="1" applyProtection="1">
      <alignment vertical="center" wrapText="1"/>
    </xf>
    <xf numFmtId="10" fontId="26" fillId="33" borderId="69" xfId="21" applyNumberFormat="1" applyFont="1" applyFill="1" applyBorder="1" applyAlignment="1" applyProtection="1">
      <alignment vertical="center" wrapText="1"/>
    </xf>
    <xf numFmtId="10" fontId="26" fillId="33" borderId="77" xfId="21" applyNumberFormat="1" applyFont="1" applyFill="1" applyBorder="1" applyAlignment="1" applyProtection="1">
      <alignment vertical="center" wrapText="1"/>
    </xf>
    <xf numFmtId="0" fontId="72" fillId="33" borderId="38" xfId="22" applyFont="1" applyFill="1" applyBorder="1" applyAlignment="1" applyProtection="1">
      <alignment horizontal="left" vertical="center"/>
    </xf>
    <xf numFmtId="0" fontId="3" fillId="33" borderId="36" xfId="0" applyFont="1" applyFill="1" applyBorder="1"/>
    <xf numFmtId="0" fontId="3" fillId="33" borderId="39" xfId="0" applyFont="1" applyFill="1" applyBorder="1"/>
    <xf numFmtId="0" fontId="3" fillId="33" borderId="0" xfId="0" applyFont="1" applyFill="1"/>
    <xf numFmtId="0" fontId="3" fillId="0" borderId="0" xfId="0" applyFont="1"/>
    <xf numFmtId="0" fontId="3" fillId="33" borderId="56" xfId="0" applyFont="1" applyFill="1" applyBorder="1"/>
    <xf numFmtId="0" fontId="3" fillId="33" borderId="0" xfId="0" applyFont="1" applyFill="1" applyBorder="1"/>
    <xf numFmtId="0" fontId="73" fillId="33" borderId="0" xfId="22" applyFont="1" applyFill="1" applyBorder="1" applyAlignment="1" applyProtection="1">
      <alignment horizontal="left" vertical="center"/>
    </xf>
    <xf numFmtId="0" fontId="73" fillId="33" borderId="10" xfId="253" applyFont="1" applyFill="1" applyBorder="1" applyAlignment="1" applyProtection="1">
      <alignment horizontal="center"/>
      <protection locked="0"/>
    </xf>
    <xf numFmtId="0" fontId="3" fillId="33" borderId="57" xfId="0" applyFont="1" applyFill="1" applyBorder="1"/>
    <xf numFmtId="0" fontId="64" fillId="68" borderId="0" xfId="0" applyFont="1" applyFill="1"/>
    <xf numFmtId="0" fontId="64" fillId="0" borderId="0" xfId="0" applyFont="1"/>
    <xf numFmtId="0" fontId="3" fillId="68" borderId="0" xfId="0" applyFont="1" applyFill="1"/>
    <xf numFmtId="0" fontId="65" fillId="33" borderId="0" xfId="22" applyFont="1" applyFill="1" applyBorder="1" applyProtection="1"/>
    <xf numFmtId="0" fontId="64" fillId="68" borderId="0" xfId="0" applyFont="1" applyFill="1" applyAlignment="1">
      <alignment horizontal="center" wrapText="1"/>
    </xf>
    <xf numFmtId="0" fontId="64" fillId="68" borderId="0" xfId="0" applyFont="1" applyFill="1" applyAlignment="1">
      <alignment horizontal="center"/>
    </xf>
    <xf numFmtId="0" fontId="73" fillId="33" borderId="41" xfId="22" applyFont="1" applyFill="1" applyBorder="1" applyProtection="1"/>
    <xf numFmtId="0" fontId="3" fillId="33" borderId="11" xfId="0" applyFont="1" applyFill="1" applyBorder="1"/>
    <xf numFmtId="0" fontId="73" fillId="33" borderId="37" xfId="21" applyFont="1" applyFill="1" applyBorder="1" applyAlignment="1" applyProtection="1">
      <alignment horizontal="center" vertical="center"/>
    </xf>
    <xf numFmtId="0" fontId="73" fillId="33" borderId="0" xfId="22" applyFont="1" applyFill="1" applyBorder="1" applyAlignment="1" applyProtection="1">
      <alignment horizontal="center"/>
    </xf>
    <xf numFmtId="0" fontId="3" fillId="0" borderId="56" xfId="0" applyFont="1" applyBorder="1" applyProtection="1"/>
    <xf numFmtId="181" fontId="3" fillId="0" borderId="0" xfId="0" applyNumberFormat="1" applyFont="1" applyFill="1" applyBorder="1" applyAlignment="1" applyProtection="1">
      <alignment horizontal="right" vertical="center" indent="1"/>
    </xf>
    <xf numFmtId="176" fontId="3" fillId="33" borderId="0" xfId="0" applyNumberFormat="1" applyFont="1" applyFill="1" applyBorder="1" applyAlignment="1">
      <alignment horizontal="right" indent="4"/>
    </xf>
    <xf numFmtId="0" fontId="64" fillId="33" borderId="16" xfId="0" applyFont="1" applyFill="1" applyBorder="1" applyAlignment="1" applyProtection="1">
      <alignment horizontal="center" vertical="center"/>
      <protection locked="0"/>
    </xf>
    <xf numFmtId="183" fontId="3" fillId="0" borderId="0" xfId="0" applyNumberFormat="1" applyFont="1" applyFill="1" applyBorder="1" applyAlignment="1" applyProtection="1">
      <alignment horizontal="right" vertical="center" indent="1"/>
    </xf>
    <xf numFmtId="184" fontId="3" fillId="33" borderId="0" xfId="0" applyNumberFormat="1" applyFont="1" applyFill="1"/>
    <xf numFmtId="0" fontId="64" fillId="33" borderId="12" xfId="0" applyFont="1" applyFill="1" applyBorder="1" applyAlignment="1" applyProtection="1">
      <alignment horizontal="center" vertical="center"/>
      <protection locked="0"/>
    </xf>
    <xf numFmtId="0" fontId="3" fillId="33" borderId="0" xfId="0" applyFont="1" applyFill="1" applyBorder="1" applyAlignment="1"/>
    <xf numFmtId="0" fontId="64" fillId="33" borderId="12" xfId="0" applyFont="1" applyFill="1" applyBorder="1" applyAlignment="1" applyProtection="1">
      <alignment horizontal="center"/>
      <protection locked="0"/>
    </xf>
    <xf numFmtId="176" fontId="3" fillId="33" borderId="57" xfId="0" applyNumberFormat="1" applyFont="1" applyFill="1" applyBorder="1" applyAlignment="1" applyProtection="1">
      <alignment horizontal="right" vertical="center" indent="3"/>
    </xf>
    <xf numFmtId="0" fontId="3" fillId="68" borderId="56" xfId="0" applyFont="1" applyFill="1" applyBorder="1" applyAlignment="1" applyProtection="1">
      <alignment wrapText="1"/>
    </xf>
    <xf numFmtId="181" fontId="3" fillId="68" borderId="0" xfId="0" applyNumberFormat="1" applyFont="1" applyFill="1" applyBorder="1" applyAlignment="1" applyProtection="1">
      <alignment horizontal="right" vertical="center" indent="1"/>
    </xf>
    <xf numFmtId="0" fontId="3" fillId="68" borderId="0" xfId="0" applyFont="1" applyFill="1" applyBorder="1"/>
    <xf numFmtId="176" fontId="3" fillId="68" borderId="0" xfId="0" applyNumberFormat="1" applyFont="1" applyFill="1" applyBorder="1" applyAlignment="1">
      <alignment horizontal="right" indent="4"/>
    </xf>
    <xf numFmtId="0" fontId="64" fillId="68" borderId="12" xfId="0" applyFont="1" applyFill="1" applyBorder="1" applyAlignment="1" applyProtection="1">
      <alignment horizontal="center" vertical="center"/>
      <protection locked="0"/>
    </xf>
    <xf numFmtId="183" fontId="74" fillId="68" borderId="0" xfId="0" applyNumberFormat="1" applyFont="1" applyFill="1" applyBorder="1" applyAlignment="1" applyProtection="1">
      <alignment horizontal="right" vertical="center" indent="1"/>
    </xf>
    <xf numFmtId="0" fontId="3" fillId="68" borderId="57" xfId="0" applyFont="1" applyFill="1" applyBorder="1"/>
    <xf numFmtId="183" fontId="3" fillId="68" borderId="0" xfId="0" applyNumberFormat="1" applyFont="1" applyFill="1" applyBorder="1" applyAlignment="1" applyProtection="1">
      <alignment horizontal="center" vertical="center"/>
    </xf>
    <xf numFmtId="0" fontId="3" fillId="68" borderId="56" xfId="0" applyFont="1" applyFill="1" applyBorder="1" applyProtection="1"/>
    <xf numFmtId="176" fontId="3" fillId="68" borderId="57" xfId="0" applyNumberFormat="1" applyFont="1" applyFill="1" applyBorder="1" applyAlignment="1" applyProtection="1">
      <alignment horizontal="right" vertical="center" indent="3"/>
    </xf>
    <xf numFmtId="183" fontId="3" fillId="68" borderId="0" xfId="0" applyNumberFormat="1" applyFont="1" applyFill="1" applyBorder="1" applyAlignment="1" applyProtection="1">
      <alignment horizontal="right" vertical="center" indent="1"/>
    </xf>
    <xf numFmtId="0" fontId="64" fillId="33" borderId="13" xfId="0" applyFont="1" applyFill="1" applyBorder="1" applyAlignment="1" applyProtection="1">
      <alignment horizontal="center" vertical="center"/>
      <protection locked="0"/>
    </xf>
    <xf numFmtId="176" fontId="3" fillId="33" borderId="0" xfId="0" applyNumberFormat="1" applyFont="1" applyFill="1" applyBorder="1" applyAlignment="1" applyProtection="1">
      <alignment horizontal="center" vertical="center"/>
    </xf>
    <xf numFmtId="10" fontId="3" fillId="33" borderId="0" xfId="0" applyNumberFormat="1" applyFont="1" applyFill="1" applyBorder="1" applyAlignment="1" applyProtection="1">
      <alignment horizontal="center" vertical="center"/>
    </xf>
    <xf numFmtId="10" fontId="3" fillId="33" borderId="57" xfId="0" applyNumberFormat="1" applyFont="1" applyFill="1" applyBorder="1" applyAlignment="1" applyProtection="1">
      <alignment horizontal="center" vertical="center"/>
    </xf>
    <xf numFmtId="0" fontId="64" fillId="33" borderId="56" xfId="0" applyFont="1" applyFill="1" applyBorder="1" applyProtection="1"/>
    <xf numFmtId="181" fontId="64" fillId="0" borderId="0" xfId="0" applyNumberFormat="1" applyFont="1" applyFill="1" applyBorder="1" applyAlignment="1" applyProtection="1">
      <alignment horizontal="right" vertical="center" indent="1"/>
    </xf>
    <xf numFmtId="0" fontId="64" fillId="33" borderId="0" xfId="0" applyFont="1" applyFill="1" applyBorder="1"/>
    <xf numFmtId="176" fontId="64" fillId="33" borderId="0" xfId="0" applyNumberFormat="1" applyFont="1" applyFill="1" applyBorder="1" applyAlignment="1">
      <alignment horizontal="center"/>
    </xf>
    <xf numFmtId="176" fontId="3" fillId="33" borderId="0" xfId="0" applyNumberFormat="1" applyFont="1" applyFill="1" applyBorder="1" applyAlignment="1">
      <alignment horizontal="center"/>
    </xf>
    <xf numFmtId="0" fontId="76" fillId="33" borderId="42" xfId="0" applyFont="1" applyFill="1" applyBorder="1"/>
    <xf numFmtId="0" fontId="3" fillId="33" borderId="43" xfId="0" applyFont="1" applyFill="1" applyBorder="1"/>
    <xf numFmtId="0" fontId="3" fillId="33" borderId="44" xfId="0" applyFont="1" applyFill="1" applyBorder="1"/>
    <xf numFmtId="0" fontId="65" fillId="33" borderId="36" xfId="0" applyFont="1" applyFill="1" applyBorder="1"/>
    <xf numFmtId="0" fontId="65" fillId="33" borderId="39" xfId="0" applyFont="1" applyFill="1" applyBorder="1"/>
    <xf numFmtId="0" fontId="65" fillId="33" borderId="56" xfId="0" applyFont="1" applyFill="1" applyBorder="1"/>
    <xf numFmtId="0" fontId="65" fillId="33" borderId="0" xfId="0" applyFont="1" applyFill="1" applyBorder="1"/>
    <xf numFmtId="0" fontId="73" fillId="33" borderId="62" xfId="253" applyFont="1" applyFill="1" applyBorder="1" applyAlignment="1" applyProtection="1">
      <alignment horizontal="center"/>
      <protection locked="0"/>
    </xf>
    <xf numFmtId="0" fontId="65" fillId="33" borderId="57" xfId="0" applyFont="1" applyFill="1" applyBorder="1"/>
    <xf numFmtId="0" fontId="65" fillId="33" borderId="11" xfId="0" applyFont="1" applyFill="1" applyBorder="1"/>
    <xf numFmtId="0" fontId="73" fillId="33" borderId="57" xfId="22" applyFont="1" applyFill="1" applyBorder="1" applyAlignment="1" applyProtection="1">
      <alignment horizontal="center"/>
    </xf>
    <xf numFmtId="176" fontId="65" fillId="33" borderId="0" xfId="0" applyNumberFormat="1" applyFont="1" applyFill="1" applyBorder="1" applyAlignment="1">
      <alignment horizontal="right" indent="4"/>
    </xf>
    <xf numFmtId="183" fontId="3" fillId="0" borderId="57" xfId="0" applyNumberFormat="1" applyFont="1" applyFill="1" applyBorder="1" applyAlignment="1" applyProtection="1">
      <alignment horizontal="right" vertical="center" indent="1"/>
    </xf>
    <xf numFmtId="0" fontId="65" fillId="33" borderId="0" xfId="0" applyFont="1" applyFill="1" applyBorder="1" applyAlignment="1">
      <alignment horizontal="center"/>
    </xf>
    <xf numFmtId="0" fontId="65" fillId="68" borderId="0" xfId="0" applyFont="1" applyFill="1" applyBorder="1"/>
    <xf numFmtId="176" fontId="65" fillId="68" borderId="0" xfId="0" applyNumberFormat="1" applyFont="1" applyFill="1" applyBorder="1" applyAlignment="1">
      <alignment horizontal="right" indent="4"/>
    </xf>
    <xf numFmtId="176" fontId="65" fillId="33" borderId="0" xfId="0" applyNumberFormat="1" applyFont="1" applyFill="1" applyBorder="1" applyAlignment="1" applyProtection="1">
      <alignment horizontal="center" vertical="center"/>
    </xf>
    <xf numFmtId="10" fontId="65" fillId="33" borderId="0" xfId="0" applyNumberFormat="1" applyFont="1" applyFill="1" applyBorder="1" applyAlignment="1" applyProtection="1">
      <alignment horizontal="center" vertical="center"/>
    </xf>
    <xf numFmtId="10" fontId="65" fillId="33" borderId="57" xfId="0" applyNumberFormat="1" applyFont="1" applyFill="1" applyBorder="1" applyAlignment="1" applyProtection="1">
      <alignment horizontal="center" vertical="center"/>
    </xf>
    <xf numFmtId="0" fontId="73" fillId="33" borderId="56" xfId="0" applyFont="1" applyFill="1" applyBorder="1" applyProtection="1"/>
    <xf numFmtId="0" fontId="73" fillId="33" borderId="0" xfId="0" applyFont="1" applyFill="1" applyBorder="1"/>
    <xf numFmtId="176" fontId="73" fillId="33" borderId="0" xfId="0" applyNumberFormat="1" applyFont="1" applyFill="1" applyBorder="1" applyAlignment="1">
      <alignment horizontal="center"/>
    </xf>
    <xf numFmtId="0" fontId="65" fillId="33" borderId="42" xfId="0" applyFont="1" applyFill="1" applyBorder="1"/>
    <xf numFmtId="0" fontId="65" fillId="33" borderId="43" xfId="0" applyFont="1" applyFill="1" applyBorder="1"/>
    <xf numFmtId="0" fontId="65" fillId="33" borderId="44" xfId="0" applyFont="1" applyFill="1" applyBorder="1"/>
    <xf numFmtId="0" fontId="77" fillId="33" borderId="0" xfId="0" applyFont="1" applyFill="1"/>
    <xf numFmtId="0" fontId="78" fillId="33" borderId="38" xfId="22" applyFont="1" applyFill="1" applyBorder="1" applyAlignment="1" applyProtection="1">
      <alignment horizontal="left" vertical="center"/>
    </xf>
    <xf numFmtId="0" fontId="72" fillId="33" borderId="36" xfId="22" applyFont="1" applyFill="1" applyBorder="1" applyAlignment="1" applyProtection="1">
      <alignment horizontal="left" vertical="center"/>
    </xf>
    <xf numFmtId="0" fontId="3" fillId="33" borderId="73" xfId="0" applyFont="1" applyFill="1" applyBorder="1"/>
    <xf numFmtId="0" fontId="3" fillId="66" borderId="36" xfId="0" applyFont="1" applyFill="1" applyBorder="1"/>
    <xf numFmtId="0" fontId="3" fillId="0" borderId="36" xfId="0" applyFont="1" applyFill="1" applyBorder="1"/>
    <xf numFmtId="0" fontId="3" fillId="33" borderId="65" xfId="0" applyFont="1" applyFill="1" applyBorder="1"/>
    <xf numFmtId="0" fontId="3" fillId="0" borderId="0" xfId="0" applyFont="1" applyBorder="1"/>
    <xf numFmtId="0" fontId="3" fillId="33" borderId="49" xfId="0" applyFont="1" applyFill="1" applyBorder="1"/>
    <xf numFmtId="0" fontId="3" fillId="66" borderId="0" xfId="0" applyFont="1" applyFill="1" applyBorder="1"/>
    <xf numFmtId="0" fontId="3" fillId="0" borderId="0" xfId="0" applyFont="1" applyFill="1" applyBorder="1"/>
    <xf numFmtId="0" fontId="3" fillId="33" borderId="66" xfId="0" applyFont="1" applyFill="1" applyBorder="1"/>
    <xf numFmtId="165" fontId="64" fillId="33" borderId="0" xfId="252" applyFont="1" applyFill="1" applyBorder="1"/>
    <xf numFmtId="0" fontId="3" fillId="33" borderId="0" xfId="0" applyFont="1" applyFill="1" applyBorder="1" applyAlignment="1">
      <alignment horizontal="right"/>
    </xf>
    <xf numFmtId="0" fontId="3" fillId="33" borderId="0" xfId="0" applyFont="1" applyFill="1" applyBorder="1" applyAlignment="1">
      <alignment horizontal="left"/>
    </xf>
    <xf numFmtId="0" fontId="79" fillId="33" borderId="56" xfId="22" applyFont="1" applyFill="1" applyBorder="1" applyAlignment="1" applyProtection="1">
      <alignment horizontal="left" vertical="center" wrapText="1"/>
    </xf>
    <xf numFmtId="179" fontId="3" fillId="33" borderId="0" xfId="0" applyNumberFormat="1" applyFont="1" applyFill="1" applyBorder="1" applyAlignment="1">
      <alignment horizontal="right" indent="1"/>
    </xf>
    <xf numFmtId="181" fontId="64" fillId="33" borderId="10" xfId="0" applyNumberFormat="1" applyFont="1" applyFill="1" applyBorder="1" applyAlignment="1" applyProtection="1">
      <alignment horizontal="right" vertical="center" indent="1"/>
    </xf>
    <xf numFmtId="179" fontId="64" fillId="33" borderId="0" xfId="0" applyNumberFormat="1" applyFont="1" applyFill="1" applyBorder="1" applyAlignment="1">
      <alignment horizontal="right" indent="1"/>
    </xf>
    <xf numFmtId="179" fontId="3" fillId="33" borderId="49" xfId="0" applyNumberFormat="1" applyFont="1" applyFill="1" applyBorder="1" applyAlignment="1">
      <alignment horizontal="right" indent="1"/>
    </xf>
    <xf numFmtId="181" fontId="64" fillId="66" borderId="59" xfId="0" applyNumberFormat="1" applyFont="1" applyFill="1" applyBorder="1" applyAlignment="1" applyProtection="1">
      <alignment horizontal="right" vertical="center" indent="1"/>
    </xf>
    <xf numFmtId="181" fontId="64" fillId="0" borderId="72" xfId="0" applyNumberFormat="1" applyFont="1" applyFill="1" applyBorder="1" applyAlignment="1" applyProtection="1">
      <alignment horizontal="right" vertical="center" indent="1"/>
    </xf>
    <xf numFmtId="182" fontId="64" fillId="33" borderId="61" xfId="0" applyNumberFormat="1" applyFont="1" applyFill="1" applyBorder="1" applyAlignment="1" applyProtection="1">
      <alignment horizontal="right" vertical="center" indent="1"/>
    </xf>
    <xf numFmtId="176" fontId="64" fillId="33" borderId="0" xfId="0" applyNumberFormat="1" applyFont="1" applyFill="1" applyBorder="1" applyAlignment="1" applyProtection="1">
      <alignment horizontal="right" vertical="center" indent="1"/>
    </xf>
    <xf numFmtId="176" fontId="64" fillId="66" borderId="0" xfId="0" applyNumberFormat="1" applyFont="1" applyFill="1" applyBorder="1" applyAlignment="1" applyProtection="1">
      <alignment horizontal="right" vertical="center" indent="1"/>
    </xf>
    <xf numFmtId="176" fontId="64" fillId="0" borderId="0" xfId="0" applyNumberFormat="1" applyFont="1" applyFill="1" applyBorder="1" applyAlignment="1" applyProtection="1">
      <alignment horizontal="right" vertical="center" indent="1"/>
    </xf>
    <xf numFmtId="176" fontId="64" fillId="33" borderId="66" xfId="0" applyNumberFormat="1" applyFont="1" applyFill="1" applyBorder="1" applyAlignment="1" applyProtection="1">
      <alignment horizontal="right" vertical="center" indent="1"/>
    </xf>
    <xf numFmtId="0" fontId="65" fillId="33" borderId="56" xfId="22" applyFont="1" applyFill="1" applyBorder="1" applyProtection="1"/>
    <xf numFmtId="0" fontId="73" fillId="33" borderId="0" xfId="22" applyFont="1" applyFill="1" applyBorder="1" applyAlignment="1" applyProtection="1">
      <alignment horizontal="center" wrapText="1"/>
    </xf>
    <xf numFmtId="0" fontId="64" fillId="33" borderId="0" xfId="0" applyFont="1" applyFill="1" applyBorder="1" applyAlignment="1">
      <alignment horizontal="center" wrapText="1"/>
    </xf>
    <xf numFmtId="0" fontId="73" fillId="33" borderId="49" xfId="22" applyFont="1" applyFill="1" applyBorder="1" applyAlignment="1" applyProtection="1">
      <alignment horizontal="center" wrapText="1"/>
    </xf>
    <xf numFmtId="0" fontId="64" fillId="66" borderId="0" xfId="0" applyFont="1" applyFill="1" applyBorder="1" applyAlignment="1">
      <alignment horizontal="center" wrapText="1"/>
    </xf>
    <xf numFmtId="0" fontId="64" fillId="0" borderId="0" xfId="0" applyFont="1" applyFill="1" applyBorder="1" applyAlignment="1">
      <alignment horizontal="center" wrapText="1"/>
    </xf>
    <xf numFmtId="0" fontId="64" fillId="33" borderId="66" xfId="0" applyFont="1" applyFill="1" applyBorder="1" applyAlignment="1">
      <alignment horizontal="center"/>
    </xf>
    <xf numFmtId="0" fontId="73" fillId="33" borderId="11" xfId="22" applyFont="1" applyFill="1" applyBorder="1" applyAlignment="1" applyProtection="1">
      <alignment horizontal="center" wrapText="1"/>
    </xf>
    <xf numFmtId="0" fontId="73" fillId="33" borderId="11" xfId="22" applyFont="1" applyFill="1" applyBorder="1" applyAlignment="1" applyProtection="1">
      <alignment horizontal="right" wrapText="1" indent="1"/>
    </xf>
    <xf numFmtId="0" fontId="73" fillId="33" borderId="11" xfId="22" applyFont="1" applyFill="1" applyBorder="1" applyAlignment="1" applyProtection="1">
      <alignment horizontal="right" indent="1"/>
    </xf>
    <xf numFmtId="0" fontId="64" fillId="33" borderId="11" xfId="0" applyFont="1" applyFill="1" applyBorder="1" applyAlignment="1">
      <alignment horizontal="right" vertical="center" indent="1"/>
    </xf>
    <xf numFmtId="0" fontId="73" fillId="33" borderId="50" xfId="22" applyFont="1" applyFill="1" applyBorder="1" applyAlignment="1" applyProtection="1">
      <alignment wrapText="1"/>
    </xf>
    <xf numFmtId="0" fontId="73" fillId="33" borderId="11" xfId="22" applyFont="1" applyFill="1" applyBorder="1" applyAlignment="1" applyProtection="1">
      <alignment horizontal="center"/>
    </xf>
    <xf numFmtId="0" fontId="64" fillId="66" borderId="11" xfId="0" applyFont="1" applyFill="1" applyBorder="1" applyAlignment="1">
      <alignment horizontal="center" wrapText="1"/>
    </xf>
    <xf numFmtId="0" fontId="64" fillId="0" borderId="11" xfId="0" applyFont="1" applyFill="1" applyBorder="1" applyAlignment="1">
      <alignment horizontal="center" wrapText="1"/>
    </xf>
    <xf numFmtId="0" fontId="64" fillId="33" borderId="60" xfId="0" applyFont="1" applyFill="1" applyBorder="1" applyAlignment="1">
      <alignment horizontal="center" vertical="center"/>
    </xf>
    <xf numFmtId="0" fontId="73" fillId="33" borderId="0" xfId="22" applyFont="1" applyFill="1" applyBorder="1" applyAlignment="1" applyProtection="1">
      <alignment horizontal="right" indent="1"/>
    </xf>
    <xf numFmtId="0" fontId="65" fillId="33" borderId="0" xfId="22" applyFont="1" applyFill="1" applyBorder="1" applyAlignment="1" applyProtection="1">
      <alignment horizontal="right" indent="1"/>
    </xf>
    <xf numFmtId="0" fontId="3" fillId="33" borderId="0" xfId="0" applyFont="1" applyFill="1" applyBorder="1" applyAlignment="1">
      <alignment horizontal="right" indent="1"/>
    </xf>
    <xf numFmtId="0" fontId="3" fillId="33" borderId="48" xfId="0" applyFont="1" applyFill="1" applyBorder="1" applyAlignment="1">
      <alignment horizontal="right" indent="1"/>
    </xf>
    <xf numFmtId="0" fontId="3" fillId="66" borderId="0" xfId="0" applyFont="1" applyFill="1" applyBorder="1" applyAlignment="1">
      <alignment horizontal="right" indent="1"/>
    </xf>
    <xf numFmtId="0" fontId="3" fillId="0" borderId="0" xfId="0" applyFont="1" applyFill="1" applyBorder="1" applyAlignment="1">
      <alignment horizontal="right" indent="1"/>
    </xf>
    <xf numFmtId="174" fontId="3" fillId="0" borderId="0" xfId="0" applyNumberFormat="1" applyFont="1" applyFill="1" applyBorder="1" applyAlignment="1" applyProtection="1">
      <alignment horizontal="center" vertical="center"/>
    </xf>
    <xf numFmtId="176" fontId="3" fillId="0" borderId="0" xfId="0" applyNumberFormat="1" applyFont="1" applyFill="1" applyBorder="1" applyAlignment="1" applyProtection="1">
      <alignment horizontal="right" vertical="center" indent="1"/>
    </xf>
    <xf numFmtId="174" fontId="3" fillId="0" borderId="49" xfId="0" applyNumberFormat="1" applyFont="1" applyFill="1" applyBorder="1" applyAlignment="1" applyProtection="1">
      <alignment horizontal="center" vertical="center"/>
    </xf>
    <xf numFmtId="181" fontId="64" fillId="66" borderId="0" xfId="0" applyNumberFormat="1" applyFont="1" applyFill="1" applyBorder="1" applyAlignment="1" applyProtection="1">
      <alignment horizontal="right" vertical="center" indent="1"/>
    </xf>
    <xf numFmtId="181" fontId="64" fillId="0" borderId="66" xfId="0" applyNumberFormat="1" applyFont="1" applyFill="1" applyBorder="1" applyAlignment="1" applyProtection="1">
      <alignment horizontal="right" vertical="center" indent="1"/>
    </xf>
    <xf numFmtId="0" fontId="3" fillId="0" borderId="56" xfId="0" applyFont="1" applyBorder="1" applyAlignment="1" applyProtection="1">
      <alignment wrapText="1"/>
    </xf>
    <xf numFmtId="0" fontId="3" fillId="0" borderId="0" xfId="0" applyFont="1" applyFill="1" applyBorder="1" applyAlignment="1" applyProtection="1">
      <alignment horizontal="center" vertical="center"/>
    </xf>
    <xf numFmtId="0" fontId="3" fillId="0" borderId="49" xfId="0" applyFont="1" applyFill="1" applyBorder="1" applyAlignment="1" applyProtection="1">
      <alignment horizontal="center" vertical="center"/>
    </xf>
    <xf numFmtId="0" fontId="3" fillId="0" borderId="56" xfId="0" applyFont="1" applyFill="1" applyBorder="1"/>
    <xf numFmtId="10" fontId="64" fillId="0" borderId="0" xfId="0" applyNumberFormat="1" applyFont="1" applyFill="1" applyBorder="1"/>
    <xf numFmtId="0" fontId="64" fillId="0" borderId="0" xfId="0" applyFont="1" applyFill="1" applyBorder="1" applyAlignment="1">
      <alignment horizontal="right" indent="1"/>
    </xf>
    <xf numFmtId="10" fontId="64" fillId="0" borderId="49" xfId="0" applyNumberFormat="1" applyFont="1" applyFill="1" applyBorder="1"/>
    <xf numFmtId="181" fontId="3" fillId="0" borderId="0" xfId="0" applyNumberFormat="1" applyFont="1" applyFill="1" applyBorder="1" applyAlignment="1">
      <alignment horizontal="right" indent="1"/>
    </xf>
    <xf numFmtId="181" fontId="80" fillId="0" borderId="66" xfId="0" applyNumberFormat="1" applyFont="1" applyFill="1" applyBorder="1" applyAlignment="1">
      <alignment horizontal="right" indent="1"/>
    </xf>
    <xf numFmtId="10" fontId="64" fillId="33" borderId="0" xfId="0" applyNumberFormat="1" applyFont="1" applyFill="1" applyBorder="1" applyAlignment="1" applyProtection="1">
      <alignment horizontal="center" vertical="center"/>
    </xf>
    <xf numFmtId="181" fontId="64" fillId="33" borderId="0" xfId="0" applyNumberFormat="1" applyFont="1" applyFill="1" applyBorder="1" applyAlignment="1" applyProtection="1">
      <alignment horizontal="right" vertical="center" indent="1"/>
    </xf>
    <xf numFmtId="10" fontId="64" fillId="33" borderId="49" xfId="0" applyNumberFormat="1" applyFont="1" applyFill="1" applyBorder="1" applyAlignment="1" applyProtection="1">
      <alignment horizontal="center" vertical="center"/>
    </xf>
    <xf numFmtId="181" fontId="64" fillId="33" borderId="66" xfId="0" applyNumberFormat="1" applyFont="1" applyFill="1" applyBorder="1" applyAlignment="1" applyProtection="1">
      <alignment horizontal="right" vertical="center" indent="1"/>
    </xf>
    <xf numFmtId="0" fontId="81" fillId="33" borderId="42" xfId="0" applyFont="1" applyFill="1" applyBorder="1"/>
    <xf numFmtId="10" fontId="64" fillId="33" borderId="43" xfId="0" applyNumberFormat="1" applyFont="1" applyFill="1" applyBorder="1" applyAlignment="1" applyProtection="1">
      <alignment horizontal="center" vertical="center"/>
    </xf>
    <xf numFmtId="176" fontId="64" fillId="33" borderId="43" xfId="0" applyNumberFormat="1" applyFont="1" applyFill="1" applyBorder="1" applyAlignment="1" applyProtection="1">
      <alignment horizontal="center" vertical="center"/>
    </xf>
    <xf numFmtId="176" fontId="64" fillId="33" borderId="55" xfId="0" applyNumberFormat="1" applyFont="1" applyFill="1" applyBorder="1" applyAlignment="1" applyProtection="1">
      <alignment horizontal="center" vertical="center"/>
    </xf>
    <xf numFmtId="181" fontId="64" fillId="33" borderId="43" xfId="0" applyNumberFormat="1" applyFont="1" applyFill="1" applyBorder="1" applyAlignment="1" applyProtection="1">
      <alignment horizontal="center" vertical="center"/>
    </xf>
    <xf numFmtId="181" fontId="64" fillId="66" borderId="43" xfId="0" applyNumberFormat="1" applyFont="1" applyFill="1" applyBorder="1" applyAlignment="1" applyProtection="1">
      <alignment horizontal="center" vertical="center"/>
    </xf>
    <xf numFmtId="181" fontId="64" fillId="0" borderId="43" xfId="0" applyNumberFormat="1" applyFont="1" applyFill="1" applyBorder="1" applyAlignment="1" applyProtection="1">
      <alignment horizontal="center" vertical="center"/>
    </xf>
    <xf numFmtId="181" fontId="64" fillId="33" borderId="67" xfId="0" applyNumberFormat="1" applyFont="1" applyFill="1" applyBorder="1" applyAlignment="1" applyProtection="1">
      <alignment horizontal="right" vertical="center" indent="1"/>
    </xf>
    <xf numFmtId="0" fontId="81" fillId="33" borderId="0" xfId="0" applyFont="1" applyFill="1"/>
    <xf numFmtId="0" fontId="68" fillId="33" borderId="38" xfId="22" applyFont="1" applyFill="1" applyBorder="1" applyAlignment="1" applyProtection="1">
      <alignment horizontal="left" vertical="center"/>
    </xf>
    <xf numFmtId="0" fontId="79" fillId="33" borderId="56" xfId="22" applyFont="1" applyFill="1" applyBorder="1" applyAlignment="1" applyProtection="1">
      <alignment horizontal="left" vertical="center"/>
    </xf>
    <xf numFmtId="165" fontId="64" fillId="33" borderId="57" xfId="252" applyFont="1" applyFill="1" applyBorder="1"/>
    <xf numFmtId="181" fontId="64" fillId="0" borderId="10" xfId="0" applyNumberFormat="1" applyFont="1" applyFill="1" applyBorder="1" applyAlignment="1" applyProtection="1">
      <alignment horizontal="right" vertical="center" indent="1"/>
    </xf>
    <xf numFmtId="177" fontId="64" fillId="33" borderId="57" xfId="252" applyNumberFormat="1" applyFont="1" applyFill="1" applyBorder="1"/>
    <xf numFmtId="0" fontId="73" fillId="33" borderId="57" xfId="22" applyFont="1" applyFill="1" applyBorder="1" applyAlignment="1" applyProtection="1">
      <alignment horizontal="center" wrapText="1"/>
    </xf>
    <xf numFmtId="0" fontId="73" fillId="33" borderId="56" xfId="22" applyFont="1" applyFill="1" applyBorder="1" applyProtection="1"/>
    <xf numFmtId="0" fontId="65" fillId="33" borderId="57" xfId="22" applyFont="1" applyFill="1" applyBorder="1" applyProtection="1"/>
    <xf numFmtId="181" fontId="64" fillId="0" borderId="57" xfId="0" applyNumberFormat="1" applyFont="1" applyFill="1" applyBorder="1" applyAlignment="1" applyProtection="1">
      <alignment horizontal="right" vertical="center" indent="1"/>
    </xf>
    <xf numFmtId="176" fontId="3" fillId="33" borderId="57" xfId="0" applyNumberFormat="1" applyFont="1" applyFill="1" applyBorder="1" applyAlignment="1" applyProtection="1">
      <alignment horizontal="right" vertical="center" indent="5"/>
    </xf>
    <xf numFmtId="176" fontId="3" fillId="0" borderId="0" xfId="0" applyNumberFormat="1" applyFont="1" applyFill="1" applyBorder="1" applyAlignment="1" applyProtection="1">
      <alignment horizontal="center" vertical="center"/>
    </xf>
    <xf numFmtId="176" fontId="3" fillId="33" borderId="57" xfId="0" applyNumberFormat="1" applyFont="1" applyFill="1" applyBorder="1" applyAlignment="1" applyProtection="1">
      <alignment horizontal="center" vertical="center"/>
    </xf>
    <xf numFmtId="174" fontId="64" fillId="0" borderId="0" xfId="0" applyNumberFormat="1" applyFont="1" applyFill="1" applyBorder="1"/>
    <xf numFmtId="0" fontId="3" fillId="0" borderId="57" xfId="0" applyFont="1" applyFill="1" applyBorder="1" applyAlignment="1">
      <alignment horizontal="center"/>
    </xf>
    <xf numFmtId="174" fontId="64" fillId="33" borderId="0" xfId="0" applyNumberFormat="1" applyFont="1" applyFill="1" applyBorder="1" applyAlignment="1" applyProtection="1">
      <alignment horizontal="center" vertical="center"/>
    </xf>
    <xf numFmtId="176" fontId="64" fillId="33" borderId="57" xfId="0" applyNumberFormat="1" applyFont="1" applyFill="1" applyBorder="1" applyAlignment="1" applyProtection="1">
      <alignment horizontal="center" vertical="center"/>
    </xf>
    <xf numFmtId="0" fontId="81" fillId="33" borderId="56" xfId="0" applyFont="1" applyFill="1" applyBorder="1"/>
    <xf numFmtId="0" fontId="77" fillId="0" borderId="0" xfId="0" applyFont="1" applyProtection="1"/>
    <xf numFmtId="0" fontId="3" fillId="0" borderId="0" xfId="0" applyFont="1" applyProtection="1"/>
    <xf numFmtId="0" fontId="3" fillId="0" borderId="0" xfId="0" applyFont="1" applyAlignment="1" applyProtection="1">
      <alignment vertical="top" wrapText="1"/>
    </xf>
    <xf numFmtId="0" fontId="3" fillId="0" borderId="0" xfId="0" applyFont="1" applyAlignment="1" applyProtection="1">
      <alignment vertical="top"/>
    </xf>
    <xf numFmtId="0" fontId="21" fillId="0" borderId="0" xfId="22" applyFont="1" applyFill="1" applyProtection="1"/>
    <xf numFmtId="0" fontId="25" fillId="0" borderId="0" xfId="22" applyFont="1" applyFill="1" applyAlignment="1" applyProtection="1">
      <alignment horizontal="center"/>
    </xf>
    <xf numFmtId="0" fontId="21" fillId="0" borderId="0" xfId="22" applyFont="1" applyFill="1" applyAlignment="1" applyProtection="1">
      <alignment horizontal="center"/>
    </xf>
    <xf numFmtId="0" fontId="3" fillId="67" borderId="0" xfId="0" applyFont="1" applyFill="1" applyProtection="1"/>
    <xf numFmtId="0" fontId="3" fillId="67" borderId="0" xfId="0" applyFont="1" applyFill="1" applyAlignment="1" applyProtection="1">
      <alignment horizontal="center" vertical="center"/>
    </xf>
    <xf numFmtId="0" fontId="64" fillId="0" borderId="0" xfId="0" applyFont="1" applyProtection="1"/>
    <xf numFmtId="174" fontId="64" fillId="0" borderId="0" xfId="0" applyNumberFormat="1" applyFont="1" applyAlignment="1" applyProtection="1">
      <alignment horizontal="center" vertical="center"/>
    </xf>
    <xf numFmtId="176" fontId="64" fillId="0" borderId="0" xfId="0" applyNumberFormat="1" applyFont="1" applyAlignment="1" applyProtection="1">
      <alignment horizontal="center" vertical="center"/>
    </xf>
    <xf numFmtId="0" fontId="81" fillId="0" borderId="0" xfId="0" applyFont="1" applyProtection="1"/>
    <xf numFmtId="0" fontId="72" fillId="0" borderId="38" xfId="22" applyFont="1" applyBorder="1" applyAlignment="1" applyProtection="1">
      <alignment horizontal="left" vertical="center"/>
    </xf>
    <xf numFmtId="0" fontId="3" fillId="0" borderId="36" xfId="0" applyFont="1" applyFill="1" applyBorder="1" applyAlignment="1" applyProtection="1">
      <alignment vertical="top" wrapText="1"/>
    </xf>
    <xf numFmtId="176" fontId="3" fillId="0" borderId="45" xfId="0" applyNumberFormat="1" applyFont="1" applyFill="1" applyBorder="1" applyAlignment="1" applyProtection="1">
      <alignment horizontal="center" vertical="center" wrapText="1"/>
    </xf>
    <xf numFmtId="176" fontId="73" fillId="0" borderId="63" xfId="21" applyNumberFormat="1" applyFont="1" applyFill="1" applyBorder="1" applyAlignment="1" applyProtection="1">
      <alignment horizontal="center" vertical="center"/>
    </xf>
    <xf numFmtId="176" fontId="73" fillId="33" borderId="36" xfId="21" applyNumberFormat="1" applyFont="1" applyFill="1" applyBorder="1" applyAlignment="1" applyProtection="1">
      <alignment vertical="center" wrapText="1"/>
    </xf>
    <xf numFmtId="0" fontId="3" fillId="0" borderId="39" xfId="0" applyFont="1" applyBorder="1"/>
    <xf numFmtId="0" fontId="72" fillId="33" borderId="56" xfId="22" applyFont="1" applyFill="1" applyBorder="1" applyAlignment="1" applyProtection="1">
      <alignment horizontal="left" vertical="center"/>
    </xf>
    <xf numFmtId="0" fontId="3" fillId="33" borderId="0" xfId="0" applyFont="1" applyFill="1" applyBorder="1" applyAlignment="1" applyProtection="1">
      <alignment vertical="top" wrapText="1"/>
    </xf>
    <xf numFmtId="176" fontId="3" fillId="0" borderId="14" xfId="0" applyNumberFormat="1" applyFont="1" applyFill="1" applyBorder="1" applyAlignment="1" applyProtection="1">
      <alignment horizontal="center" vertical="center" wrapText="1"/>
    </xf>
    <xf numFmtId="176" fontId="73" fillId="0" borderId="64" xfId="21" applyNumberFormat="1" applyFont="1" applyFill="1" applyBorder="1" applyAlignment="1" applyProtection="1">
      <alignment horizontal="center" vertical="center"/>
    </xf>
    <xf numFmtId="176" fontId="73" fillId="33" borderId="0" xfId="21" applyNumberFormat="1" applyFont="1" applyFill="1" applyBorder="1" applyAlignment="1" applyProtection="1">
      <alignment vertical="center" wrapText="1"/>
    </xf>
    <xf numFmtId="0" fontId="3" fillId="0" borderId="57" xfId="0" applyFont="1" applyBorder="1"/>
    <xf numFmtId="0" fontId="73" fillId="0" borderId="38" xfId="21" applyFont="1" applyBorder="1" applyAlignment="1" applyProtection="1">
      <alignment horizontal="left" vertical="center"/>
    </xf>
    <xf numFmtId="0" fontId="73" fillId="33" borderId="69" xfId="21" applyFont="1" applyFill="1" applyBorder="1" applyAlignment="1" applyProtection="1">
      <alignment horizontal="center" vertical="center"/>
    </xf>
    <xf numFmtId="176" fontId="73" fillId="33" borderId="70" xfId="21" applyNumberFormat="1" applyFont="1" applyFill="1" applyBorder="1" applyAlignment="1" applyProtection="1">
      <alignment horizontal="center" vertical="center"/>
    </xf>
    <xf numFmtId="176" fontId="73" fillId="33" borderId="70" xfId="21" applyNumberFormat="1" applyFont="1" applyFill="1" applyBorder="1" applyAlignment="1" applyProtection="1">
      <alignment vertical="center" wrapText="1"/>
    </xf>
    <xf numFmtId="176" fontId="73" fillId="33" borderId="71" xfId="21" applyNumberFormat="1" applyFont="1" applyFill="1" applyBorder="1" applyAlignment="1" applyProtection="1">
      <alignment vertical="center" wrapText="1"/>
    </xf>
    <xf numFmtId="0" fontId="3" fillId="36" borderId="16" xfId="0" applyFont="1" applyFill="1" applyBorder="1" applyAlignment="1" applyProtection="1">
      <alignment horizontal="center" vertical="center"/>
      <protection locked="0"/>
    </xf>
    <xf numFmtId="0" fontId="3" fillId="36" borderId="12" xfId="0" applyFont="1" applyFill="1" applyBorder="1" applyAlignment="1" applyProtection="1">
      <alignment horizontal="center" vertical="center"/>
      <protection locked="0"/>
    </xf>
    <xf numFmtId="175" fontId="3" fillId="37" borderId="16" xfId="0" applyNumberFormat="1" applyFont="1" applyFill="1" applyBorder="1" applyAlignment="1" applyProtection="1">
      <alignment horizontal="center" vertical="center"/>
      <protection locked="0"/>
    </xf>
    <xf numFmtId="176" fontId="81" fillId="33" borderId="46" xfId="0" applyNumberFormat="1" applyFont="1" applyFill="1" applyBorder="1" applyAlignment="1" applyProtection="1">
      <alignment horizontal="center" vertical="center"/>
    </xf>
    <xf numFmtId="175" fontId="3" fillId="37" borderId="12" xfId="0" applyNumberFormat="1" applyFont="1" applyFill="1" applyBorder="1" applyAlignment="1" applyProtection="1">
      <alignment horizontal="center" vertical="center"/>
      <protection locked="0"/>
    </xf>
    <xf numFmtId="0" fontId="3" fillId="0" borderId="56" xfId="0" applyFont="1" applyBorder="1" applyAlignment="1">
      <alignment horizontal="center"/>
    </xf>
    <xf numFmtId="0" fontId="3" fillId="0" borderId="0" xfId="0" applyFont="1" applyBorder="1" applyAlignment="1">
      <alignment horizontal="center"/>
    </xf>
    <xf numFmtId="0" fontId="3" fillId="0" borderId="57" xfId="0" applyFont="1" applyBorder="1" applyProtection="1"/>
    <xf numFmtId="0" fontId="3" fillId="36" borderId="13" xfId="0" applyFont="1" applyFill="1" applyBorder="1" applyAlignment="1" applyProtection="1">
      <alignment horizontal="center" vertical="center"/>
      <protection locked="0"/>
    </xf>
    <xf numFmtId="10" fontId="3" fillId="37" borderId="80" xfId="0" applyNumberFormat="1" applyFont="1" applyFill="1" applyBorder="1" applyAlignment="1" applyProtection="1">
      <alignment horizontal="center" vertical="center"/>
      <protection locked="0"/>
    </xf>
    <xf numFmtId="10" fontId="3" fillId="37" borderId="75" xfId="0" applyNumberFormat="1" applyFont="1" applyFill="1" applyBorder="1" applyAlignment="1" applyProtection="1">
      <alignment horizontal="center" vertical="center"/>
      <protection locked="0"/>
    </xf>
    <xf numFmtId="175" fontId="3" fillId="38" borderId="12" xfId="0" applyNumberFormat="1" applyFont="1" applyFill="1" applyBorder="1" applyAlignment="1" applyProtection="1">
      <alignment horizontal="center" vertical="center"/>
    </xf>
    <xf numFmtId="0" fontId="3" fillId="38" borderId="57" xfId="0" applyFont="1" applyFill="1" applyBorder="1" applyProtection="1"/>
    <xf numFmtId="0" fontId="3" fillId="38" borderId="0" xfId="0" applyFont="1" applyFill="1" applyBorder="1" applyAlignment="1" applyProtection="1">
      <alignment horizontal="center" vertical="center"/>
    </xf>
    <xf numFmtId="176" fontId="3" fillId="38" borderId="0" xfId="0" applyNumberFormat="1" applyFont="1" applyFill="1" applyBorder="1" applyAlignment="1" applyProtection="1">
      <alignment horizontal="center" vertical="center"/>
    </xf>
    <xf numFmtId="176" fontId="3" fillId="38" borderId="57" xfId="0" applyNumberFormat="1" applyFont="1" applyFill="1" applyBorder="1" applyAlignment="1" applyProtection="1">
      <alignment horizontal="center" vertical="center"/>
    </xf>
    <xf numFmtId="10" fontId="3" fillId="0" borderId="56" xfId="0" applyNumberFormat="1" applyFont="1" applyFill="1" applyBorder="1" applyAlignment="1" applyProtection="1">
      <alignment horizontal="center" vertical="center"/>
    </xf>
    <xf numFmtId="10" fontId="3" fillId="0" borderId="0" xfId="0" applyNumberFormat="1" applyFont="1" applyFill="1" applyBorder="1" applyAlignment="1" applyProtection="1">
      <alignment horizontal="center" vertical="center"/>
    </xf>
    <xf numFmtId="175" fontId="3" fillId="37" borderId="13" xfId="0" applyNumberFormat="1" applyFont="1" applyFill="1" applyBorder="1" applyAlignment="1" applyProtection="1">
      <alignment horizontal="center" vertical="center"/>
      <protection locked="0"/>
    </xf>
    <xf numFmtId="0" fontId="3" fillId="0" borderId="56" xfId="0" applyFont="1" applyBorder="1"/>
    <xf numFmtId="0" fontId="3" fillId="33" borderId="57" xfId="0" applyFont="1" applyFill="1" applyBorder="1" applyProtection="1"/>
    <xf numFmtId="0" fontId="3" fillId="0" borderId="56" xfId="0" applyFont="1" applyFill="1" applyBorder="1" applyAlignment="1">
      <alignment horizontal="center"/>
    </xf>
    <xf numFmtId="0" fontId="3" fillId="0" borderId="0" xfId="0" applyFont="1" applyFill="1" applyBorder="1" applyAlignment="1">
      <alignment horizontal="center"/>
    </xf>
    <xf numFmtId="0" fontId="3" fillId="0" borderId="0" xfId="0" applyFont="1" applyBorder="1" applyProtection="1"/>
    <xf numFmtId="0" fontId="64" fillId="0" borderId="56" xfId="0" applyFont="1" applyBorder="1" applyProtection="1"/>
    <xf numFmtId="0" fontId="83" fillId="0" borderId="0" xfId="0" applyFont="1" applyBorder="1" applyAlignment="1" applyProtection="1">
      <alignment horizontal="center" vertical="center"/>
    </xf>
    <xf numFmtId="175" fontId="3" fillId="0" borderId="15" xfId="0" applyNumberFormat="1" applyFont="1" applyBorder="1" applyAlignment="1" applyProtection="1">
      <alignment horizontal="center" vertical="center"/>
    </xf>
    <xf numFmtId="0" fontId="3" fillId="33" borderId="57" xfId="0" applyFont="1" applyFill="1" applyBorder="1" applyAlignment="1" applyProtection="1">
      <alignment horizontal="center" vertical="center"/>
    </xf>
    <xf numFmtId="175" fontId="64" fillId="0" borderId="15" xfId="0" applyNumberFormat="1" applyFont="1" applyBorder="1" applyAlignment="1" applyProtection="1">
      <alignment horizontal="center" vertical="center"/>
    </xf>
    <xf numFmtId="175" fontId="64" fillId="0" borderId="81" xfId="0" applyNumberFormat="1" applyFont="1" applyBorder="1" applyAlignment="1" applyProtection="1">
      <alignment horizontal="center" vertical="center"/>
    </xf>
    <xf numFmtId="0" fontId="64" fillId="0" borderId="56" xfId="0" applyFont="1" applyBorder="1"/>
    <xf numFmtId="0" fontId="64" fillId="0" borderId="0" xfId="0" applyFont="1" applyBorder="1" applyAlignment="1">
      <alignment horizontal="right" indent="2"/>
    </xf>
    <xf numFmtId="175" fontId="64" fillId="0" borderId="0" xfId="0" applyNumberFormat="1" applyFont="1" applyBorder="1" applyAlignment="1">
      <alignment horizontal="center"/>
    </xf>
    <xf numFmtId="176" fontId="84" fillId="0" borderId="0" xfId="0" applyNumberFormat="1" applyFont="1" applyBorder="1" applyAlignment="1" applyProtection="1">
      <alignment horizontal="center"/>
    </xf>
    <xf numFmtId="0" fontId="64" fillId="0" borderId="33" xfId="0" applyFont="1" applyBorder="1"/>
    <xf numFmtId="0" fontId="64" fillId="0" borderId="34" xfId="0" applyFont="1" applyBorder="1" applyAlignment="1">
      <alignment horizontal="right" indent="2"/>
    </xf>
    <xf numFmtId="175" fontId="64" fillId="0" borderId="34" xfId="0" applyNumberFormat="1" applyFont="1" applyBorder="1" applyAlignment="1">
      <alignment horizontal="center"/>
    </xf>
    <xf numFmtId="0" fontId="3" fillId="33" borderId="35" xfId="0" applyFont="1" applyFill="1" applyBorder="1" applyProtection="1"/>
    <xf numFmtId="37" fontId="73" fillId="0" borderId="0" xfId="98" applyNumberFormat="1" applyFont="1" applyFill="1" applyBorder="1" applyAlignment="1" applyProtection="1">
      <alignment vertical="center"/>
    </xf>
    <xf numFmtId="37" fontId="73" fillId="0" borderId="0" xfId="178" applyNumberFormat="1" applyFont="1" applyFill="1" applyBorder="1" applyAlignment="1" applyProtection="1">
      <alignment vertical="center"/>
    </xf>
    <xf numFmtId="176" fontId="3" fillId="0" borderId="0" xfId="0" applyNumberFormat="1" applyFont="1" applyBorder="1"/>
    <xf numFmtId="0" fontId="3" fillId="0" borderId="42" xfId="0" applyFont="1" applyBorder="1"/>
    <xf numFmtId="0" fontId="3" fillId="0" borderId="43" xfId="0" applyFont="1" applyBorder="1"/>
    <xf numFmtId="0" fontId="3" fillId="0" borderId="44" xfId="0" applyFont="1" applyBorder="1"/>
    <xf numFmtId="10" fontId="3" fillId="0" borderId="42" xfId="0" applyNumberFormat="1" applyFont="1" applyBorder="1" applyAlignment="1">
      <alignment horizontal="center"/>
    </xf>
    <xf numFmtId="10" fontId="3" fillId="0" borderId="43" xfId="0" applyNumberFormat="1" applyFont="1" applyBorder="1" applyAlignment="1">
      <alignment horizontal="center"/>
    </xf>
    <xf numFmtId="0" fontId="85" fillId="33" borderId="0" xfId="0" applyFont="1" applyFill="1"/>
    <xf numFmtId="180" fontId="3" fillId="0" borderId="0" xfId="0" applyNumberFormat="1" applyFont="1" applyFill="1" applyAlignment="1">
      <alignment horizontal="center"/>
    </xf>
    <xf numFmtId="176" fontId="3" fillId="0" borderId="0" xfId="0" applyNumberFormat="1" applyFont="1" applyFill="1"/>
    <xf numFmtId="174" fontId="3" fillId="0" borderId="0" xfId="254" applyNumberFormat="1" applyFont="1"/>
    <xf numFmtId="172" fontId="3" fillId="0" borderId="0" xfId="255" applyNumberFormat="1" applyFont="1" applyFill="1"/>
    <xf numFmtId="0" fontId="3" fillId="0" borderId="0" xfId="0" applyFont="1" applyFill="1"/>
    <xf numFmtId="0" fontId="21" fillId="0" borderId="0" xfId="22" applyFont="1" applyFill="1" applyBorder="1" applyProtection="1"/>
    <xf numFmtId="176" fontId="64" fillId="0" borderId="0" xfId="0" applyNumberFormat="1" applyFont="1" applyFill="1" applyBorder="1" applyAlignment="1" applyProtection="1">
      <alignment horizontal="center" vertical="center"/>
    </xf>
    <xf numFmtId="0" fontId="64" fillId="0" borderId="40" xfId="0" applyFont="1" applyBorder="1" applyProtection="1"/>
    <xf numFmtId="10" fontId="64" fillId="0" borderId="0" xfId="0" applyNumberFormat="1" applyFont="1" applyBorder="1" applyAlignment="1" applyProtection="1">
      <alignment horizontal="center" vertical="center"/>
    </xf>
    <xf numFmtId="174" fontId="64" fillId="0" borderId="0" xfId="0" applyNumberFormat="1" applyFont="1" applyBorder="1" applyAlignment="1" applyProtection="1">
      <alignment horizontal="center" vertical="center"/>
    </xf>
    <xf numFmtId="176" fontId="64" fillId="0" borderId="0" xfId="0" applyNumberFormat="1" applyFont="1" applyBorder="1" applyAlignment="1" applyProtection="1">
      <alignment horizontal="center" vertical="center"/>
    </xf>
    <xf numFmtId="0" fontId="3" fillId="0" borderId="40" xfId="0" applyFont="1" applyBorder="1" applyProtection="1"/>
    <xf numFmtId="0" fontId="3" fillId="33" borderId="0" xfId="0" applyFont="1" applyFill="1" applyProtection="1"/>
    <xf numFmtId="0" fontId="3" fillId="33" borderId="0" xfId="0" applyFont="1" applyFill="1" applyAlignment="1" applyProtection="1">
      <alignment horizontal="right" vertical="center"/>
    </xf>
    <xf numFmtId="0" fontId="3" fillId="33" borderId="0" xfId="0" applyFont="1" applyFill="1" applyAlignment="1" applyProtection="1">
      <alignment vertical="center"/>
    </xf>
    <xf numFmtId="178" fontId="3" fillId="33" borderId="0" xfId="0" applyNumberFormat="1" applyFont="1" applyFill="1" applyProtection="1"/>
    <xf numFmtId="181" fontId="3" fillId="68" borderId="0" xfId="0" applyNumberFormat="1" applyFont="1" applyFill="1" applyBorder="1" applyAlignment="1" applyProtection="1">
      <alignment horizontal="center" vertical="center"/>
    </xf>
    <xf numFmtId="176" fontId="3" fillId="68" borderId="0" xfId="0" applyNumberFormat="1" applyFont="1" applyFill="1" applyBorder="1" applyAlignment="1">
      <alignment horizontal="center" vertical="center"/>
    </xf>
    <xf numFmtId="181" fontId="3" fillId="0" borderId="0" xfId="0" applyNumberFormat="1" applyFont="1"/>
    <xf numFmtId="0" fontId="2" fillId="0" borderId="0" xfId="0" applyFont="1"/>
    <xf numFmtId="0" fontId="3" fillId="69" borderId="0" xfId="0" applyFont="1" applyFill="1" applyBorder="1"/>
    <xf numFmtId="0" fontId="2" fillId="69" borderId="0" xfId="0" applyFont="1" applyFill="1" applyBorder="1"/>
    <xf numFmtId="0" fontId="3" fillId="69" borderId="0" xfId="0" applyFont="1" applyFill="1" applyBorder="1" applyProtection="1"/>
    <xf numFmtId="0" fontId="3" fillId="69" borderId="38" xfId="0" applyFont="1" applyFill="1" applyBorder="1"/>
    <xf numFmtId="0" fontId="3" fillId="69" borderId="36" xfId="0" applyFont="1" applyFill="1" applyBorder="1"/>
    <xf numFmtId="0" fontId="3" fillId="69" borderId="39" xfId="0" applyFont="1" applyFill="1" applyBorder="1"/>
    <xf numFmtId="0" fontId="3" fillId="69" borderId="56" xfId="0" applyFont="1" applyFill="1" applyBorder="1"/>
    <xf numFmtId="0" fontId="3" fillId="69" borderId="57" xfId="0" applyFont="1" applyFill="1" applyBorder="1"/>
    <xf numFmtId="0" fontId="3" fillId="69" borderId="56" xfId="0" applyFont="1" applyFill="1" applyBorder="1" applyProtection="1"/>
    <xf numFmtId="0" fontId="3" fillId="69" borderId="42" xfId="0" applyFont="1" applyFill="1" applyBorder="1"/>
    <xf numFmtId="0" fontId="3" fillId="69" borderId="43" xfId="0" applyFont="1" applyFill="1" applyBorder="1"/>
    <xf numFmtId="0" fontId="3" fillId="69" borderId="44" xfId="0" applyFont="1" applyFill="1" applyBorder="1"/>
    <xf numFmtId="0" fontId="3" fillId="69" borderId="0" xfId="0" applyFont="1" applyFill="1" applyBorder="1" applyAlignment="1">
      <alignment horizontal="center"/>
    </xf>
    <xf numFmtId="183" fontId="3" fillId="69" borderId="0" xfId="0" applyNumberFormat="1" applyFont="1" applyFill="1" applyBorder="1" applyAlignment="1">
      <alignment horizontal="center"/>
    </xf>
    <xf numFmtId="183" fontId="3" fillId="69" borderId="57" xfId="0" applyNumberFormat="1" applyFont="1" applyFill="1" applyBorder="1" applyAlignment="1">
      <alignment horizontal="center"/>
    </xf>
    <xf numFmtId="0" fontId="70" fillId="69" borderId="56" xfId="0" applyFont="1" applyFill="1" applyBorder="1" applyAlignment="1">
      <alignment horizontal="left" vertical="center" indent="5"/>
    </xf>
    <xf numFmtId="0" fontId="70" fillId="69" borderId="0" xfId="0" applyFont="1" applyFill="1" applyBorder="1"/>
    <xf numFmtId="0" fontId="70" fillId="69" borderId="42" xfId="0" applyFont="1" applyFill="1" applyBorder="1" applyAlignment="1">
      <alignment vertical="center"/>
    </xf>
    <xf numFmtId="0" fontId="70" fillId="69" borderId="43" xfId="0" applyFont="1" applyFill="1" applyBorder="1"/>
    <xf numFmtId="0" fontId="2" fillId="69" borderId="11" xfId="0" applyFont="1" applyFill="1" applyBorder="1"/>
    <xf numFmtId="0" fontId="3" fillId="69" borderId="11" xfId="0" applyFont="1" applyFill="1" applyBorder="1"/>
    <xf numFmtId="0" fontId="3" fillId="69" borderId="41" xfId="0" applyFont="1" applyFill="1" applyBorder="1"/>
    <xf numFmtId="183" fontId="64" fillId="69" borderId="57" xfId="0" applyNumberFormat="1" applyFont="1" applyFill="1" applyBorder="1"/>
    <xf numFmtId="0" fontId="1" fillId="69" borderId="57" xfId="0" applyFont="1" applyFill="1" applyBorder="1" applyAlignment="1">
      <alignment horizontal="center"/>
    </xf>
    <xf numFmtId="0" fontId="1" fillId="69" borderId="68" xfId="0" applyFont="1" applyFill="1" applyBorder="1" applyAlignment="1">
      <alignment horizontal="center"/>
    </xf>
    <xf numFmtId="181" fontId="88" fillId="5" borderId="4" xfId="66" applyNumberFormat="1" applyFont="1" applyAlignment="1" applyProtection="1">
      <alignment horizontal="right" vertical="center" indent="1"/>
    </xf>
    <xf numFmtId="174" fontId="88" fillId="5" borderId="4" xfId="66" applyNumberFormat="1" applyFont="1" applyAlignment="1" applyProtection="1">
      <alignment horizontal="center" vertical="center"/>
    </xf>
    <xf numFmtId="176" fontId="3" fillId="33" borderId="82" xfId="0" applyNumberFormat="1" applyFont="1" applyFill="1" applyBorder="1" applyAlignment="1" applyProtection="1">
      <alignment horizontal="center" vertical="center"/>
    </xf>
    <xf numFmtId="176" fontId="3" fillId="33" borderId="58" xfId="0" applyNumberFormat="1" applyFont="1" applyFill="1" applyBorder="1" applyAlignment="1" applyProtection="1">
      <alignment horizontal="center" vertical="center"/>
    </xf>
    <xf numFmtId="176" fontId="73" fillId="33" borderId="70" xfId="21" applyNumberFormat="1" applyFont="1" applyFill="1" applyBorder="1" applyAlignment="1" applyProtection="1">
      <alignment horizontal="center" vertical="center" wrapText="1"/>
    </xf>
    <xf numFmtId="176" fontId="88" fillId="5" borderId="83" xfId="66" applyNumberFormat="1" applyFont="1" applyBorder="1" applyAlignment="1" applyProtection="1">
      <alignment horizontal="center" vertical="center"/>
      <protection locked="0"/>
    </xf>
    <xf numFmtId="176" fontId="64" fillId="33" borderId="74" xfId="0" applyNumberFormat="1" applyFont="1" applyFill="1" applyBorder="1" applyAlignment="1" applyProtection="1">
      <alignment horizontal="center" vertical="center"/>
    </xf>
    <xf numFmtId="176" fontId="64" fillId="33" borderId="76" xfId="0" applyNumberFormat="1" applyFont="1" applyFill="1" applyBorder="1" applyAlignment="1" applyProtection="1">
      <alignment horizontal="center" vertical="center"/>
    </xf>
    <xf numFmtId="176" fontId="81" fillId="33" borderId="76" xfId="0" applyNumberFormat="1" applyFont="1" applyFill="1" applyBorder="1" applyAlignment="1" applyProtection="1">
      <alignment horizontal="center" vertical="center"/>
    </xf>
    <xf numFmtId="10" fontId="88" fillId="5" borderId="83" xfId="66" applyNumberFormat="1" applyFont="1" applyBorder="1" applyAlignment="1" applyProtection="1">
      <alignment horizontal="center" vertical="center"/>
      <protection locked="0"/>
    </xf>
    <xf numFmtId="176" fontId="64" fillId="33" borderId="75" xfId="0" applyNumberFormat="1" applyFont="1" applyFill="1" applyBorder="1" applyAlignment="1" applyProtection="1">
      <alignment horizontal="center" vertical="center"/>
    </xf>
    <xf numFmtId="10" fontId="3" fillId="37" borderId="84" xfId="0" applyNumberFormat="1" applyFont="1" applyFill="1" applyBorder="1" applyAlignment="1" applyProtection="1">
      <alignment horizontal="center" vertical="center"/>
      <protection locked="0"/>
    </xf>
    <xf numFmtId="10" fontId="64" fillId="0" borderId="0" xfId="0" applyNumberFormat="1" applyFont="1" applyAlignment="1" applyProtection="1">
      <alignment horizontal="center" vertical="center"/>
    </xf>
    <xf numFmtId="174" fontId="89" fillId="33" borderId="43" xfId="0" applyNumberFormat="1" applyFont="1" applyFill="1" applyBorder="1" applyAlignment="1" applyProtection="1">
      <alignment horizontal="center" vertical="center"/>
    </xf>
    <xf numFmtId="176" fontId="89" fillId="33" borderId="43" xfId="0" applyNumberFormat="1" applyFont="1" applyFill="1" applyBorder="1" applyAlignment="1" applyProtection="1">
      <alignment horizontal="center" vertical="center"/>
    </xf>
    <xf numFmtId="0" fontId="3" fillId="65" borderId="51" xfId="0" applyFont="1" applyFill="1" applyBorder="1" applyAlignment="1" applyProtection="1">
      <alignment horizontal="left" vertical="center" wrapText="1"/>
      <protection locked="0"/>
    </xf>
    <xf numFmtId="0" fontId="3" fillId="65" borderId="52" xfId="0" applyFont="1" applyFill="1" applyBorder="1" applyAlignment="1" applyProtection="1">
      <alignment horizontal="left" vertical="center" wrapText="1"/>
      <protection locked="0"/>
    </xf>
    <xf numFmtId="0" fontId="3" fillId="65" borderId="53" xfId="0" applyFont="1" applyFill="1" applyBorder="1" applyAlignment="1" applyProtection="1">
      <alignment horizontal="left" vertical="center" wrapText="1"/>
      <protection locked="0"/>
    </xf>
    <xf numFmtId="0" fontId="86" fillId="66" borderId="51" xfId="256" applyNumberFormat="1" applyFont="1" applyFill="1" applyBorder="1" applyAlignment="1" applyProtection="1">
      <alignment horizontal="left" vertical="center"/>
      <protection locked="0"/>
    </xf>
    <xf numFmtId="0" fontId="3" fillId="66" borderId="52" xfId="0" applyNumberFormat="1" applyFont="1" applyFill="1" applyBorder="1" applyAlignment="1" applyProtection="1">
      <alignment horizontal="left" vertical="center"/>
      <protection locked="0"/>
    </xf>
    <xf numFmtId="0" fontId="3" fillId="66" borderId="53" xfId="0" applyNumberFormat="1" applyFont="1" applyFill="1" applyBorder="1" applyAlignment="1" applyProtection="1">
      <alignment horizontal="left" vertical="center"/>
      <protection locked="0"/>
    </xf>
    <xf numFmtId="0" fontId="64" fillId="65" borderId="51" xfId="0" applyNumberFormat="1" applyFont="1" applyFill="1" applyBorder="1" applyAlignment="1" applyProtection="1">
      <alignment horizontal="center" vertical="center"/>
      <protection locked="0"/>
    </xf>
    <xf numFmtId="0" fontId="64" fillId="65" borderId="52" xfId="0" applyNumberFormat="1" applyFont="1" applyFill="1" applyBorder="1" applyAlignment="1" applyProtection="1">
      <alignment horizontal="center" vertical="center"/>
      <protection locked="0"/>
    </xf>
    <xf numFmtId="0" fontId="64" fillId="65" borderId="53" xfId="0" applyNumberFormat="1" applyFont="1" applyFill="1" applyBorder="1" applyAlignment="1" applyProtection="1">
      <alignment horizontal="center" vertical="center"/>
      <protection locked="0"/>
    </xf>
    <xf numFmtId="0" fontId="64" fillId="0" borderId="0" xfId="0" applyFont="1" applyAlignment="1" applyProtection="1">
      <alignment horizontal="right" vertical="center" wrapText="1" indent="2"/>
    </xf>
    <xf numFmtId="0" fontId="64" fillId="0" borderId="54" xfId="0" applyFont="1" applyBorder="1" applyAlignment="1" applyProtection="1">
      <alignment horizontal="right" vertical="center" wrapText="1" indent="2"/>
    </xf>
    <xf numFmtId="178" fontId="3" fillId="66" borderId="51" xfId="0" applyNumberFormat="1" applyFont="1" applyFill="1" applyBorder="1" applyAlignment="1" applyProtection="1">
      <alignment horizontal="left" vertical="center"/>
      <protection locked="0"/>
    </xf>
    <xf numFmtId="178" fontId="3" fillId="66" borderId="52" xfId="0" applyNumberFormat="1" applyFont="1" applyFill="1" applyBorder="1" applyAlignment="1" applyProtection="1">
      <alignment horizontal="left" vertical="center"/>
      <protection locked="0"/>
    </xf>
    <xf numFmtId="178" fontId="3" fillId="66" borderId="53" xfId="0" applyNumberFormat="1" applyFont="1" applyFill="1" applyBorder="1" applyAlignment="1" applyProtection="1">
      <alignment horizontal="left" vertical="center"/>
      <protection locked="0"/>
    </xf>
    <xf numFmtId="0" fontId="3" fillId="66" borderId="51" xfId="0" applyFont="1" applyFill="1" applyBorder="1" applyAlignment="1" applyProtection="1">
      <alignment horizontal="left" vertical="center"/>
      <protection locked="0"/>
    </xf>
    <xf numFmtId="0" fontId="3" fillId="66" borderId="52" xfId="0" applyFont="1" applyFill="1" applyBorder="1" applyAlignment="1" applyProtection="1">
      <alignment horizontal="left" vertical="center"/>
      <protection locked="0"/>
    </xf>
    <xf numFmtId="0" fontId="3" fillId="66" borderId="53" xfId="0" applyFont="1" applyFill="1" applyBorder="1" applyAlignment="1" applyProtection="1">
      <alignment horizontal="left" vertical="center"/>
      <protection locked="0"/>
    </xf>
    <xf numFmtId="0" fontId="65" fillId="66" borderId="51" xfId="0" applyFont="1" applyFill="1" applyBorder="1" applyAlignment="1" applyProtection="1">
      <alignment horizontal="left" vertical="center"/>
      <protection locked="0"/>
    </xf>
    <xf numFmtId="0" fontId="65" fillId="66" borderId="52" xfId="0" applyFont="1" applyFill="1" applyBorder="1" applyAlignment="1" applyProtection="1">
      <alignment horizontal="left" vertical="center"/>
      <protection locked="0"/>
    </xf>
    <xf numFmtId="0" fontId="65" fillId="66" borderId="53" xfId="0" applyFont="1" applyFill="1" applyBorder="1" applyAlignment="1" applyProtection="1">
      <alignment horizontal="left" vertical="center"/>
      <protection locked="0"/>
    </xf>
    <xf numFmtId="0" fontId="26" fillId="37" borderId="78" xfId="21" applyNumberFormat="1" applyFont="1" applyFill="1" applyBorder="1" applyAlignment="1" applyProtection="1">
      <alignment horizontal="center" vertical="center" wrapText="1"/>
    </xf>
    <xf numFmtId="0" fontId="26" fillId="37" borderId="13" xfId="21" applyNumberFormat="1" applyFont="1" applyFill="1" applyBorder="1" applyAlignment="1" applyProtection="1">
      <alignment horizontal="center" vertical="center" wrapText="1"/>
    </xf>
    <xf numFmtId="0" fontId="26" fillId="37" borderId="79" xfId="21" applyNumberFormat="1" applyFont="1" applyFill="1" applyBorder="1" applyAlignment="1" applyProtection="1">
      <alignment horizontal="center" vertical="center" wrapText="1"/>
    </xf>
    <xf numFmtId="0" fontId="26" fillId="37" borderId="47" xfId="21" applyNumberFormat="1" applyFont="1" applyFill="1" applyBorder="1" applyAlignment="1" applyProtection="1">
      <alignment horizontal="center" vertical="center" wrapText="1"/>
    </xf>
    <xf numFmtId="0" fontId="26" fillId="0" borderId="0" xfId="22" applyFont="1" applyFill="1" applyBorder="1" applyAlignment="1" applyProtection="1">
      <alignment horizontal="center" wrapText="1"/>
    </xf>
    <xf numFmtId="0" fontId="81" fillId="0" borderId="0" xfId="0" applyFont="1" applyAlignment="1">
      <alignment horizontal="left" wrapText="1"/>
    </xf>
    <xf numFmtId="0" fontId="26" fillId="0" borderId="0" xfId="22" applyFont="1" applyBorder="1" applyAlignment="1" applyProtection="1">
      <alignment horizontal="center" wrapText="1"/>
    </xf>
    <xf numFmtId="0" fontId="26" fillId="0" borderId="11" xfId="22" applyFont="1" applyBorder="1" applyAlignment="1" applyProtection="1">
      <alignment horizontal="center" wrapText="1"/>
    </xf>
    <xf numFmtId="0" fontId="73" fillId="33" borderId="57" xfId="22" applyFont="1" applyFill="1" applyBorder="1" applyAlignment="1" applyProtection="1">
      <alignment horizontal="center" wrapText="1"/>
    </xf>
    <xf numFmtId="0" fontId="73" fillId="33" borderId="0" xfId="22" applyFont="1" applyFill="1" applyBorder="1" applyAlignment="1" applyProtection="1">
      <alignment horizontal="center" wrapText="1"/>
    </xf>
    <xf numFmtId="0" fontId="64" fillId="33" borderId="0" xfId="0" applyFont="1" applyFill="1" applyBorder="1" applyAlignment="1">
      <alignment horizontal="center" wrapText="1"/>
    </xf>
    <xf numFmtId="0" fontId="64" fillId="33" borderId="11" xfId="0" applyFont="1" applyFill="1" applyBorder="1" applyAlignment="1">
      <alignment horizontal="center" wrapText="1"/>
    </xf>
    <xf numFmtId="0" fontId="73" fillId="33" borderId="11" xfId="22" applyFont="1" applyFill="1" applyBorder="1" applyAlignment="1" applyProtection="1">
      <alignment horizontal="center" wrapText="1"/>
    </xf>
    <xf numFmtId="0" fontId="73" fillId="33" borderId="0" xfId="0" applyFont="1" applyFill="1" applyBorder="1" applyAlignment="1">
      <alignment horizontal="center" wrapText="1"/>
    </xf>
    <xf numFmtId="0" fontId="73" fillId="33" borderId="11" xfId="0" applyFont="1" applyFill="1" applyBorder="1" applyAlignment="1">
      <alignment horizontal="center" wrapText="1"/>
    </xf>
    <xf numFmtId="0" fontId="73" fillId="33" borderId="68" xfId="22" applyFont="1" applyFill="1" applyBorder="1" applyAlignment="1" applyProtection="1">
      <alignment horizontal="center" wrapText="1"/>
    </xf>
    <xf numFmtId="0" fontId="87" fillId="69" borderId="56" xfId="0" applyFont="1" applyFill="1" applyBorder="1" applyAlignment="1">
      <alignment horizontal="center"/>
    </xf>
    <xf numFmtId="0" fontId="87" fillId="69" borderId="0" xfId="0" applyFont="1" applyFill="1" applyBorder="1" applyAlignment="1">
      <alignment horizontal="center"/>
    </xf>
    <xf numFmtId="177" fontId="3" fillId="68" borderId="0" xfId="0" applyNumberFormat="1" applyFont="1" applyFill="1" applyAlignment="1">
      <alignment horizontal="center" vertical="center"/>
    </xf>
    <xf numFmtId="183" fontId="64" fillId="69" borderId="0" xfId="0" applyNumberFormat="1" applyFont="1" applyFill="1" applyBorder="1" applyAlignment="1">
      <alignment horizontal="center"/>
    </xf>
  </cellXfs>
  <cellStyles count="257">
    <cellStyle name="$" xfId="1"/>
    <cellStyle name="$.00" xfId="2"/>
    <cellStyle name="$_9. Rev2Cost_GDPIPI" xfId="23"/>
    <cellStyle name="$_9. Rev2Cost_GDPIPI 2" xfId="81"/>
    <cellStyle name="$_lists" xfId="15"/>
    <cellStyle name="$_lists 2" xfId="79"/>
    <cellStyle name="$_lists_4. Current Monthly Fixed Charge" xfId="18"/>
    <cellStyle name="$_Sheet4" xfId="26"/>
    <cellStyle name="$_Sheet4 2" xfId="83"/>
    <cellStyle name="$M" xfId="3"/>
    <cellStyle name="$M.00" xfId="4"/>
    <cellStyle name="$M_9. Rev2Cost_GDPIPI" xfId="24"/>
    <cellStyle name="20% - Accent1 2" xfId="31"/>
    <cellStyle name="20% - Accent1 2 2" xfId="99"/>
    <cellStyle name="20% - Accent1 2 3" xfId="203"/>
    <cellStyle name="20% - Accent1 2 4" xfId="150"/>
    <cellStyle name="20% - Accent2 2" xfId="32"/>
    <cellStyle name="20% - Accent2 2 2" xfId="100"/>
    <cellStyle name="20% - Accent2 2 3" xfId="204"/>
    <cellStyle name="20% - Accent2 2 4" xfId="151"/>
    <cellStyle name="20% - Accent3 2" xfId="33"/>
    <cellStyle name="20% - Accent3 2 2" xfId="101"/>
    <cellStyle name="20% - Accent3 2 3" xfId="205"/>
    <cellStyle name="20% - Accent3 2 4" xfId="152"/>
    <cellStyle name="20% - Accent4 2" xfId="34"/>
    <cellStyle name="20% - Accent4 2 2" xfId="102"/>
    <cellStyle name="20% - Accent4 2 3" xfId="206"/>
    <cellStyle name="20% - Accent4 2 4" xfId="153"/>
    <cellStyle name="20% - Accent5 2" xfId="35"/>
    <cellStyle name="20% - Accent5 2 2" xfId="103"/>
    <cellStyle name="20% - Accent5 2 3" xfId="207"/>
    <cellStyle name="20% - Accent5 2 4" xfId="154"/>
    <cellStyle name="20% - Accent6 2" xfId="36"/>
    <cellStyle name="20% - Accent6 2 2" xfId="104"/>
    <cellStyle name="20% - Accent6 2 3" xfId="208"/>
    <cellStyle name="20% - Accent6 2 4" xfId="155"/>
    <cellStyle name="40% - Accent1 2" xfId="37"/>
    <cellStyle name="40% - Accent1 2 2" xfId="105"/>
    <cellStyle name="40% - Accent1 2 3" xfId="209"/>
    <cellStyle name="40% - Accent1 2 4" xfId="156"/>
    <cellStyle name="40% - Accent2 2" xfId="38"/>
    <cellStyle name="40% - Accent2 2 2" xfId="106"/>
    <cellStyle name="40% - Accent2 2 3" xfId="210"/>
    <cellStyle name="40% - Accent2 2 4" xfId="157"/>
    <cellStyle name="40% - Accent3 2" xfId="39"/>
    <cellStyle name="40% - Accent3 2 2" xfId="107"/>
    <cellStyle name="40% - Accent3 2 3" xfId="211"/>
    <cellStyle name="40% - Accent3 2 4" xfId="158"/>
    <cellStyle name="40% - Accent4 2" xfId="40"/>
    <cellStyle name="40% - Accent4 2 2" xfId="108"/>
    <cellStyle name="40% - Accent4 2 3" xfId="212"/>
    <cellStyle name="40% - Accent4 2 4" xfId="159"/>
    <cellStyle name="40% - Accent5 2" xfId="41"/>
    <cellStyle name="40% - Accent5 2 2" xfId="109"/>
    <cellStyle name="40% - Accent5 2 3" xfId="213"/>
    <cellStyle name="40% - Accent5 2 4" xfId="160"/>
    <cellStyle name="40% - Accent6 2" xfId="42"/>
    <cellStyle name="40% - Accent6 2 2" xfId="110"/>
    <cellStyle name="40% - Accent6 2 3" xfId="214"/>
    <cellStyle name="40% - Accent6 2 4" xfId="161"/>
    <cellStyle name="60% - Accent1 2" xfId="43"/>
    <cellStyle name="60% - Accent1 2 2" xfId="111"/>
    <cellStyle name="60% - Accent1 2 3" xfId="215"/>
    <cellStyle name="60% - Accent1 2 4" xfId="162"/>
    <cellStyle name="60% - Accent2 2" xfId="44"/>
    <cellStyle name="60% - Accent2 2 2" xfId="112"/>
    <cellStyle name="60% - Accent2 2 3" xfId="216"/>
    <cellStyle name="60% - Accent2 2 4" xfId="163"/>
    <cellStyle name="60% - Accent3 2" xfId="45"/>
    <cellStyle name="60% - Accent3 2 2" xfId="113"/>
    <cellStyle name="60% - Accent3 2 3" xfId="217"/>
    <cellStyle name="60% - Accent3 2 4" xfId="164"/>
    <cellStyle name="60% - Accent4 2" xfId="46"/>
    <cellStyle name="60% - Accent4 2 2" xfId="114"/>
    <cellStyle name="60% - Accent4 2 3" xfId="218"/>
    <cellStyle name="60% - Accent4 2 4" xfId="165"/>
    <cellStyle name="60% - Accent5 2" xfId="47"/>
    <cellStyle name="60% - Accent5 2 2" xfId="115"/>
    <cellStyle name="60% - Accent5 2 3" xfId="219"/>
    <cellStyle name="60% - Accent5 2 4" xfId="166"/>
    <cellStyle name="60% - Accent6 2" xfId="48"/>
    <cellStyle name="60% - Accent6 2 2" xfId="116"/>
    <cellStyle name="60% - Accent6 2 3" xfId="220"/>
    <cellStyle name="60% - Accent6 2 4" xfId="167"/>
    <cellStyle name="Accent1 2" xfId="49"/>
    <cellStyle name="Accent1 2 2" xfId="117"/>
    <cellStyle name="Accent1 2 3" xfId="221"/>
    <cellStyle name="Accent1 2 4" xfId="168"/>
    <cellStyle name="Accent2 2" xfId="50"/>
    <cellStyle name="Accent2 2 2" xfId="118"/>
    <cellStyle name="Accent2 2 3" xfId="222"/>
    <cellStyle name="Accent2 2 4" xfId="169"/>
    <cellStyle name="Accent3 2" xfId="51"/>
    <cellStyle name="Accent3 2 2" xfId="119"/>
    <cellStyle name="Accent3 2 3" xfId="223"/>
    <cellStyle name="Accent3 2 4" xfId="170"/>
    <cellStyle name="Accent4 2" xfId="52"/>
    <cellStyle name="Accent4 2 2" xfId="120"/>
    <cellStyle name="Accent4 2 3" xfId="224"/>
    <cellStyle name="Accent4 2 4" xfId="171"/>
    <cellStyle name="Accent5 2" xfId="53"/>
    <cellStyle name="Accent5 2 2" xfId="121"/>
    <cellStyle name="Accent5 2 3" xfId="225"/>
    <cellStyle name="Accent5 2 4" xfId="172"/>
    <cellStyle name="Accent6 2" xfId="54"/>
    <cellStyle name="Accent6 2 2" xfId="122"/>
    <cellStyle name="Accent6 2 3" xfId="226"/>
    <cellStyle name="Accent6 2 4" xfId="173"/>
    <cellStyle name="Bad 2" xfId="55"/>
    <cellStyle name="Bad 2 2" xfId="123"/>
    <cellStyle name="Bad 2 3" xfId="227"/>
    <cellStyle name="Bad 2 4" xfId="174"/>
    <cellStyle name="Calculation 2" xfId="56"/>
    <cellStyle name="Calculation 2 2" xfId="124"/>
    <cellStyle name="Calculation 2 3" xfId="228"/>
    <cellStyle name="Calculation 2 4" xfId="175"/>
    <cellStyle name="Check Cell 2" xfId="57"/>
    <cellStyle name="Check Cell 2 2" xfId="125"/>
    <cellStyle name="Check Cell 2 3" xfId="229"/>
    <cellStyle name="Check Cell 2 4" xfId="176"/>
    <cellStyle name="Comma" xfId="255" builtinId="3"/>
    <cellStyle name="Comma 2" xfId="58"/>
    <cellStyle name="Comma 2 2" xfId="146"/>
    <cellStyle name="Comma 2 2 2" xfId="251"/>
    <cellStyle name="Comma 2 2 3" xfId="177"/>
    <cellStyle name="Comma 2 3" xfId="230"/>
    <cellStyle name="Comma 3" xfId="59"/>
    <cellStyle name="Comma 3 2" xfId="145"/>
    <cellStyle name="Comma 3 3" xfId="231"/>
    <cellStyle name="Comma 3 4" xfId="178"/>
    <cellStyle name="Comma 4" xfId="78"/>
    <cellStyle name="Comma 4 2" xfId="149"/>
    <cellStyle name="Comma 5" xfId="86"/>
    <cellStyle name="Comma 5 2" xfId="126"/>
    <cellStyle name="Comma 6" xfId="17"/>
    <cellStyle name="Comma0" xfId="5"/>
    <cellStyle name="Currency" xfId="252" builtinId="4"/>
    <cellStyle name="Currency 2" xfId="29"/>
    <cellStyle name="Currency 2 2" xfId="143"/>
    <cellStyle name="Currency 2 3" xfId="201"/>
    <cellStyle name="Currency 3" xfId="87"/>
    <cellStyle name="Currency 3 2" xfId="127"/>
    <cellStyle name="Currency 3 3" xfId="250"/>
    <cellStyle name="Currency 4" xfId="28"/>
    <cellStyle name="Currency0" xfId="6"/>
    <cellStyle name="Date" xfId="7"/>
    <cellStyle name="Explanatory Text 2" xfId="60"/>
    <cellStyle name="Explanatory Text 2 2" xfId="128"/>
    <cellStyle name="Explanatory Text 2 3" xfId="232"/>
    <cellStyle name="Explanatory Text 2 4" xfId="179"/>
    <cellStyle name="Fixed" xfId="8"/>
    <cellStyle name="Good 2" xfId="61"/>
    <cellStyle name="Good 2 2" xfId="129"/>
    <cellStyle name="Good 2 3" xfId="233"/>
    <cellStyle name="Good 2 4" xfId="180"/>
    <cellStyle name="Grey" xfId="9"/>
    <cellStyle name="Heading 1 2" xfId="62"/>
    <cellStyle name="Heading 1 2 2" xfId="130"/>
    <cellStyle name="Heading 1 2 3" xfId="234"/>
    <cellStyle name="Heading 1 2 4" xfId="181"/>
    <cellStyle name="Heading 1 3" xfId="182"/>
    <cellStyle name="Heading 2 2" xfId="63"/>
    <cellStyle name="Heading 2 2 2" xfId="131"/>
    <cellStyle name="Heading 2 2 3" xfId="235"/>
    <cellStyle name="Heading 2 2 4" xfId="183"/>
    <cellStyle name="Heading 2 3" xfId="184"/>
    <cellStyle name="Heading 3 2" xfId="64"/>
    <cellStyle name="Heading 3 2 2" xfId="132"/>
    <cellStyle name="Heading 3 2 3" xfId="236"/>
    <cellStyle name="Heading 3 2 4" xfId="185"/>
    <cellStyle name="Heading 4 2" xfId="65"/>
    <cellStyle name="Heading 4 2 2" xfId="133"/>
    <cellStyle name="Heading 4 2 3" xfId="237"/>
    <cellStyle name="Heading 4 2 4" xfId="186"/>
    <cellStyle name="Hyperlink" xfId="256" builtinId="8"/>
    <cellStyle name="Hyperlink 2" xfId="88"/>
    <cellStyle name="Input [yellow]" xfId="10"/>
    <cellStyle name="Input 2" xfId="66"/>
    <cellStyle name="Input 2 2" xfId="134"/>
    <cellStyle name="Input 2 3" xfId="238"/>
    <cellStyle name="Input 2 4" xfId="187"/>
    <cellStyle name="Linked Cell 2" xfId="67"/>
    <cellStyle name="Linked Cell 2 2" xfId="135"/>
    <cellStyle name="Linked Cell 2 3" xfId="239"/>
    <cellStyle name="Linked Cell 2 4" xfId="188"/>
    <cellStyle name="M" xfId="11"/>
    <cellStyle name="M.00" xfId="12"/>
    <cellStyle name="M_9. Rev2Cost_GDPIPI" xfId="25"/>
    <cellStyle name="M_9. Rev2Cost_GDPIPI 2" xfId="82"/>
    <cellStyle name="M_lists" xfId="16"/>
    <cellStyle name="M_lists 2" xfId="80"/>
    <cellStyle name="M_lists_4. Current Monthly Fixed Charge" xfId="19"/>
    <cellStyle name="M_Sheet4" xfId="27"/>
    <cellStyle name="M_Sheet4 2" xfId="84"/>
    <cellStyle name="Neutral 2" xfId="68"/>
    <cellStyle name="Neutral 2 2" xfId="136"/>
    <cellStyle name="Neutral 2 3" xfId="240"/>
    <cellStyle name="Neutral 2 4" xfId="189"/>
    <cellStyle name="Normal" xfId="0" builtinId="0"/>
    <cellStyle name="Normal - Style1" xfId="13"/>
    <cellStyle name="Normal 10" xfId="96"/>
    <cellStyle name="Normal 2" xfId="20"/>
    <cellStyle name="Normal 2 2" xfId="190"/>
    <cellStyle name="Normal 2 3" xfId="200"/>
    <cellStyle name="Normal 3" xfId="69"/>
    <cellStyle name="Normal 3 2" xfId="144"/>
    <cellStyle name="Normal 3 3" xfId="241"/>
    <cellStyle name="Normal 3 4" xfId="191"/>
    <cellStyle name="Normal 4" xfId="70"/>
    <cellStyle name="Normal 4 2" xfId="242"/>
    <cellStyle name="Normal 4 3" xfId="192"/>
    <cellStyle name="Normal 5" xfId="71"/>
    <cellStyle name="Normal 5 2" xfId="98"/>
    <cellStyle name="Normal 5 3" xfId="243"/>
    <cellStyle name="Normal 6" xfId="85"/>
    <cellStyle name="Normal 7" xfId="90"/>
    <cellStyle name="Normal 8" xfId="92"/>
    <cellStyle name="Normal 9" xfId="94"/>
    <cellStyle name="Normal_6. Cost Allocation for Def-Var" xfId="21"/>
    <cellStyle name="Normal_Sheet6" xfId="22"/>
    <cellStyle name="Normal_Sheet7" xfId="253"/>
    <cellStyle name="Note 2" xfId="72"/>
    <cellStyle name="Note 2 2" xfId="137"/>
    <cellStyle name="Note 2 3" xfId="244"/>
    <cellStyle name="Note 2 4" xfId="193"/>
    <cellStyle name="Output 2" xfId="73"/>
    <cellStyle name="Output 2 2" xfId="138"/>
    <cellStyle name="Output 2 3" xfId="245"/>
    <cellStyle name="Output 2 4" xfId="194"/>
    <cellStyle name="Percent" xfId="254" builtinId="5"/>
    <cellStyle name="Percent [2]" xfId="14"/>
    <cellStyle name="Percent 2" xfId="30"/>
    <cellStyle name="Percent 2 2" xfId="148"/>
    <cellStyle name="Percent 2 3" xfId="202"/>
    <cellStyle name="Percent 3" xfId="74"/>
    <cellStyle name="Percent 3 2" xfId="147"/>
    <cellStyle name="Percent 3 3" xfId="246"/>
    <cellStyle name="Percent 3 4" xfId="195"/>
    <cellStyle name="Percent 4" xfId="89"/>
    <cellStyle name="Percent 4 2" xfId="139"/>
    <cellStyle name="Percent 5" xfId="91"/>
    <cellStyle name="Percent 6" xfId="93"/>
    <cellStyle name="Percent 7" xfId="95"/>
    <cellStyle name="Percent 8" xfId="97"/>
    <cellStyle name="Title 2" xfId="75"/>
    <cellStyle name="Title 2 2" xfId="140"/>
    <cellStyle name="Title 2 3" xfId="247"/>
    <cellStyle name="Title 2 4" xfId="196"/>
    <cellStyle name="Total 2" xfId="76"/>
    <cellStyle name="Total 2 2" xfId="141"/>
    <cellStyle name="Total 2 3" xfId="248"/>
    <cellStyle name="Total 2 4" xfId="197"/>
    <cellStyle name="Total 3" xfId="198"/>
    <cellStyle name="Warning Text 2" xfId="77"/>
    <cellStyle name="Warning Text 2 2" xfId="142"/>
    <cellStyle name="Warning Text 2 3" xfId="249"/>
    <cellStyle name="Warning Text 2 4" xfId="1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38101</xdr:colOff>
      <xdr:row>2</xdr:row>
      <xdr:rowOff>177956</xdr:rowOff>
    </xdr:from>
    <xdr:to>
      <xdr:col>13</xdr:col>
      <xdr:colOff>474342</xdr:colOff>
      <xdr:row>11</xdr:row>
      <xdr:rowOff>48934</xdr:rowOff>
    </xdr:to>
    <xdr:grpSp>
      <xdr:nvGrpSpPr>
        <xdr:cNvPr id="16" name="Group 15"/>
        <xdr:cNvGrpSpPr/>
      </xdr:nvGrpSpPr>
      <xdr:grpSpPr>
        <a:xfrm>
          <a:off x="647701" y="539906"/>
          <a:ext cx="7751441" cy="1499753"/>
          <a:chOff x="671598" y="177272"/>
          <a:chExt cx="8041707" cy="1578653"/>
        </a:xfrm>
      </xdr:grpSpPr>
      <xdr:sp macro="" textlink="">
        <xdr:nvSpPr>
          <xdr:cNvPr id="17" name="Rectangle 16"/>
          <xdr:cNvSpPr/>
        </xdr:nvSpPr>
        <xdr:spPr>
          <a:xfrm>
            <a:off x="671598" y="720612"/>
            <a:ext cx="8041707"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l"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2015 IRM Application</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sp macro="" textlink="">
        <xdr:nvSpPr>
          <xdr:cNvPr id="18" name="Rectangle 17"/>
          <xdr:cNvSpPr/>
        </xdr:nvSpPr>
        <xdr:spPr>
          <a:xfrm>
            <a:off x="704121" y="17727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Thunder Bay Hydro - Group 1 Deferral and Variance Calculations Model</a:t>
            </a:r>
          </a:p>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 </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sp macro="" textlink="">
        <xdr:nvSpPr>
          <xdr:cNvPr id="19" name="Rectangle 18"/>
          <xdr:cNvSpPr/>
        </xdr:nvSpPr>
        <xdr:spPr>
          <a:xfrm>
            <a:off x="674475" y="1419675"/>
            <a:ext cx="2583214" cy="336250"/>
          </a:xfrm>
          <a:prstGeom prst="rect">
            <a:avLst/>
          </a:prstGeom>
          <a:noFill/>
        </xdr:spPr>
        <xdr:txBody>
          <a:bodyPr wrap="none" lIns="91440" tIns="45720" rIns="91440" bIns="45720">
            <a:noAutofit/>
          </a:bodyPr>
          <a:lstStyle/>
          <a:p>
            <a:pPr algn="l" rtl="0"/>
            <a:r>
              <a:rPr lang="en-CA" sz="14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To segregate rate riders for Class A </a:t>
            </a:r>
            <a:endPar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endParaRPr>
          </a:p>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 </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114300</xdr:colOff>
      <xdr:row>9</xdr:row>
      <xdr:rowOff>66675</xdr:rowOff>
    </xdr:from>
    <xdr:to>
      <xdr:col>7</xdr:col>
      <xdr:colOff>476250</xdr:colOff>
      <xdr:row>10</xdr:row>
      <xdr:rowOff>152400</xdr:rowOff>
    </xdr:to>
    <xdr:sp macro="" textlink="">
      <xdr:nvSpPr>
        <xdr:cNvPr id="2" name="Right Arrow 1"/>
        <xdr:cNvSpPr/>
      </xdr:nvSpPr>
      <xdr:spPr>
        <a:xfrm>
          <a:off x="8162925" y="2428875"/>
          <a:ext cx="361950" cy="285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leonetti@tbhydro.on.c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topLeftCell="A13" zoomScaleNormal="100" workbookViewId="0">
      <selection activeCell="F39" sqref="F39"/>
    </sheetView>
  </sheetViews>
  <sheetFormatPr defaultRowHeight="14.25"/>
  <cols>
    <col min="1" max="16384" width="9.140625" style="19"/>
  </cols>
  <sheetData>
    <row r="1" spans="1:15">
      <c r="A1" s="18"/>
      <c r="B1" s="18"/>
      <c r="C1" s="18"/>
      <c r="D1" s="18"/>
      <c r="E1" s="18"/>
      <c r="F1" s="18"/>
      <c r="G1" s="18"/>
      <c r="H1" s="18"/>
      <c r="I1" s="18"/>
      <c r="J1" s="18"/>
      <c r="K1" s="18"/>
      <c r="L1" s="18"/>
      <c r="M1" s="18"/>
      <c r="N1" s="18"/>
      <c r="O1" s="18"/>
    </row>
    <row r="2" spans="1:15">
      <c r="A2" s="18"/>
      <c r="B2" s="18"/>
      <c r="C2" s="18"/>
      <c r="D2" s="18"/>
      <c r="E2" s="18"/>
      <c r="F2" s="18"/>
      <c r="G2" s="18"/>
      <c r="H2" s="18"/>
      <c r="I2" s="18"/>
      <c r="J2" s="18"/>
      <c r="K2" s="18"/>
      <c r="L2" s="18"/>
      <c r="M2" s="18"/>
      <c r="N2" s="18"/>
      <c r="O2" s="18"/>
    </row>
    <row r="3" spans="1:15">
      <c r="A3" s="272"/>
      <c r="B3" s="272"/>
      <c r="C3" s="272"/>
      <c r="D3" s="272"/>
      <c r="E3" s="272"/>
      <c r="F3" s="272"/>
      <c r="G3" s="272"/>
      <c r="H3" s="272"/>
      <c r="I3" s="272"/>
      <c r="J3" s="272"/>
      <c r="K3" s="272"/>
      <c r="L3" s="272"/>
      <c r="M3" s="272"/>
      <c r="N3" s="272"/>
      <c r="O3" s="18"/>
    </row>
    <row r="4" spans="1:15">
      <c r="A4" s="272"/>
      <c r="B4" s="272"/>
      <c r="C4" s="272"/>
      <c r="D4" s="272"/>
      <c r="E4" s="272"/>
      <c r="F4" s="272"/>
      <c r="G4" s="272"/>
      <c r="H4" s="272"/>
      <c r="I4" s="272"/>
      <c r="J4" s="272"/>
      <c r="K4" s="272"/>
      <c r="L4" s="272"/>
      <c r="M4" s="272"/>
      <c r="N4" s="272"/>
      <c r="O4" s="18"/>
    </row>
    <row r="5" spans="1:15">
      <c r="A5" s="272"/>
      <c r="B5" s="272"/>
      <c r="C5" s="272"/>
      <c r="D5" s="272"/>
      <c r="E5" s="272"/>
      <c r="F5" s="272"/>
      <c r="G5" s="272"/>
      <c r="H5" s="272"/>
      <c r="I5" s="272"/>
      <c r="J5" s="272"/>
      <c r="K5" s="272"/>
      <c r="L5" s="272"/>
      <c r="M5" s="272"/>
      <c r="N5" s="272"/>
      <c r="O5" s="18"/>
    </row>
    <row r="6" spans="1:15">
      <c r="A6" s="272"/>
      <c r="B6" s="272"/>
      <c r="C6" s="272"/>
      <c r="D6" s="272"/>
      <c r="E6" s="272"/>
      <c r="F6" s="272"/>
      <c r="G6" s="272"/>
      <c r="H6" s="272"/>
      <c r="I6" s="272"/>
      <c r="J6" s="272"/>
      <c r="K6" s="272"/>
      <c r="L6" s="272"/>
      <c r="M6" s="272"/>
      <c r="N6" s="272"/>
      <c r="O6" s="18"/>
    </row>
    <row r="7" spans="1:15">
      <c r="A7" s="272"/>
      <c r="B7" s="272"/>
      <c r="C7" s="272"/>
      <c r="D7" s="272"/>
      <c r="E7" s="272"/>
      <c r="F7" s="272"/>
      <c r="G7" s="272"/>
      <c r="H7" s="272"/>
      <c r="I7" s="272"/>
      <c r="J7" s="272"/>
      <c r="K7" s="272"/>
      <c r="L7" s="272"/>
      <c r="M7" s="272"/>
      <c r="N7" s="272"/>
      <c r="O7" s="18"/>
    </row>
    <row r="8" spans="1:15">
      <c r="A8" s="272"/>
      <c r="B8" s="272"/>
      <c r="C8" s="272"/>
      <c r="D8" s="272"/>
      <c r="E8" s="272"/>
      <c r="F8" s="272"/>
      <c r="G8" s="272"/>
      <c r="H8" s="272"/>
      <c r="I8" s="272"/>
      <c r="J8" s="272"/>
      <c r="K8" s="272"/>
      <c r="L8" s="272"/>
      <c r="M8" s="272"/>
      <c r="N8" s="272"/>
      <c r="O8" s="18"/>
    </row>
    <row r="9" spans="1:15">
      <c r="A9" s="272"/>
      <c r="B9" s="272"/>
      <c r="C9" s="272"/>
      <c r="D9" s="272"/>
      <c r="E9" s="272"/>
      <c r="F9" s="272"/>
      <c r="G9" s="272"/>
      <c r="H9" s="272"/>
      <c r="I9" s="272"/>
      <c r="J9" s="272"/>
      <c r="K9" s="272"/>
      <c r="L9" s="272"/>
      <c r="M9" s="272"/>
      <c r="N9" s="272"/>
      <c r="O9" s="18"/>
    </row>
    <row r="10" spans="1:15">
      <c r="A10" s="272"/>
      <c r="B10" s="272"/>
      <c r="C10" s="272"/>
      <c r="D10" s="272"/>
      <c r="E10" s="272"/>
      <c r="F10" s="272"/>
      <c r="G10" s="272"/>
      <c r="H10" s="272"/>
      <c r="I10" s="272"/>
      <c r="J10" s="272"/>
      <c r="K10" s="272"/>
      <c r="L10" s="272"/>
      <c r="M10" s="272"/>
      <c r="N10" s="272"/>
      <c r="O10" s="18"/>
    </row>
    <row r="11" spans="1:15">
      <c r="A11" s="272"/>
      <c r="B11" s="272"/>
      <c r="C11" s="272"/>
      <c r="D11" s="272"/>
      <c r="E11" s="272"/>
      <c r="F11" s="272"/>
      <c r="G11" s="272"/>
      <c r="H11" s="272"/>
      <c r="I11" s="272"/>
      <c r="J11" s="272"/>
      <c r="K11" s="272"/>
      <c r="L11" s="272"/>
      <c r="M11" s="272"/>
      <c r="N11" s="272"/>
      <c r="O11" s="18"/>
    </row>
    <row r="12" spans="1:15">
      <c r="A12" s="272"/>
      <c r="B12" s="272"/>
      <c r="C12" s="272"/>
      <c r="D12" s="272"/>
      <c r="E12" s="272"/>
      <c r="F12" s="272"/>
      <c r="G12" s="272"/>
      <c r="H12" s="272"/>
      <c r="I12" s="272"/>
      <c r="J12" s="272"/>
      <c r="K12" s="272"/>
      <c r="L12" s="272"/>
      <c r="M12" s="272"/>
      <c r="N12" s="272"/>
      <c r="O12" s="18"/>
    </row>
    <row r="13" spans="1:15" ht="15" thickBot="1">
      <c r="A13" s="272"/>
      <c r="B13" s="272"/>
      <c r="C13" s="272"/>
      <c r="D13" s="272"/>
      <c r="E13" s="272"/>
      <c r="F13" s="272"/>
      <c r="G13" s="272"/>
      <c r="H13" s="272"/>
      <c r="I13" s="272"/>
      <c r="J13" s="272"/>
      <c r="K13" s="272"/>
      <c r="L13" s="272"/>
      <c r="M13" s="272"/>
      <c r="N13" s="272"/>
      <c r="O13" s="18"/>
    </row>
    <row r="14" spans="1:15" ht="16.5" customHeight="1" thickTop="1" thickBot="1">
      <c r="A14" s="272"/>
      <c r="B14" s="272"/>
      <c r="C14" s="272"/>
      <c r="D14" s="272"/>
      <c r="E14" s="1" t="s">
        <v>32</v>
      </c>
      <c r="F14" s="320" t="s">
        <v>66</v>
      </c>
      <c r="G14" s="321"/>
      <c r="H14" s="321"/>
      <c r="I14" s="321"/>
      <c r="J14" s="321"/>
      <c r="K14" s="321"/>
      <c r="L14" s="322"/>
      <c r="M14" s="272"/>
      <c r="N14" s="272"/>
      <c r="O14" s="18"/>
    </row>
    <row r="15" spans="1:15" ht="15" thickBot="1">
      <c r="A15" s="272"/>
      <c r="B15" s="272"/>
      <c r="C15" s="272"/>
      <c r="D15" s="272"/>
      <c r="E15" s="273"/>
      <c r="F15" s="274"/>
      <c r="G15" s="274"/>
      <c r="H15" s="274"/>
      <c r="I15" s="274"/>
      <c r="J15" s="274"/>
      <c r="K15" s="272"/>
      <c r="L15" s="272"/>
      <c r="M15" s="272"/>
      <c r="N15" s="272"/>
      <c r="O15" s="18"/>
    </row>
    <row r="16" spans="1:15" ht="16.5" thickTop="1" thickBot="1">
      <c r="A16" s="272"/>
      <c r="B16" s="272"/>
      <c r="C16" s="272"/>
      <c r="D16" s="272"/>
      <c r="E16" s="2" t="s">
        <v>33</v>
      </c>
      <c r="F16" s="337"/>
      <c r="G16" s="338"/>
      <c r="H16" s="338"/>
      <c r="I16" s="338"/>
      <c r="J16" s="339"/>
      <c r="K16" s="272"/>
      <c r="L16" s="272"/>
      <c r="M16" s="272"/>
      <c r="N16" s="272"/>
      <c r="O16" s="18"/>
    </row>
    <row r="17" spans="1:15" ht="15" thickBot="1">
      <c r="A17" s="272"/>
      <c r="B17" s="272"/>
      <c r="C17" s="272"/>
      <c r="D17" s="272"/>
      <c r="E17" s="272"/>
      <c r="F17" s="272"/>
      <c r="G17" s="272"/>
      <c r="H17" s="272"/>
      <c r="I17" s="272"/>
      <c r="J17" s="272"/>
      <c r="K17" s="272"/>
      <c r="L17" s="272"/>
      <c r="M17" s="272"/>
      <c r="N17" s="272"/>
      <c r="O17" s="18"/>
    </row>
    <row r="18" spans="1:15" ht="16.5" thickTop="1" thickBot="1">
      <c r="A18" s="272"/>
      <c r="B18" s="272"/>
      <c r="C18" s="272"/>
      <c r="D18" s="272"/>
      <c r="E18" s="2" t="s">
        <v>34</v>
      </c>
      <c r="F18" s="334" t="s">
        <v>67</v>
      </c>
      <c r="G18" s="335"/>
      <c r="H18" s="335"/>
      <c r="I18" s="335"/>
      <c r="J18" s="336"/>
      <c r="K18" s="272"/>
      <c r="L18" s="272"/>
      <c r="M18" s="272"/>
      <c r="N18" s="272"/>
      <c r="O18" s="18"/>
    </row>
    <row r="19" spans="1:15" ht="15" thickBot="1">
      <c r="A19" s="272"/>
      <c r="B19" s="272"/>
      <c r="C19" s="272"/>
      <c r="D19" s="272"/>
      <c r="E19" s="272"/>
      <c r="F19" s="272"/>
      <c r="G19" s="272"/>
      <c r="H19" s="272"/>
      <c r="I19" s="272"/>
      <c r="J19" s="272"/>
      <c r="K19" s="272"/>
      <c r="L19" s="272"/>
      <c r="M19" s="272"/>
      <c r="N19" s="272"/>
      <c r="O19" s="18"/>
    </row>
    <row r="20" spans="1:15" ht="16.5" thickTop="1" thickBot="1">
      <c r="A20" s="272"/>
      <c r="B20" s="272"/>
      <c r="C20" s="272"/>
      <c r="D20" s="272"/>
      <c r="E20" s="2" t="s">
        <v>35</v>
      </c>
      <c r="F20" s="334" t="s">
        <v>68</v>
      </c>
      <c r="G20" s="335"/>
      <c r="H20" s="335"/>
      <c r="I20" s="335"/>
      <c r="J20" s="336"/>
      <c r="K20" s="272"/>
      <c r="L20" s="272"/>
      <c r="M20" s="275"/>
      <c r="N20" s="272"/>
      <c r="O20" s="18"/>
    </row>
    <row r="21" spans="1:15" ht="15" thickBot="1">
      <c r="A21" s="272"/>
      <c r="B21" s="272"/>
      <c r="C21" s="272"/>
      <c r="D21" s="272"/>
      <c r="E21" s="273"/>
      <c r="F21" s="274"/>
      <c r="G21" s="274"/>
      <c r="H21" s="274"/>
      <c r="I21" s="274"/>
      <c r="J21" s="274"/>
      <c r="K21" s="272"/>
      <c r="L21" s="272"/>
      <c r="M21" s="272"/>
      <c r="N21" s="272"/>
      <c r="O21" s="18"/>
    </row>
    <row r="22" spans="1:15" ht="16.5" thickTop="1" thickBot="1">
      <c r="A22" s="272"/>
      <c r="B22" s="272"/>
      <c r="C22" s="272"/>
      <c r="D22" s="272"/>
      <c r="E22" s="1" t="s">
        <v>36</v>
      </c>
      <c r="F22" s="334" t="s">
        <v>69</v>
      </c>
      <c r="G22" s="335"/>
      <c r="H22" s="335"/>
      <c r="I22" s="335"/>
      <c r="J22" s="336"/>
      <c r="K22" s="272"/>
      <c r="L22" s="272"/>
      <c r="M22" s="272"/>
      <c r="N22" s="272"/>
      <c r="O22" s="18"/>
    </row>
    <row r="23" spans="1:15" ht="15" thickBot="1">
      <c r="A23" s="272"/>
      <c r="B23" s="272"/>
      <c r="C23" s="272"/>
      <c r="D23" s="272"/>
      <c r="E23" s="273"/>
      <c r="F23" s="274"/>
      <c r="G23" s="274"/>
      <c r="H23" s="274"/>
      <c r="I23" s="274"/>
      <c r="J23" s="274"/>
      <c r="K23" s="272"/>
      <c r="L23" s="272"/>
      <c r="M23" s="272"/>
      <c r="N23" s="272"/>
      <c r="O23" s="18"/>
    </row>
    <row r="24" spans="1:15" ht="16.5" thickTop="1" thickBot="1">
      <c r="A24" s="272"/>
      <c r="B24" s="272"/>
      <c r="C24" s="272"/>
      <c r="D24" s="272"/>
      <c r="E24" s="1" t="s">
        <v>37</v>
      </c>
      <c r="F24" s="323" t="s">
        <v>70</v>
      </c>
      <c r="G24" s="324"/>
      <c r="H24" s="324"/>
      <c r="I24" s="324"/>
      <c r="J24" s="325"/>
      <c r="K24" s="272"/>
      <c r="L24" s="272"/>
      <c r="M24" s="272"/>
      <c r="N24" s="272"/>
      <c r="O24" s="18"/>
    </row>
    <row r="25" spans="1:15" ht="15" thickBot="1">
      <c r="A25" s="272"/>
      <c r="B25" s="272"/>
      <c r="C25" s="272"/>
      <c r="D25" s="272"/>
      <c r="E25" s="273"/>
      <c r="F25" s="274"/>
      <c r="G25" s="274"/>
      <c r="H25" s="274"/>
      <c r="I25" s="274"/>
      <c r="J25" s="274"/>
      <c r="K25" s="272"/>
      <c r="L25" s="272"/>
      <c r="M25" s="272"/>
      <c r="N25" s="272"/>
      <c r="O25" s="18"/>
    </row>
    <row r="26" spans="1:15" ht="16.5" thickTop="1" thickBot="1">
      <c r="A26" s="272"/>
      <c r="B26" s="272"/>
      <c r="C26" s="272"/>
      <c r="D26" s="272"/>
      <c r="E26" s="1" t="s">
        <v>38</v>
      </c>
      <c r="F26" s="331">
        <v>42125</v>
      </c>
      <c r="G26" s="332"/>
      <c r="H26" s="332"/>
      <c r="I26" s="332"/>
      <c r="J26" s="333"/>
      <c r="K26" s="272"/>
      <c r="L26" s="272"/>
      <c r="M26" s="272"/>
      <c r="N26" s="272"/>
      <c r="O26" s="18"/>
    </row>
    <row r="27" spans="1:15" ht="15" thickBot="1">
      <c r="A27" s="272"/>
      <c r="B27" s="272"/>
      <c r="C27" s="272"/>
      <c r="D27" s="272"/>
      <c r="E27" s="272"/>
      <c r="F27" s="272"/>
      <c r="G27" s="272"/>
      <c r="H27" s="272"/>
      <c r="I27" s="272"/>
      <c r="J27" s="272"/>
      <c r="K27" s="272"/>
      <c r="L27" s="272"/>
      <c r="M27" s="272"/>
      <c r="N27" s="272"/>
      <c r="O27" s="18"/>
    </row>
    <row r="28" spans="1:15" ht="29.25" customHeight="1" thickTop="1" thickBot="1">
      <c r="A28" s="272"/>
      <c r="B28" s="272"/>
      <c r="C28" s="272"/>
      <c r="D28" s="272"/>
      <c r="E28" s="3" t="s">
        <v>39</v>
      </c>
      <c r="F28" s="326" t="s">
        <v>40</v>
      </c>
      <c r="G28" s="327"/>
      <c r="H28" s="328"/>
      <c r="I28" s="272"/>
      <c r="J28" s="272"/>
      <c r="K28" s="272"/>
      <c r="L28" s="272"/>
      <c r="M28" s="272"/>
      <c r="N28" s="272"/>
      <c r="O28" s="18"/>
    </row>
    <row r="29" spans="1:15" ht="15" thickBot="1">
      <c r="A29" s="272"/>
      <c r="B29" s="272"/>
      <c r="C29" s="272"/>
      <c r="D29" s="272"/>
      <c r="E29" s="272"/>
      <c r="F29" s="272"/>
      <c r="G29" s="272"/>
      <c r="H29" s="272"/>
      <c r="I29" s="272"/>
      <c r="J29" s="272"/>
      <c r="K29" s="272"/>
      <c r="L29" s="272"/>
      <c r="M29" s="272"/>
      <c r="N29" s="272"/>
      <c r="O29" s="18"/>
    </row>
    <row r="30" spans="1:15" ht="35.25" customHeight="1" thickTop="1" thickBot="1">
      <c r="A30" s="329" t="s">
        <v>61</v>
      </c>
      <c r="B30" s="329"/>
      <c r="C30" s="329"/>
      <c r="D30" s="329"/>
      <c r="E30" s="330"/>
      <c r="F30" s="326">
        <v>2014</v>
      </c>
      <c r="G30" s="327"/>
      <c r="H30" s="328"/>
      <c r="I30" s="272"/>
      <c r="J30" s="272"/>
      <c r="K30" s="272"/>
      <c r="L30" s="272"/>
      <c r="M30" s="272"/>
      <c r="N30" s="272"/>
      <c r="O30" s="18"/>
    </row>
    <row r="31" spans="1:15" ht="15" thickBot="1">
      <c r="A31" s="272"/>
      <c r="B31" s="272"/>
      <c r="C31" s="272"/>
      <c r="D31" s="272"/>
      <c r="E31" s="272"/>
      <c r="F31" s="272"/>
      <c r="G31" s="272"/>
      <c r="H31" s="272"/>
      <c r="I31" s="272"/>
      <c r="J31" s="272"/>
      <c r="K31" s="272"/>
      <c r="L31" s="272"/>
      <c r="M31" s="272"/>
      <c r="N31" s="272"/>
      <c r="O31" s="18"/>
    </row>
    <row r="32" spans="1:15" ht="33" customHeight="1" thickTop="1" thickBot="1">
      <c r="A32" s="329" t="s">
        <v>62</v>
      </c>
      <c r="B32" s="329"/>
      <c r="C32" s="329"/>
      <c r="D32" s="329"/>
      <c r="E32" s="330"/>
      <c r="F32" s="326">
        <v>2013</v>
      </c>
      <c r="G32" s="327"/>
      <c r="H32" s="328"/>
      <c r="I32" s="272"/>
      <c r="J32" s="272"/>
      <c r="K32" s="272"/>
      <c r="L32" s="272"/>
      <c r="M32" s="272"/>
      <c r="N32" s="272"/>
      <c r="O32" s="18"/>
    </row>
    <row r="33" spans="1:15">
      <c r="A33" s="18"/>
      <c r="B33" s="18"/>
      <c r="C33" s="18"/>
      <c r="D33" s="18"/>
      <c r="E33" s="18"/>
      <c r="F33" s="18"/>
      <c r="G33" s="18"/>
      <c r="H33" s="18"/>
      <c r="I33" s="18"/>
      <c r="J33" s="18"/>
      <c r="K33" s="18"/>
      <c r="L33" s="18"/>
      <c r="M33" s="18"/>
      <c r="N33" s="18"/>
      <c r="O33" s="18"/>
    </row>
    <row r="34" spans="1:15">
      <c r="A34" s="18"/>
      <c r="B34" s="18"/>
      <c r="C34" s="18"/>
      <c r="D34" s="18"/>
      <c r="E34" s="18"/>
      <c r="F34" s="18"/>
      <c r="G34" s="18"/>
      <c r="H34" s="18"/>
      <c r="I34" s="18"/>
      <c r="J34" s="18"/>
      <c r="K34" s="18"/>
      <c r="L34" s="18"/>
      <c r="M34" s="18"/>
      <c r="N34" s="18"/>
      <c r="O34" s="18"/>
    </row>
    <row r="35" spans="1:15">
      <c r="A35" s="18"/>
      <c r="B35" s="18"/>
      <c r="C35" s="18"/>
      <c r="D35" s="18"/>
      <c r="E35" s="18"/>
      <c r="F35" s="18"/>
      <c r="G35" s="18"/>
      <c r="H35" s="18"/>
      <c r="I35" s="18"/>
      <c r="J35" s="18"/>
      <c r="K35" s="18"/>
      <c r="L35" s="18"/>
      <c r="M35" s="18"/>
      <c r="N35" s="18"/>
      <c r="O35" s="18"/>
    </row>
    <row r="36" spans="1:15">
      <c r="A36" s="18"/>
      <c r="B36" s="18"/>
      <c r="C36" s="18"/>
      <c r="D36" s="18"/>
      <c r="E36" s="18"/>
      <c r="F36" s="18"/>
      <c r="G36" s="18"/>
      <c r="H36" s="18"/>
      <c r="I36" s="18"/>
      <c r="J36" s="18"/>
      <c r="K36" s="18"/>
      <c r="L36" s="18"/>
      <c r="M36" s="18"/>
      <c r="N36" s="18"/>
      <c r="O36" s="18"/>
    </row>
    <row r="37" spans="1:15">
      <c r="A37" s="18"/>
      <c r="B37" s="18"/>
      <c r="C37" s="18"/>
      <c r="D37" s="18"/>
      <c r="E37" s="18"/>
      <c r="F37" s="18"/>
      <c r="G37" s="18"/>
      <c r="H37" s="18"/>
      <c r="I37" s="18"/>
      <c r="J37" s="18"/>
      <c r="K37" s="18"/>
      <c r="L37" s="18"/>
      <c r="M37" s="18"/>
      <c r="N37" s="18"/>
      <c r="O37" s="18"/>
    </row>
    <row r="38" spans="1:15">
      <c r="A38" s="18"/>
      <c r="B38" s="18"/>
      <c r="C38" s="18"/>
      <c r="D38" s="18"/>
      <c r="E38" s="18"/>
      <c r="F38" s="18"/>
      <c r="G38" s="18"/>
      <c r="H38" s="18"/>
      <c r="I38" s="18"/>
      <c r="J38" s="18"/>
      <c r="K38" s="18"/>
      <c r="L38" s="18"/>
      <c r="M38" s="18"/>
      <c r="N38" s="18"/>
      <c r="O38" s="18"/>
    </row>
    <row r="39" spans="1:15">
      <c r="A39" s="18"/>
      <c r="B39" s="18"/>
      <c r="C39" s="18"/>
      <c r="D39" s="18"/>
      <c r="E39" s="18"/>
      <c r="F39" s="18"/>
      <c r="G39" s="18"/>
      <c r="H39" s="18"/>
      <c r="I39" s="18"/>
      <c r="J39" s="18"/>
      <c r="K39" s="18"/>
      <c r="L39" s="18"/>
      <c r="M39" s="18"/>
      <c r="N39" s="18"/>
      <c r="O39" s="18"/>
    </row>
    <row r="40" spans="1:15">
      <c r="A40" s="18"/>
      <c r="B40" s="18"/>
      <c r="C40" s="18"/>
      <c r="D40" s="18"/>
      <c r="E40" s="18"/>
      <c r="F40" s="18"/>
      <c r="G40" s="18"/>
      <c r="H40" s="18"/>
      <c r="I40" s="18"/>
      <c r="J40" s="18"/>
      <c r="K40" s="18"/>
      <c r="L40" s="18"/>
      <c r="M40" s="18"/>
      <c r="N40" s="18"/>
      <c r="O40" s="18"/>
    </row>
    <row r="41" spans="1:15">
      <c r="A41" s="18"/>
      <c r="B41" s="18"/>
      <c r="C41" s="18"/>
      <c r="D41" s="18"/>
      <c r="E41" s="18"/>
      <c r="F41" s="18"/>
      <c r="G41" s="18"/>
      <c r="H41" s="18"/>
      <c r="I41" s="18"/>
      <c r="J41" s="18"/>
      <c r="K41" s="18"/>
      <c r="L41" s="18"/>
      <c r="M41" s="18"/>
      <c r="N41" s="18"/>
      <c r="O41" s="18"/>
    </row>
    <row r="42" spans="1:15">
      <c r="A42" s="18"/>
      <c r="B42" s="18"/>
      <c r="C42" s="18"/>
      <c r="D42" s="18"/>
      <c r="E42" s="18"/>
      <c r="F42" s="18"/>
      <c r="G42" s="18"/>
      <c r="H42" s="18"/>
      <c r="I42" s="18"/>
      <c r="J42" s="18"/>
      <c r="K42" s="18"/>
      <c r="L42" s="18"/>
      <c r="M42" s="18"/>
      <c r="N42" s="18"/>
      <c r="O42" s="18"/>
    </row>
    <row r="43" spans="1:15">
      <c r="A43" s="18"/>
      <c r="B43" s="18"/>
      <c r="C43" s="18"/>
      <c r="D43" s="18"/>
      <c r="E43" s="18"/>
      <c r="F43" s="18"/>
      <c r="G43" s="18"/>
      <c r="H43" s="18"/>
      <c r="I43" s="18"/>
      <c r="J43" s="18"/>
      <c r="K43" s="18"/>
      <c r="L43" s="18"/>
      <c r="M43" s="18"/>
      <c r="N43" s="18"/>
      <c r="O43" s="18"/>
    </row>
  </sheetData>
  <mergeCells count="12">
    <mergeCell ref="A32:E32"/>
    <mergeCell ref="F32:H32"/>
    <mergeCell ref="F22:J22"/>
    <mergeCell ref="F16:J16"/>
    <mergeCell ref="F18:J18"/>
    <mergeCell ref="F20:J20"/>
    <mergeCell ref="F14:L14"/>
    <mergeCell ref="F24:J24"/>
    <mergeCell ref="F28:H28"/>
    <mergeCell ref="A30:E30"/>
    <mergeCell ref="F30:H30"/>
    <mergeCell ref="F26:J26"/>
  </mergeCells>
  <dataValidations count="4">
    <dataValidation type="list" errorTitle="Selection Needed" error="Please select an option from the drop-down list." prompt="Use the following format eg: January 1, 2013" sqref="F30:H30 F32:H32">
      <formula1>"2008, 2009, 2010, 2011, 2012, 2013, 2014"</formula1>
    </dataValidation>
    <dataValidation type="list" showErrorMessage="1" errorTitle="Selection Needed" error="Please select an option from the drop-down list." prompt="Use the following format eg: January 1, 2013" sqref="F28:H28">
      <formula1>"Price Cap IR, Annual IR Index"</formula1>
    </dataValidation>
    <dataValidation allowBlank="1" showInputMessage="1" showErrorMessage="1" prompt="First and last name, title" sqref="F20:J20"/>
    <dataValidation type="list" allowBlank="1" showInputMessage="1" showErrorMessage="1" sqref="F14:L14">
      <formula1>LDCNAMES</formula1>
    </dataValidation>
  </dataValidations>
  <hyperlinks>
    <hyperlink ref="F24" r:id="rId1"/>
  </hyperlinks>
  <pageMargins left="0.70866141732283472" right="0.70866141732283472" top="1.2598425196850394" bottom="0.74803149606299213" header="0.70866141732283472" footer="0.31496062992125984"/>
  <pageSetup scale="75" orientation="portrait" verticalDpi="4" r:id="rId2"/>
  <headerFooter>
    <oddHeader xml:space="preserve">&amp;CThunder Bay Hydro
2015 IRM Application EB-2014-0114
Proposed Calculation of Group 1 Deferral and Variance Rate Riders
</oddHeader>
    <oddFooter>&amp;L&amp;Z&amp;F
&amp;A&amp;R&amp;D&amp;T</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N93"/>
  <sheetViews>
    <sheetView topLeftCell="J1" zoomScaleNormal="100" workbookViewId="0">
      <selection activeCell="M23" sqref="M23"/>
    </sheetView>
  </sheetViews>
  <sheetFormatPr defaultRowHeight="14.25"/>
  <cols>
    <col min="1" max="1" width="51.7109375" style="19" customWidth="1"/>
    <col min="2" max="2" width="20.140625" style="19" customWidth="1"/>
    <col min="3" max="5" width="20.7109375" style="19" customWidth="1"/>
    <col min="6" max="6" width="19" style="19" customWidth="1"/>
    <col min="7" max="7" width="0.85546875" style="19" customWidth="1"/>
    <col min="8" max="11" width="18.7109375" style="19" customWidth="1"/>
    <col min="12" max="12" width="16.85546875" style="19" customWidth="1"/>
    <col min="13" max="13" width="14.85546875" style="19" customWidth="1"/>
    <col min="14" max="14" width="16.5703125" style="19" customWidth="1"/>
    <col min="15" max="16384" width="9.140625" style="19"/>
  </cols>
  <sheetData>
    <row r="1" spans="1:14" ht="16.5" customHeight="1" thickBot="1">
      <c r="A1" s="196" t="s">
        <v>24</v>
      </c>
      <c r="B1" s="197"/>
      <c r="C1" s="198"/>
      <c r="D1" s="199"/>
      <c r="E1" s="16"/>
      <c r="F1" s="16"/>
      <c r="G1" s="200"/>
      <c r="H1" s="16"/>
      <c r="I1" s="16"/>
      <c r="J1" s="16"/>
      <c r="K1" s="16"/>
      <c r="L1" s="201"/>
    </row>
    <row r="2" spans="1:14" ht="16.5" customHeight="1" thickBot="1">
      <c r="A2" s="202"/>
      <c r="B2" s="203"/>
      <c r="C2" s="204"/>
      <c r="D2" s="205"/>
      <c r="E2" s="206"/>
      <c r="F2" s="206"/>
      <c r="G2" s="206"/>
      <c r="H2" s="4"/>
      <c r="I2" s="4"/>
      <c r="J2" s="4"/>
      <c r="K2" s="4"/>
      <c r="L2" s="207"/>
    </row>
    <row r="3" spans="1:14" ht="57" customHeight="1" thickBot="1">
      <c r="A3" s="208" t="s">
        <v>2</v>
      </c>
      <c r="B3" s="209" t="s">
        <v>3</v>
      </c>
      <c r="C3" s="309" t="s">
        <v>4</v>
      </c>
      <c r="D3" s="210" t="s">
        <v>5</v>
      </c>
      <c r="E3" s="211" t="s">
        <v>0</v>
      </c>
      <c r="F3" s="211" t="s">
        <v>1</v>
      </c>
      <c r="G3" s="212"/>
      <c r="H3" s="11" t="s">
        <v>47</v>
      </c>
      <c r="I3" s="12" t="s">
        <v>84</v>
      </c>
      <c r="J3" s="13" t="s">
        <v>44</v>
      </c>
      <c r="K3" s="13" t="s">
        <v>45</v>
      </c>
      <c r="L3" s="14" t="s">
        <v>46</v>
      </c>
      <c r="M3" s="340" t="s">
        <v>91</v>
      </c>
      <c r="N3" s="342" t="s">
        <v>90</v>
      </c>
    </row>
    <row r="4" spans="1:14" ht="15.75" thickBot="1">
      <c r="A4" s="35" t="s">
        <v>6</v>
      </c>
      <c r="B4" s="213" t="s">
        <v>7</v>
      </c>
      <c r="C4" s="310">
        <v>339721062</v>
      </c>
      <c r="D4" s="310"/>
      <c r="E4" s="310">
        <v>32526740</v>
      </c>
      <c r="F4" s="307">
        <v>0</v>
      </c>
      <c r="G4" s="311"/>
      <c r="H4" s="314">
        <v>0</v>
      </c>
      <c r="I4" s="314">
        <v>0.25042513469220623</v>
      </c>
      <c r="J4" s="314">
        <v>0.26042253685889311</v>
      </c>
      <c r="K4" s="314">
        <v>0.18757923482629821</v>
      </c>
      <c r="L4" s="314">
        <v>0.33663889388763862</v>
      </c>
      <c r="M4" s="341"/>
      <c r="N4" s="343"/>
    </row>
    <row r="5" spans="1:14" ht="15.75" thickBot="1">
      <c r="A5" s="35" t="s">
        <v>8</v>
      </c>
      <c r="B5" s="214" t="s">
        <v>7</v>
      </c>
      <c r="C5" s="310">
        <v>131404394</v>
      </c>
      <c r="D5" s="310"/>
      <c r="E5" s="310">
        <v>18892749</v>
      </c>
      <c r="F5" s="308">
        <v>0</v>
      </c>
      <c r="G5" s="312"/>
      <c r="H5" s="314">
        <v>0</v>
      </c>
      <c r="I5" s="314">
        <v>0.14361465922381017</v>
      </c>
      <c r="J5" s="314">
        <v>0.12305114817255539</v>
      </c>
      <c r="K5" s="314">
        <v>7.9566983064107449E-2</v>
      </c>
      <c r="L5" s="314">
        <v>0.13393773300341585</v>
      </c>
      <c r="M5" s="215"/>
      <c r="N5" s="310">
        <v>44881</v>
      </c>
    </row>
    <row r="6" spans="1:14" ht="15" thickBot="1">
      <c r="A6" s="35" t="s">
        <v>71</v>
      </c>
      <c r="B6" s="214" t="s">
        <v>9</v>
      </c>
      <c r="C6" s="310">
        <v>288398369</v>
      </c>
      <c r="D6" s="310">
        <v>783589</v>
      </c>
      <c r="E6" s="310">
        <v>242097167</v>
      </c>
      <c r="F6" s="308">
        <f>D6/C6*E6</f>
        <v>657786.92733301478</v>
      </c>
      <c r="G6" s="313"/>
      <c r="H6" s="314">
        <v>0</v>
      </c>
      <c r="I6" s="314">
        <v>0.33188271798261321</v>
      </c>
      <c r="J6" s="314">
        <v>0.29835017215764414</v>
      </c>
      <c r="K6" s="314">
        <v>0.4020280651514278</v>
      </c>
      <c r="L6" s="314">
        <v>0.31531682884593198</v>
      </c>
      <c r="M6" s="217"/>
      <c r="N6" s="310">
        <v>4492</v>
      </c>
    </row>
    <row r="7" spans="1:14" ht="29.25" thickBot="1">
      <c r="A7" s="144" t="s">
        <v>77</v>
      </c>
      <c r="B7" s="214" t="s">
        <v>9</v>
      </c>
      <c r="C7" s="310">
        <v>29677488</v>
      </c>
      <c r="D7" s="310">
        <v>72356</v>
      </c>
      <c r="E7" s="310">
        <v>29677488</v>
      </c>
      <c r="F7" s="308">
        <f>D7/C7*E7</f>
        <v>72356</v>
      </c>
      <c r="G7" s="216"/>
      <c r="H7" s="218"/>
      <c r="I7" s="219"/>
      <c r="J7" s="219"/>
      <c r="K7" s="219"/>
      <c r="L7" s="219"/>
      <c r="M7" s="217"/>
      <c r="N7" s="220"/>
    </row>
    <row r="8" spans="1:14" ht="15" thickBot="1">
      <c r="A8" s="35" t="s">
        <v>74</v>
      </c>
      <c r="B8" s="214" t="s">
        <v>9</v>
      </c>
      <c r="C8" s="310">
        <v>153855396</v>
      </c>
      <c r="D8" s="310">
        <v>496561</v>
      </c>
      <c r="E8" s="310">
        <v>152058854</v>
      </c>
      <c r="F8" s="308">
        <f>D8/C8*E8</f>
        <v>490762.74582591822</v>
      </c>
      <c r="G8" s="216"/>
      <c r="H8" s="218"/>
      <c r="I8" s="219"/>
      <c r="J8" s="219"/>
      <c r="K8" s="219"/>
      <c r="L8" s="219"/>
      <c r="M8" s="217"/>
      <c r="N8" s="220"/>
    </row>
    <row r="9" spans="1:14" ht="5.25" customHeight="1" thickBot="1">
      <c r="A9" s="35"/>
      <c r="B9" s="214"/>
      <c r="C9" s="310"/>
      <c r="D9" s="310"/>
      <c r="E9" s="310"/>
      <c r="F9" s="308"/>
      <c r="G9" s="216"/>
      <c r="H9" s="222"/>
      <c r="I9" s="316"/>
      <c r="J9" s="316"/>
      <c r="K9" s="316"/>
      <c r="L9" s="223"/>
      <c r="M9" s="217"/>
      <c r="N9" s="220"/>
    </row>
    <row r="10" spans="1:14" ht="15.75" thickBot="1">
      <c r="A10" s="35" t="s">
        <v>10</v>
      </c>
      <c r="B10" s="214" t="s">
        <v>7</v>
      </c>
      <c r="C10" s="310">
        <v>2024907</v>
      </c>
      <c r="D10" s="310"/>
      <c r="E10" s="310">
        <v>385276</v>
      </c>
      <c r="F10" s="308"/>
      <c r="G10" s="312"/>
      <c r="H10" s="314">
        <v>0</v>
      </c>
      <c r="I10" s="314">
        <v>2.3427983258247241E-3</v>
      </c>
      <c r="J10" s="314">
        <v>1.9389668981598825E-3</v>
      </c>
      <c r="K10" s="314">
        <v>9.7829154188801455E-4</v>
      </c>
      <c r="L10" s="314">
        <v>1.9777237826616857E-3</v>
      </c>
      <c r="M10" s="217"/>
      <c r="N10" s="220"/>
    </row>
    <row r="11" spans="1:14" ht="15.75" thickBot="1">
      <c r="A11" s="35" t="s">
        <v>73</v>
      </c>
      <c r="B11" s="221" t="s">
        <v>9</v>
      </c>
      <c r="C11" s="310">
        <v>122483</v>
      </c>
      <c r="D11" s="310">
        <v>340</v>
      </c>
      <c r="E11" s="310"/>
      <c r="F11" s="308">
        <f>D11/C11*E11</f>
        <v>0</v>
      </c>
      <c r="G11" s="312"/>
      <c r="H11" s="314">
        <v>0</v>
      </c>
      <c r="I11" s="314">
        <v>1.435034090239805E-4</v>
      </c>
      <c r="J11" s="314">
        <v>1.5500037044113691E-4</v>
      </c>
      <c r="K11" s="314">
        <v>2.3851819288342442E-5</v>
      </c>
      <c r="L11" s="314">
        <v>6.327817686977211E-5</v>
      </c>
      <c r="M11" s="217"/>
      <c r="N11" s="220"/>
    </row>
    <row r="12" spans="1:14" ht="15.75" thickBot="1">
      <c r="A12" s="35" t="s">
        <v>11</v>
      </c>
      <c r="B12" s="221" t="s">
        <v>9</v>
      </c>
      <c r="C12" s="310">
        <v>11183615</v>
      </c>
      <c r="D12" s="310">
        <v>31502</v>
      </c>
      <c r="E12" s="310">
        <v>11183615</v>
      </c>
      <c r="F12" s="308">
        <f>D12/C12*E12</f>
        <v>31502</v>
      </c>
      <c r="G12" s="315"/>
      <c r="H12" s="314">
        <v>0</v>
      </c>
      <c r="I12" s="314">
        <v>1.1861701978477293E-2</v>
      </c>
      <c r="J12" s="314">
        <v>1.4994472628299362E-2</v>
      </c>
      <c r="K12" s="314">
        <v>1.8985706889029227E-2</v>
      </c>
      <c r="L12" s="314">
        <v>1.3770505658013766E-2</v>
      </c>
      <c r="M12" s="224"/>
      <c r="N12" s="225"/>
    </row>
    <row r="13" spans="1:14">
      <c r="A13" s="35" t="s">
        <v>12</v>
      </c>
      <c r="B13" s="226"/>
      <c r="C13" s="227"/>
      <c r="D13" s="227"/>
      <c r="E13" s="227"/>
      <c r="F13" s="227"/>
      <c r="G13" s="228"/>
      <c r="H13" s="229"/>
      <c r="I13" s="230"/>
      <c r="J13" s="230"/>
      <c r="K13" s="230"/>
      <c r="L13" s="230"/>
      <c r="M13" s="231"/>
      <c r="N13" s="220"/>
    </row>
    <row r="14" spans="1:14">
      <c r="A14" s="232"/>
      <c r="B14" s="97"/>
      <c r="C14" s="97"/>
      <c r="D14" s="97"/>
      <c r="E14" s="97"/>
      <c r="F14" s="97"/>
      <c r="G14" s="233"/>
      <c r="H14" s="234"/>
      <c r="I14" s="235"/>
      <c r="J14" s="235"/>
      <c r="K14" s="235"/>
      <c r="L14" s="235"/>
      <c r="M14" s="236"/>
      <c r="N14" s="220"/>
    </row>
    <row r="15" spans="1:14" ht="15.75" thickBot="1">
      <c r="A15" s="237" t="s">
        <v>14</v>
      </c>
      <c r="B15" s="238" t="s">
        <v>13</v>
      </c>
      <c r="C15" s="239">
        <f>+SUM(C4:C12)</f>
        <v>956387714</v>
      </c>
      <c r="D15" s="239">
        <f>+SUM(D4:D12)</f>
        <v>1384348</v>
      </c>
      <c r="E15" s="239">
        <f>+SUM(E4:E12)</f>
        <v>486821889</v>
      </c>
      <c r="F15" s="239">
        <f>+SUM(F4:F12)</f>
        <v>1252407.6731589329</v>
      </c>
      <c r="G15" s="240"/>
      <c r="H15" s="229"/>
      <c r="I15" s="230"/>
      <c r="J15" s="230"/>
      <c r="K15" s="230"/>
      <c r="L15" s="230"/>
      <c r="M15" s="241">
        <f t="shared" ref="M15:N15" si="0">SUM(M5:M13)</f>
        <v>0</v>
      </c>
      <c r="N15" s="242">
        <f t="shared" si="0"/>
        <v>49373</v>
      </c>
    </row>
    <row r="16" spans="1:14" ht="16.5" thickTop="1" thickBot="1">
      <c r="A16" s="243"/>
      <c r="B16" s="244" t="s">
        <v>72</v>
      </c>
      <c r="C16" s="245">
        <f>+C4+C5+C6+C8+C10+C11+C12</f>
        <v>926710226</v>
      </c>
      <c r="D16" s="245">
        <f>+D4+D5+D6+D8+D10+D11+D12</f>
        <v>1311992</v>
      </c>
      <c r="E16" s="245">
        <f>+E4+E5+E6+E8+E10+E11+E12</f>
        <v>457144401</v>
      </c>
      <c r="F16" s="245">
        <f>+F4+F5+F6+F8+F10+F11+F12</f>
        <v>1180051.6731589329</v>
      </c>
      <c r="G16" s="233"/>
      <c r="H16" s="234"/>
      <c r="I16" s="235"/>
      <c r="J16" s="235"/>
      <c r="K16" s="235"/>
      <c r="L16" s="235"/>
      <c r="M16" s="246"/>
      <c r="N16" s="220"/>
    </row>
    <row r="17" spans="1:14" ht="15.75" thickBot="1">
      <c r="A17" s="247"/>
      <c r="B17" s="248" t="s">
        <v>72</v>
      </c>
      <c r="C17" s="249">
        <f>+C16</f>
        <v>926710226</v>
      </c>
      <c r="D17" s="249">
        <f t="shared" ref="D17:F17" si="1">+D16</f>
        <v>1311992</v>
      </c>
      <c r="E17" s="249">
        <f t="shared" si="1"/>
        <v>457144401</v>
      </c>
      <c r="F17" s="249">
        <f t="shared" si="1"/>
        <v>1180051.6731589329</v>
      </c>
      <c r="G17" s="250"/>
      <c r="H17" s="234"/>
      <c r="I17" s="235"/>
      <c r="J17" s="235"/>
      <c r="K17" s="235"/>
      <c r="L17" s="235"/>
      <c r="M17" s="246"/>
      <c r="N17" s="220"/>
    </row>
    <row r="18" spans="1:14">
      <c r="A18" s="232"/>
      <c r="B18" s="97"/>
      <c r="C18" s="97"/>
      <c r="D18" s="97"/>
      <c r="E18" s="97"/>
      <c r="F18" s="97"/>
      <c r="G18" s="207"/>
      <c r="H18" s="234"/>
      <c r="I18" s="235"/>
      <c r="J18" s="235"/>
      <c r="K18" s="235"/>
      <c r="L18" s="235"/>
      <c r="M18" s="97"/>
      <c r="N18" s="207"/>
    </row>
    <row r="19" spans="1:14" ht="15.75" thickBot="1">
      <c r="A19" s="243" t="s">
        <v>75</v>
      </c>
      <c r="B19" s="97"/>
      <c r="C19" s="251"/>
      <c r="D19" s="252"/>
      <c r="E19" s="97"/>
      <c r="F19" s="253"/>
      <c r="G19" s="207"/>
      <c r="H19" s="218"/>
      <c r="I19" s="219"/>
      <c r="J19" s="219"/>
      <c r="K19" s="219"/>
      <c r="L19" s="219"/>
      <c r="M19" s="97"/>
      <c r="N19" s="207"/>
    </row>
    <row r="20" spans="1:14" ht="15" thickBot="1">
      <c r="A20" s="35" t="s">
        <v>76</v>
      </c>
      <c r="B20" s="214" t="s">
        <v>9</v>
      </c>
      <c r="C20" s="310">
        <f>+C7+C8</f>
        <v>183532884</v>
      </c>
      <c r="D20" s="310">
        <f>+D7+D8</f>
        <v>568917</v>
      </c>
      <c r="E20" s="310">
        <f>+E7+E8</f>
        <v>181736342</v>
      </c>
      <c r="F20" s="253"/>
      <c r="G20" s="97"/>
      <c r="H20" s="314">
        <v>0</v>
      </c>
      <c r="I20" s="314">
        <v>0.25972948438804444</v>
      </c>
      <c r="J20" s="314">
        <v>0.30108770291400694</v>
      </c>
      <c r="K20" s="314">
        <v>0.31083786670796087</v>
      </c>
      <c r="L20" s="314">
        <v>0.1982950366454683</v>
      </c>
      <c r="M20" s="97"/>
      <c r="N20" s="207"/>
    </row>
    <row r="21" spans="1:14" ht="15" thickBot="1">
      <c r="A21" s="254"/>
      <c r="B21" s="255"/>
      <c r="C21" s="255"/>
      <c r="D21" s="255"/>
      <c r="E21" s="255"/>
      <c r="F21" s="255"/>
      <c r="G21" s="256"/>
      <c r="H21" s="257">
        <f>SUM(H4:H20)</f>
        <v>0</v>
      </c>
      <c r="I21" s="258">
        <f>SUM(I4:I20)</f>
        <v>1</v>
      </c>
      <c r="J21" s="258">
        <f>SUM(J4:J20)</f>
        <v>1</v>
      </c>
      <c r="K21" s="258">
        <f>SUM(K4:K20)</f>
        <v>0.99999999999999989</v>
      </c>
      <c r="L21" s="258">
        <f>SUM(L4:L20)</f>
        <v>1</v>
      </c>
      <c r="M21" s="255"/>
      <c r="N21" s="256"/>
    </row>
    <row r="22" spans="1:14">
      <c r="A22" s="21"/>
      <c r="B22" s="21"/>
      <c r="C22" s="21"/>
      <c r="D22" s="21"/>
      <c r="E22" s="21"/>
      <c r="F22" s="21"/>
      <c r="G22" s="21"/>
      <c r="H22" s="21"/>
      <c r="I22" s="18"/>
      <c r="J22" s="18"/>
      <c r="K22" s="18"/>
    </row>
    <row r="23" spans="1:14">
      <c r="A23" s="259" t="s">
        <v>41</v>
      </c>
      <c r="B23" s="165"/>
      <c r="C23" s="165"/>
      <c r="D23" s="165"/>
      <c r="E23" s="165"/>
      <c r="F23" s="165"/>
      <c r="G23" s="18"/>
      <c r="H23" s="18"/>
      <c r="I23" s="18"/>
      <c r="J23" s="18"/>
      <c r="K23" s="18"/>
      <c r="L23" s="100"/>
    </row>
    <row r="24" spans="1:14">
      <c r="A24" s="165"/>
      <c r="B24" s="165"/>
      <c r="C24" s="165"/>
      <c r="D24" s="165"/>
      <c r="E24" s="165"/>
      <c r="F24" s="165"/>
      <c r="G24" s="18"/>
      <c r="H24" s="18"/>
      <c r="I24" s="18"/>
      <c r="J24" s="18"/>
      <c r="K24" s="18"/>
      <c r="L24" s="100"/>
    </row>
    <row r="25" spans="1:14">
      <c r="A25" s="165" t="s">
        <v>89</v>
      </c>
      <c r="B25" s="165"/>
      <c r="C25" s="165"/>
      <c r="D25" s="165"/>
      <c r="E25" s="165"/>
      <c r="F25" s="165"/>
      <c r="G25" s="18"/>
      <c r="H25" s="18"/>
      <c r="I25" s="18"/>
      <c r="J25" s="18"/>
      <c r="K25" s="18"/>
      <c r="L25" s="100"/>
    </row>
    <row r="26" spans="1:14">
      <c r="A26" s="18"/>
      <c r="B26" s="18"/>
      <c r="C26" s="18"/>
      <c r="D26" s="18"/>
      <c r="E26" s="18"/>
      <c r="F26" s="18"/>
      <c r="G26" s="18"/>
      <c r="H26" s="18"/>
      <c r="I26" s="18"/>
      <c r="J26" s="18"/>
      <c r="K26" s="18"/>
      <c r="L26" s="100"/>
    </row>
    <row r="27" spans="1:14" ht="25.5" customHeight="1">
      <c r="L27" s="344"/>
    </row>
    <row r="28" spans="1:14" ht="21.75" customHeight="1">
      <c r="C28" s="260"/>
      <c r="D28" s="261"/>
      <c r="E28" s="261"/>
      <c r="H28" s="262"/>
      <c r="L28" s="344"/>
    </row>
    <row r="29" spans="1:14">
      <c r="C29" s="263"/>
      <c r="D29" s="264"/>
      <c r="E29" s="264"/>
      <c r="H29" s="262"/>
      <c r="L29" s="265"/>
    </row>
    <row r="30" spans="1:14">
      <c r="C30" s="264"/>
      <c r="D30" s="264"/>
      <c r="E30" s="264"/>
      <c r="H30" s="262"/>
      <c r="L30" s="176"/>
    </row>
    <row r="31" spans="1:14">
      <c r="C31" s="263"/>
      <c r="D31" s="264"/>
      <c r="E31" s="264"/>
      <c r="H31" s="262"/>
      <c r="L31" s="176"/>
    </row>
    <row r="32" spans="1:14">
      <c r="C32" s="264"/>
      <c r="D32" s="264"/>
      <c r="E32" s="264"/>
      <c r="H32" s="262"/>
      <c r="L32" s="176"/>
    </row>
    <row r="33" spans="3:12">
      <c r="C33" s="264"/>
      <c r="D33" s="264"/>
      <c r="E33" s="264"/>
      <c r="H33" s="262"/>
      <c r="L33" s="176"/>
    </row>
    <row r="34" spans="3:12">
      <c r="C34" s="264"/>
      <c r="D34" s="264"/>
      <c r="E34" s="264"/>
      <c r="L34" s="176"/>
    </row>
    <row r="35" spans="3:12">
      <c r="L35" s="176"/>
    </row>
    <row r="36" spans="3:12">
      <c r="L36" s="176"/>
    </row>
    <row r="37" spans="3:12">
      <c r="L37" s="176"/>
    </row>
    <row r="38" spans="3:12">
      <c r="L38" s="176"/>
    </row>
    <row r="39" spans="3:12">
      <c r="L39" s="100"/>
    </row>
    <row r="40" spans="3:12" ht="15">
      <c r="L40" s="266"/>
    </row>
    <row r="41" spans="3:12" ht="15">
      <c r="L41" s="266"/>
    </row>
    <row r="42" spans="3:12">
      <c r="L42" s="100"/>
    </row>
    <row r="43" spans="3:12">
      <c r="L43" s="100"/>
    </row>
    <row r="44" spans="3:12">
      <c r="L44" s="100"/>
    </row>
    <row r="45" spans="3:12">
      <c r="L45" s="100"/>
    </row>
    <row r="46" spans="3:12">
      <c r="L46" s="100"/>
    </row>
    <row r="47" spans="3:12" ht="25.5" customHeight="1">
      <c r="L47" s="266"/>
    </row>
    <row r="48" spans="3:12">
      <c r="L48" s="100"/>
    </row>
    <row r="49" spans="1:12">
      <c r="L49" s="100"/>
    </row>
    <row r="50" spans="1:12">
      <c r="L50" s="100"/>
    </row>
    <row r="51" spans="1:12">
      <c r="L51" s="100"/>
    </row>
    <row r="52" spans="1:12">
      <c r="L52" s="176"/>
    </row>
    <row r="53" spans="1:12">
      <c r="L53" s="100"/>
    </row>
    <row r="54" spans="1:12">
      <c r="L54" s="176"/>
    </row>
    <row r="55" spans="1:12">
      <c r="L55" s="176"/>
    </row>
    <row r="56" spans="1:12">
      <c r="L56" s="176"/>
    </row>
    <row r="57" spans="1:12">
      <c r="L57" s="176"/>
    </row>
    <row r="58" spans="1:12">
      <c r="L58" s="176"/>
    </row>
    <row r="59" spans="1:12">
      <c r="L59" s="100"/>
    </row>
    <row r="60" spans="1:12" ht="15">
      <c r="L60" s="266"/>
    </row>
    <row r="61" spans="1:12" ht="15">
      <c r="L61" s="266"/>
    </row>
    <row r="62" spans="1:12" ht="15">
      <c r="A62" s="267"/>
      <c r="B62" s="97"/>
      <c r="C62" s="268"/>
      <c r="D62" s="97"/>
      <c r="E62" s="269"/>
      <c r="F62" s="270"/>
      <c r="G62" s="270"/>
      <c r="H62" s="270"/>
      <c r="I62" s="270"/>
      <c r="J62" s="270"/>
      <c r="K62" s="270"/>
      <c r="L62" s="266"/>
    </row>
    <row r="63" spans="1:12">
      <c r="I63" s="97"/>
      <c r="J63" s="97"/>
      <c r="K63" s="97"/>
      <c r="L63" s="100"/>
    </row>
    <row r="64" spans="1:12">
      <c r="I64" s="97"/>
      <c r="J64" s="97"/>
      <c r="K64" s="97"/>
      <c r="L64" s="100"/>
    </row>
    <row r="65" spans="9:12">
      <c r="I65" s="97"/>
      <c r="J65" s="97"/>
      <c r="K65" s="97"/>
    </row>
    <row r="66" spans="9:12" ht="15" customHeight="1">
      <c r="I66" s="97"/>
      <c r="J66" s="97"/>
      <c r="K66" s="97"/>
    </row>
    <row r="67" spans="9:12" ht="15.75" customHeight="1">
      <c r="I67" s="97"/>
      <c r="J67" s="97"/>
      <c r="K67" s="97"/>
    </row>
    <row r="68" spans="9:12">
      <c r="I68" s="97"/>
      <c r="J68" s="97"/>
      <c r="K68" s="97"/>
    </row>
    <row r="69" spans="9:12">
      <c r="I69" s="97"/>
      <c r="J69" s="97"/>
      <c r="K69" s="97"/>
    </row>
    <row r="70" spans="9:12">
      <c r="I70" s="97"/>
      <c r="J70" s="97"/>
      <c r="K70" s="97"/>
    </row>
    <row r="71" spans="9:12">
      <c r="I71" s="97"/>
      <c r="J71" s="97"/>
      <c r="K71" s="97"/>
    </row>
    <row r="72" spans="9:12">
      <c r="I72" s="97"/>
      <c r="J72" s="97"/>
      <c r="K72" s="97"/>
      <c r="L72" s="176"/>
    </row>
    <row r="73" spans="9:12">
      <c r="I73" s="97"/>
      <c r="J73" s="97"/>
      <c r="K73" s="97"/>
      <c r="L73" s="176"/>
    </row>
    <row r="74" spans="9:12">
      <c r="I74" s="97"/>
      <c r="J74" s="97"/>
      <c r="K74" s="97"/>
    </row>
    <row r="75" spans="9:12">
      <c r="I75" s="97"/>
      <c r="J75" s="97"/>
      <c r="K75" s="97"/>
    </row>
    <row r="76" spans="9:12">
      <c r="I76" s="97"/>
      <c r="J76" s="97"/>
      <c r="K76" s="97"/>
    </row>
    <row r="77" spans="9:12">
      <c r="I77" s="97"/>
      <c r="J77" s="97"/>
      <c r="K77" s="97"/>
    </row>
    <row r="78" spans="9:12">
      <c r="I78" s="97"/>
      <c r="J78" s="97"/>
      <c r="K78" s="97"/>
    </row>
    <row r="79" spans="9:12">
      <c r="I79" s="97"/>
      <c r="J79" s="97"/>
      <c r="K79" s="97"/>
    </row>
    <row r="80" spans="9:12">
      <c r="I80" s="97"/>
      <c r="J80" s="97"/>
      <c r="K80" s="97"/>
    </row>
    <row r="81" spans="1:11">
      <c r="I81" s="97"/>
      <c r="J81" s="97"/>
      <c r="K81" s="97"/>
    </row>
    <row r="82" spans="1:11">
      <c r="I82" s="97"/>
      <c r="J82" s="97"/>
      <c r="K82" s="97"/>
    </row>
    <row r="83" spans="1:11">
      <c r="I83" s="97"/>
      <c r="J83" s="97"/>
      <c r="K83" s="97"/>
    </row>
    <row r="89" spans="1:11">
      <c r="A89" s="271"/>
    </row>
    <row r="90" spans="1:11">
      <c r="A90" s="271"/>
    </row>
    <row r="91" spans="1:11">
      <c r="A91" s="271"/>
    </row>
    <row r="92" spans="1:11">
      <c r="A92" s="271"/>
    </row>
    <row r="93" spans="1:11">
      <c r="A93" s="271"/>
    </row>
  </sheetData>
  <mergeCells count="3">
    <mergeCell ref="M3:M4"/>
    <mergeCell ref="N3:N4"/>
    <mergeCell ref="L27:L28"/>
  </mergeCells>
  <dataValidations disablePrompts="1" count="1">
    <dataValidation allowBlank="1" showInputMessage="1" showErrorMessage="1" sqref="M12"/>
  </dataValidations>
  <pageMargins left="0.51181102362204722" right="0" top="1.2598425196850394" bottom="0.74803149606299213" header="0.70866141732283472" footer="0.31496062992125984"/>
  <pageSetup scale="47" orientation="landscape" r:id="rId1"/>
  <headerFooter>
    <oddHeader>&amp;LProposed DVA RR Calculations&amp;CThunder Bay Hydro
2015 IRM Application EB-2014-0114</oddHeader>
    <oddFooter>&amp;L&amp;Z&amp;F
&amp;A&amp;R&amp;D&amp;T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S25"/>
  <sheetViews>
    <sheetView topLeftCell="C1" zoomScaleNormal="100" workbookViewId="0">
      <selection activeCell="G18" sqref="G18:S18"/>
    </sheetView>
  </sheetViews>
  <sheetFormatPr defaultRowHeight="14.25"/>
  <cols>
    <col min="1" max="1" width="35.5703125" style="19" customWidth="1"/>
    <col min="2" max="2" width="2" style="19" customWidth="1"/>
    <col min="3" max="5" width="10.7109375" style="19" customWidth="1"/>
    <col min="6" max="6" width="9.7109375" style="19" customWidth="1"/>
    <col min="7" max="11" width="14.42578125" style="19" customWidth="1"/>
    <col min="12" max="12" width="16.42578125" style="19" customWidth="1"/>
    <col min="13" max="18" width="12.140625" style="19" customWidth="1"/>
    <col min="19" max="19" width="9.7109375" style="19" customWidth="1"/>
    <col min="20" max="16384" width="9.140625" style="19"/>
  </cols>
  <sheetData>
    <row r="1" spans="1:19" ht="18">
      <c r="A1" s="183" t="s">
        <v>57</v>
      </c>
      <c r="B1" s="184"/>
      <c r="C1" s="184"/>
      <c r="D1" s="184"/>
      <c r="E1" s="184"/>
      <c r="F1" s="184"/>
      <c r="G1" s="184"/>
      <c r="H1" s="184"/>
      <c r="I1" s="184"/>
      <c r="J1" s="184"/>
      <c r="K1" s="184"/>
      <c r="L1" s="184"/>
      <c r="M1" s="184"/>
      <c r="N1" s="184"/>
      <c r="O1" s="184"/>
      <c r="P1" s="184"/>
      <c r="Q1" s="184"/>
      <c r="R1" s="184"/>
      <c r="S1" s="184"/>
    </row>
    <row r="2" spans="1:19" ht="43.5" customHeight="1">
      <c r="A2" s="345" t="s">
        <v>98</v>
      </c>
      <c r="B2" s="345"/>
      <c r="C2" s="345"/>
      <c r="D2" s="345"/>
      <c r="E2" s="345"/>
      <c r="F2" s="345"/>
      <c r="G2" s="345"/>
      <c r="H2" s="345"/>
      <c r="I2" s="345"/>
      <c r="J2" s="345"/>
      <c r="K2" s="345"/>
      <c r="L2" s="345"/>
      <c r="M2" s="345"/>
      <c r="N2" s="345"/>
      <c r="O2" s="345"/>
      <c r="P2" s="345"/>
      <c r="Q2" s="345"/>
      <c r="R2" s="345"/>
      <c r="S2" s="184"/>
    </row>
    <row r="3" spans="1:19">
      <c r="A3" s="185"/>
      <c r="B3" s="185"/>
      <c r="C3" s="185"/>
      <c r="D3" s="185"/>
      <c r="E3" s="185"/>
      <c r="F3" s="185"/>
      <c r="G3" s="185"/>
      <c r="H3" s="185"/>
      <c r="I3" s="185"/>
      <c r="J3" s="186"/>
      <c r="K3" s="186"/>
      <c r="L3" s="186"/>
      <c r="M3" s="186"/>
      <c r="N3" s="186"/>
      <c r="O3" s="186"/>
      <c r="P3" s="186"/>
      <c r="Q3" s="186"/>
      <c r="R3" s="186"/>
      <c r="S3" s="184"/>
    </row>
    <row r="4" spans="1:19">
      <c r="A4" s="185"/>
      <c r="B4" s="185"/>
      <c r="C4" s="185"/>
      <c r="D4" s="185"/>
      <c r="E4" s="185"/>
      <c r="F4" s="185"/>
      <c r="G4" s="185"/>
      <c r="H4" s="185"/>
      <c r="I4" s="185"/>
      <c r="J4" s="184"/>
      <c r="K4" s="184"/>
      <c r="L4" s="184"/>
      <c r="M4" s="184"/>
      <c r="N4" s="184"/>
      <c r="O4" s="184"/>
      <c r="P4" s="184"/>
      <c r="Q4" s="184"/>
      <c r="R4" s="184"/>
      <c r="S4" s="184"/>
    </row>
    <row r="5" spans="1:19" ht="18">
      <c r="A5" s="5" t="s">
        <v>65</v>
      </c>
      <c r="B5" s="184"/>
      <c r="C5" s="184"/>
      <c r="D5" s="184"/>
      <c r="E5" s="184"/>
      <c r="F5" s="184"/>
      <c r="G5" s="184"/>
      <c r="H5" s="184"/>
      <c r="I5" s="184"/>
      <c r="J5" s="184"/>
      <c r="K5" s="184"/>
      <c r="L5" s="184"/>
      <c r="M5" s="184"/>
      <c r="N5" s="184"/>
      <c r="O5" s="184"/>
      <c r="P5" s="184"/>
      <c r="Q5" s="184"/>
      <c r="R5" s="184"/>
      <c r="S5" s="184"/>
    </row>
    <row r="6" spans="1:19" ht="15">
      <c r="A6" s="6"/>
      <c r="B6" s="6"/>
      <c r="C6" s="346" t="s">
        <v>48</v>
      </c>
      <c r="D6" s="346" t="s">
        <v>49</v>
      </c>
      <c r="E6" s="346" t="s">
        <v>50</v>
      </c>
      <c r="F6" s="7"/>
      <c r="G6" s="7"/>
      <c r="H6" s="7"/>
      <c r="I6" s="7"/>
      <c r="J6" s="7"/>
      <c r="K6" s="7"/>
      <c r="L6" s="7"/>
      <c r="M6" s="7"/>
      <c r="N6" s="346" t="s">
        <v>51</v>
      </c>
      <c r="O6" s="346" t="s">
        <v>52</v>
      </c>
      <c r="P6" s="346" t="s">
        <v>53</v>
      </c>
      <c r="Q6" s="346" t="s">
        <v>54</v>
      </c>
      <c r="R6" s="346" t="s">
        <v>55</v>
      </c>
      <c r="S6" s="346" t="s">
        <v>63</v>
      </c>
    </row>
    <row r="7" spans="1:19" ht="31.5" customHeight="1">
      <c r="A7" s="8" t="s">
        <v>2</v>
      </c>
      <c r="B7" s="9"/>
      <c r="C7" s="347"/>
      <c r="D7" s="347"/>
      <c r="E7" s="347"/>
      <c r="F7" s="10">
        <v>1550</v>
      </c>
      <c r="G7" s="10">
        <v>1551</v>
      </c>
      <c r="H7" s="10">
        <v>1580</v>
      </c>
      <c r="I7" s="10">
        <v>1584</v>
      </c>
      <c r="J7" s="10">
        <v>1586</v>
      </c>
      <c r="K7" s="10">
        <v>1588</v>
      </c>
      <c r="L7" s="10">
        <v>1589</v>
      </c>
      <c r="M7" s="10">
        <v>1590</v>
      </c>
      <c r="N7" s="347"/>
      <c r="O7" s="347"/>
      <c r="P7" s="347"/>
      <c r="Q7" s="347"/>
      <c r="R7" s="347"/>
      <c r="S7" s="347"/>
    </row>
    <row r="8" spans="1:19" ht="15.75">
      <c r="A8" s="184"/>
      <c r="B8" s="187"/>
      <c r="C8" s="188"/>
      <c r="D8" s="188"/>
      <c r="E8" s="189"/>
      <c r="F8" s="189"/>
      <c r="G8" s="189"/>
      <c r="H8" s="189"/>
      <c r="I8" s="188"/>
      <c r="J8" s="189"/>
      <c r="K8" s="189"/>
      <c r="L8" s="187"/>
      <c r="M8" s="187"/>
      <c r="N8" s="187"/>
      <c r="O8" s="187"/>
      <c r="P8" s="187"/>
      <c r="Q8" s="187"/>
      <c r="R8" s="187"/>
      <c r="S8" s="184"/>
    </row>
    <row r="9" spans="1:19">
      <c r="A9" s="184" t="s">
        <v>6</v>
      </c>
      <c r="B9" s="184"/>
      <c r="C9" s="306">
        <v>0.35521269985699544</v>
      </c>
      <c r="D9" s="306">
        <v>6.6814456652338414E-2</v>
      </c>
      <c r="E9" s="306">
        <v>0.90901909950782811</v>
      </c>
      <c r="F9" s="305">
        <v>0</v>
      </c>
      <c r="G9" s="305">
        <v>-2362.52654255265</v>
      </c>
      <c r="H9" s="305">
        <v>-296167.33863212849</v>
      </c>
      <c r="I9" s="305">
        <v>-63003.388448488869</v>
      </c>
      <c r="J9" s="305">
        <v>-199544.1923690573</v>
      </c>
      <c r="K9" s="305">
        <v>10189.915416821055</v>
      </c>
      <c r="L9" s="305">
        <v>-79543.423588931357</v>
      </c>
      <c r="M9" s="305">
        <v>0</v>
      </c>
      <c r="N9" s="305">
        <v>0</v>
      </c>
      <c r="O9" s="305">
        <v>513.06403710973257</v>
      </c>
      <c r="P9" s="305">
        <v>-299.87218859467919</v>
      </c>
      <c r="Q9" s="305">
        <v>-6950.977342883737</v>
      </c>
      <c r="R9" s="305">
        <v>4367.5682859712833</v>
      </c>
      <c r="S9" s="305">
        <v>0</v>
      </c>
    </row>
    <row r="10" spans="1:19">
      <c r="A10" s="184" t="s">
        <v>8</v>
      </c>
      <c r="B10" s="184"/>
      <c r="C10" s="306">
        <v>0.13739657262054708</v>
      </c>
      <c r="D10" s="306">
        <v>3.8808339203498715E-2</v>
      </c>
      <c r="E10" s="306">
        <v>9.0980900492171835E-2</v>
      </c>
      <c r="F10" s="305">
        <v>0</v>
      </c>
      <c r="G10" s="305">
        <v>-236.45794944734976</v>
      </c>
      <c r="H10" s="305">
        <v>-114557.77697865442</v>
      </c>
      <c r="I10" s="305">
        <v>-24369.763918318025</v>
      </c>
      <c r="J10" s="305">
        <v>-77183.862313710197</v>
      </c>
      <c r="K10" s="305">
        <v>3941.4678983272111</v>
      </c>
      <c r="L10" s="305">
        <v>-46201.800010279519</v>
      </c>
      <c r="M10" s="305">
        <v>0</v>
      </c>
      <c r="N10" s="305">
        <v>0</v>
      </c>
      <c r="O10" s="305">
        <v>294.23371156441561</v>
      </c>
      <c r="P10" s="305">
        <v>-141.69133576786393</v>
      </c>
      <c r="Q10" s="305">
        <v>-2948.4516078358897</v>
      </c>
      <c r="R10" s="305">
        <v>1737.7142260806631</v>
      </c>
      <c r="S10" s="305">
        <v>0</v>
      </c>
    </row>
    <row r="11" spans="1:19">
      <c r="A11" s="184" t="s">
        <v>71</v>
      </c>
      <c r="B11" s="184"/>
      <c r="C11" s="306">
        <v>0.30154963805819029</v>
      </c>
      <c r="D11" s="306">
        <v>0.49730131793642501</v>
      </c>
      <c r="E11" s="190"/>
      <c r="F11" s="305">
        <v>0</v>
      </c>
      <c r="G11" s="305">
        <v>0</v>
      </c>
      <c r="H11" s="305">
        <v>-251424.43894920047</v>
      </c>
      <c r="I11" s="305">
        <v>-53485.275134391377</v>
      </c>
      <c r="J11" s="305">
        <v>-169398.44495911291</v>
      </c>
      <c r="K11" s="305">
        <v>8650.4939351071134</v>
      </c>
      <c r="L11" s="305">
        <v>-592043.26976393128</v>
      </c>
      <c r="M11" s="305">
        <v>0</v>
      </c>
      <c r="N11" s="305">
        <v>0</v>
      </c>
      <c r="O11" s="305">
        <v>679.95206369518542</v>
      </c>
      <c r="P11" s="305">
        <v>-343.54522527744467</v>
      </c>
      <c r="Q11" s="305">
        <v>-14897.640320682129</v>
      </c>
      <c r="R11" s="305">
        <v>4090.9348465248668</v>
      </c>
      <c r="S11" s="305">
        <v>0</v>
      </c>
    </row>
    <row r="12" spans="1:19">
      <c r="A12" s="184" t="s">
        <v>76</v>
      </c>
      <c r="B12" s="184"/>
      <c r="C12" s="306">
        <v>0.19190217661035325</v>
      </c>
      <c r="D12" s="306">
        <v>0.37331177193636828</v>
      </c>
      <c r="E12" s="190"/>
      <c r="F12" s="305">
        <v>0</v>
      </c>
      <c r="G12" s="305">
        <v>0</v>
      </c>
      <c r="H12" s="305">
        <v>-160003.16696807911</v>
      </c>
      <c r="I12" s="305">
        <v>-34037.317308643782</v>
      </c>
      <c r="J12" s="305">
        <v>-107802.91600214026</v>
      </c>
      <c r="K12" s="305">
        <v>5505.0592187458496</v>
      </c>
      <c r="L12" s="305">
        <v>-444432.20664625149</v>
      </c>
      <c r="M12" s="305">
        <v>0</v>
      </c>
      <c r="N12" s="305">
        <v>0</v>
      </c>
      <c r="O12" s="305">
        <v>532.12652947294839</v>
      </c>
      <c r="P12" s="305">
        <v>-346.69744608428124</v>
      </c>
      <c r="Q12" s="305">
        <v>-11518.476289756332</v>
      </c>
      <c r="R12" s="305">
        <v>2572.6888040671015</v>
      </c>
      <c r="S12" s="305">
        <v>0</v>
      </c>
    </row>
    <row r="13" spans="1:19">
      <c r="A13" s="184" t="s">
        <v>10</v>
      </c>
      <c r="B13" s="184"/>
      <c r="C13" s="306">
        <v>2.1172448896598852E-3</v>
      </c>
      <c r="D13" s="306">
        <v>7.9141059328990038E-4</v>
      </c>
      <c r="E13" s="190"/>
      <c r="F13" s="305">
        <v>0</v>
      </c>
      <c r="G13" s="305">
        <v>0</v>
      </c>
      <c r="H13" s="305">
        <v>-1765.3050818720428</v>
      </c>
      <c r="I13" s="305">
        <v>-375.5316245098287</v>
      </c>
      <c r="J13" s="305">
        <v>-1189.3829295089472</v>
      </c>
      <c r="K13" s="305">
        <v>60.736979142402625</v>
      </c>
      <c r="L13" s="305">
        <v>-942.18394055626595</v>
      </c>
      <c r="M13" s="305">
        <v>0</v>
      </c>
      <c r="N13" s="305">
        <v>0</v>
      </c>
      <c r="O13" s="305">
        <v>4.7998599208458952</v>
      </c>
      <c r="P13" s="305">
        <v>-2.232687901657636</v>
      </c>
      <c r="Q13" s="305">
        <v>-36.25178633815937</v>
      </c>
      <c r="R13" s="305">
        <v>25.659078105358294</v>
      </c>
      <c r="S13" s="305">
        <v>0</v>
      </c>
    </row>
    <row r="14" spans="1:19">
      <c r="A14" s="184" t="s">
        <v>73</v>
      </c>
      <c r="B14" s="184"/>
      <c r="C14" s="306">
        <v>1.280683536677051E-4</v>
      </c>
      <c r="D14" s="306">
        <v>0</v>
      </c>
      <c r="E14" s="191"/>
      <c r="F14" s="305">
        <v>0</v>
      </c>
      <c r="G14" s="305">
        <v>0</v>
      </c>
      <c r="H14" s="305">
        <v>-106.7801446401901</v>
      </c>
      <c r="I14" s="305">
        <v>-22.715235793464764</v>
      </c>
      <c r="J14" s="305">
        <v>-71.943644500732333</v>
      </c>
      <c r="K14" s="305">
        <v>3.6738711537363944</v>
      </c>
      <c r="L14" s="305">
        <v>0</v>
      </c>
      <c r="M14" s="305">
        <v>0</v>
      </c>
      <c r="N14" s="305">
        <v>0</v>
      </c>
      <c r="O14" s="305">
        <v>0.29400578525532517</v>
      </c>
      <c r="P14" s="305">
        <v>-0.17848032999676428</v>
      </c>
      <c r="Q14" s="305">
        <v>-0.88385825655677386</v>
      </c>
      <c r="R14" s="305">
        <v>0.82097393827210019</v>
      </c>
      <c r="S14" s="305">
        <v>0</v>
      </c>
    </row>
    <row r="15" spans="1:19">
      <c r="A15" s="184" t="s">
        <v>11</v>
      </c>
      <c r="B15" s="184"/>
      <c r="C15" s="306">
        <v>1.1693599610586383E-2</v>
      </c>
      <c r="D15" s="306">
        <v>2.2972703678079683E-2</v>
      </c>
      <c r="E15" s="190"/>
      <c r="F15" s="305">
        <v>0</v>
      </c>
      <c r="G15" s="305">
        <v>0</v>
      </c>
      <c r="H15" s="305">
        <v>-9749.8267294253055</v>
      </c>
      <c r="I15" s="305">
        <v>-2074.071109854669</v>
      </c>
      <c r="J15" s="305">
        <v>-6568.9934259697893</v>
      </c>
      <c r="K15" s="305">
        <v>335.45194470247833</v>
      </c>
      <c r="L15" s="305">
        <v>-27349.283242050278</v>
      </c>
      <c r="M15" s="305">
        <v>0</v>
      </c>
      <c r="N15" s="305">
        <v>0</v>
      </c>
      <c r="O15" s="305">
        <v>24.301924451593262</v>
      </c>
      <c r="P15" s="305">
        <v>-17.265884044081318</v>
      </c>
      <c r="Q15" s="305">
        <v>-703.53852624721355</v>
      </c>
      <c r="R15" s="305">
        <v>178.65916531261962</v>
      </c>
      <c r="S15" s="305">
        <v>0</v>
      </c>
    </row>
    <row r="16" spans="1:19">
      <c r="A16" s="184" t="s">
        <v>12</v>
      </c>
      <c r="B16" s="184"/>
      <c r="C16" s="306">
        <v>0</v>
      </c>
      <c r="D16" s="306">
        <v>0</v>
      </c>
      <c r="E16" s="191">
        <v>0</v>
      </c>
      <c r="F16" s="305">
        <v>0</v>
      </c>
      <c r="G16" s="305">
        <v>0</v>
      </c>
      <c r="H16" s="305">
        <v>0</v>
      </c>
      <c r="I16" s="305">
        <v>0</v>
      </c>
      <c r="J16" s="305">
        <v>0</v>
      </c>
      <c r="K16" s="305">
        <v>0</v>
      </c>
      <c r="L16" s="305">
        <v>0</v>
      </c>
      <c r="M16" s="305">
        <v>0</v>
      </c>
      <c r="N16" s="305">
        <v>0</v>
      </c>
      <c r="O16" s="305">
        <v>0</v>
      </c>
      <c r="P16" s="305">
        <v>0</v>
      </c>
      <c r="Q16" s="305">
        <v>0</v>
      </c>
      <c r="R16" s="305">
        <v>0</v>
      </c>
      <c r="S16" s="305">
        <v>0</v>
      </c>
    </row>
    <row r="17" spans="1:19">
      <c r="A17" s="184"/>
      <c r="B17" s="184"/>
      <c r="C17" s="184"/>
      <c r="D17" s="184"/>
      <c r="E17" s="184"/>
      <c r="F17" s="184"/>
      <c r="G17" s="184"/>
      <c r="H17" s="184"/>
      <c r="I17" s="184"/>
      <c r="J17" s="184"/>
      <c r="K17" s="184"/>
      <c r="L17" s="184"/>
      <c r="M17" s="184"/>
      <c r="N17" s="184"/>
      <c r="O17" s="184"/>
      <c r="P17" s="184"/>
      <c r="Q17" s="184"/>
      <c r="R17" s="184"/>
      <c r="S17" s="184"/>
    </row>
    <row r="18" spans="1:19" ht="15">
      <c r="A18" s="192" t="s">
        <v>13</v>
      </c>
      <c r="B18" s="184"/>
      <c r="C18" s="317">
        <f>SUM(C9:C17)</f>
        <v>1</v>
      </c>
      <c r="D18" s="317">
        <f>SUM(D9:D17)</f>
        <v>1</v>
      </c>
      <c r="E18" s="193">
        <f>SUM(E9:E17)</f>
        <v>1</v>
      </c>
      <c r="F18" s="194">
        <f>SUM(F9:F16)</f>
        <v>0</v>
      </c>
      <c r="G18" s="61">
        <f>SUM(G9:G16)</f>
        <v>-2598.9844919999996</v>
      </c>
      <c r="H18" s="61">
        <f>SUM(H9:H16)</f>
        <v>-833774.63348400022</v>
      </c>
      <c r="I18" s="61">
        <f t="shared" ref="I18:S18" si="0">SUM(I9:I16)</f>
        <v>-177368.06278000004</v>
      </c>
      <c r="J18" s="61">
        <f t="shared" si="0"/>
        <v>-561759.735644</v>
      </c>
      <c r="K18" s="61">
        <f t="shared" si="0"/>
        <v>28686.799263999848</v>
      </c>
      <c r="L18" s="61">
        <f t="shared" si="0"/>
        <v>-1190512.1671920002</v>
      </c>
      <c r="M18" s="61">
        <f t="shared" si="0"/>
        <v>0</v>
      </c>
      <c r="N18" s="61">
        <f t="shared" si="0"/>
        <v>0</v>
      </c>
      <c r="O18" s="61">
        <f t="shared" si="0"/>
        <v>2048.7721319999764</v>
      </c>
      <c r="P18" s="61">
        <f t="shared" si="0"/>
        <v>-1151.4832480000046</v>
      </c>
      <c r="Q18" s="61">
        <f t="shared" si="0"/>
        <v>-37056.21973200002</v>
      </c>
      <c r="R18" s="61">
        <f t="shared" si="0"/>
        <v>12974.045380000167</v>
      </c>
      <c r="S18" s="61">
        <f t="shared" si="0"/>
        <v>0</v>
      </c>
    </row>
    <row r="19" spans="1:19">
      <c r="A19" s="184"/>
      <c r="B19" s="184"/>
      <c r="C19" s="184"/>
      <c r="D19" s="184"/>
      <c r="E19" s="184"/>
      <c r="F19" s="184"/>
      <c r="G19" s="184"/>
      <c r="H19" s="184"/>
      <c r="I19" s="184"/>
      <c r="J19" s="184"/>
      <c r="K19" s="184"/>
      <c r="L19" s="184"/>
      <c r="M19" s="184"/>
      <c r="N19" s="184"/>
      <c r="O19" s="184"/>
      <c r="P19" s="184"/>
      <c r="Q19" s="184"/>
      <c r="R19" s="184"/>
      <c r="S19" s="184"/>
    </row>
    <row r="20" spans="1:19">
      <c r="A20" s="184"/>
      <c r="B20" s="184"/>
      <c r="C20" s="184"/>
      <c r="D20" s="184"/>
      <c r="E20" s="184"/>
      <c r="F20" s="184"/>
      <c r="G20" s="184"/>
      <c r="H20" s="184"/>
      <c r="I20" s="184"/>
      <c r="J20" s="184"/>
      <c r="K20" s="184"/>
      <c r="L20" s="184"/>
      <c r="M20" s="184"/>
      <c r="N20" s="184"/>
      <c r="O20" s="184"/>
      <c r="P20" s="184"/>
      <c r="Q20" s="184"/>
      <c r="R20" s="184"/>
      <c r="S20" s="184"/>
    </row>
    <row r="21" spans="1:19">
      <c r="A21" s="195"/>
      <c r="B21" s="184"/>
      <c r="C21" s="184"/>
      <c r="D21" s="184"/>
      <c r="E21" s="184"/>
      <c r="F21" s="184"/>
      <c r="G21" s="184"/>
      <c r="H21" s="184"/>
      <c r="I21" s="184"/>
      <c r="J21" s="184"/>
      <c r="K21" s="184"/>
      <c r="L21" s="184"/>
      <c r="M21" s="184"/>
      <c r="N21" s="184"/>
      <c r="O21" s="184"/>
      <c r="P21" s="184"/>
      <c r="Q21" s="184"/>
      <c r="R21" s="184"/>
      <c r="S21" s="184"/>
    </row>
    <row r="22" spans="1:19">
      <c r="A22" s="195" t="s">
        <v>56</v>
      </c>
      <c r="B22" s="184"/>
      <c r="C22" s="184"/>
      <c r="D22" s="184"/>
      <c r="E22" s="184"/>
      <c r="F22" s="184"/>
      <c r="G22" s="184"/>
      <c r="H22" s="184"/>
      <c r="I22" s="184"/>
      <c r="J22" s="184"/>
      <c r="K22" s="184"/>
      <c r="L22" s="184"/>
      <c r="M22" s="184"/>
      <c r="N22" s="184"/>
      <c r="O22" s="184"/>
      <c r="P22" s="184"/>
      <c r="Q22" s="184"/>
      <c r="R22" s="184"/>
      <c r="S22" s="184"/>
    </row>
    <row r="23" spans="1:19">
      <c r="A23" s="195" t="s">
        <v>64</v>
      </c>
      <c r="B23" s="184"/>
      <c r="C23" s="184"/>
      <c r="D23" s="184"/>
      <c r="E23" s="184"/>
      <c r="F23" s="184"/>
      <c r="G23" s="184"/>
      <c r="H23" s="184"/>
      <c r="I23" s="184"/>
      <c r="J23" s="184"/>
      <c r="K23" s="184"/>
      <c r="L23" s="184"/>
      <c r="M23" s="184"/>
      <c r="N23" s="184"/>
      <c r="O23" s="184"/>
      <c r="P23" s="184"/>
      <c r="Q23" s="184"/>
      <c r="R23" s="184"/>
      <c r="S23" s="184"/>
    </row>
    <row r="24" spans="1:19">
      <c r="A24" s="184"/>
      <c r="B24" s="184"/>
      <c r="C24" s="184"/>
      <c r="D24" s="184"/>
      <c r="E24" s="184"/>
      <c r="F24" s="184"/>
      <c r="G24" s="184"/>
      <c r="H24" s="184"/>
      <c r="I24" s="184"/>
      <c r="J24" s="184"/>
      <c r="K24" s="184"/>
      <c r="L24" s="184"/>
      <c r="M24" s="184"/>
      <c r="N24" s="184"/>
      <c r="O24" s="184"/>
      <c r="P24" s="184"/>
      <c r="Q24" s="184"/>
      <c r="R24" s="184"/>
      <c r="S24" s="184"/>
    </row>
    <row r="25" spans="1:19">
      <c r="A25" s="184"/>
      <c r="B25" s="184"/>
      <c r="C25" s="184"/>
      <c r="D25" s="184"/>
      <c r="E25" s="184"/>
      <c r="F25" s="184"/>
      <c r="G25" s="184"/>
      <c r="H25" s="184"/>
      <c r="I25" s="184"/>
      <c r="J25" s="184"/>
      <c r="K25" s="184"/>
      <c r="L25" s="184"/>
      <c r="M25" s="184"/>
      <c r="N25" s="184"/>
      <c r="O25" s="184"/>
      <c r="P25" s="184"/>
      <c r="Q25" s="184"/>
      <c r="R25" s="184"/>
      <c r="S25" s="184"/>
    </row>
  </sheetData>
  <mergeCells count="10">
    <mergeCell ref="A2:R2"/>
    <mergeCell ref="P6:P7"/>
    <mergeCell ref="Q6:Q7"/>
    <mergeCell ref="R6:R7"/>
    <mergeCell ref="S6:S7"/>
    <mergeCell ref="C6:C7"/>
    <mergeCell ref="D6:D7"/>
    <mergeCell ref="E6:E7"/>
    <mergeCell ref="N6:N7"/>
    <mergeCell ref="O6:O7"/>
  </mergeCells>
  <pageMargins left="0.23622047244094491" right="0.23622047244094491" top="1.2598425196850394" bottom="0.74803149606299213" header="0.70866141732283472" footer="0.31496062992125984"/>
  <pageSetup scale="54" orientation="landscape" r:id="rId1"/>
  <headerFooter>
    <oddHeader>&amp;LProposed DVA RR Calculations
&amp;CThunder Bay Hydro
2015 IRM Application EB-2014-0114</oddHeader>
    <oddFooter>&amp;L&amp;Z&amp;F
&amp;A&amp;R&amp;D&amp;T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48"/>
  <sheetViews>
    <sheetView zoomScaleNormal="100" workbookViewId="0">
      <selection activeCell="F48" sqref="F48"/>
    </sheetView>
  </sheetViews>
  <sheetFormatPr defaultRowHeight="14.25"/>
  <cols>
    <col min="1" max="1" width="47" style="19" customWidth="1"/>
    <col min="2" max="2" width="10.7109375" style="19" customWidth="1"/>
    <col min="3" max="4" width="13.5703125" style="19" customWidth="1"/>
    <col min="5" max="5" width="1.28515625" style="19" customWidth="1"/>
    <col min="6" max="6" width="16.5703125" style="19" customWidth="1"/>
    <col min="7" max="7" width="1.28515625" style="19" customWidth="1"/>
    <col min="8" max="8" width="10.7109375" style="19" customWidth="1"/>
    <col min="9" max="10" width="12.7109375" style="19" customWidth="1"/>
    <col min="11" max="12" width="14.5703125" style="19" customWidth="1"/>
    <col min="13" max="16" width="12.7109375" style="19" customWidth="1"/>
    <col min="17" max="17" width="11.7109375" style="19" customWidth="1"/>
    <col min="18" max="18" width="19.28515625" style="19" customWidth="1"/>
    <col min="19" max="19" width="1.42578125" style="19" customWidth="1"/>
    <col min="20" max="20" width="15.7109375" style="19" customWidth="1"/>
    <col min="21" max="16384" width="9.140625" style="19"/>
  </cols>
  <sheetData>
    <row r="1" spans="1:20" s="18" customFormat="1" ht="18">
      <c r="A1" s="90" t="s">
        <v>60</v>
      </c>
    </row>
    <row r="2" spans="1:20" s="18" customFormat="1" ht="15" thickBot="1"/>
    <row r="3" spans="1:20" ht="18">
      <c r="A3" s="91"/>
      <c r="B3" s="92" t="s">
        <v>97</v>
      </c>
      <c r="C3" s="68"/>
      <c r="D3" s="68"/>
      <c r="E3" s="68"/>
      <c r="F3" s="68"/>
      <c r="G3" s="68"/>
      <c r="H3" s="93"/>
      <c r="I3" s="92" t="s">
        <v>85</v>
      </c>
      <c r="J3" s="16"/>
      <c r="K3" s="16"/>
      <c r="L3" s="16"/>
      <c r="M3" s="16"/>
      <c r="N3" s="16"/>
      <c r="O3" s="16"/>
      <c r="P3" s="16"/>
      <c r="Q3" s="16"/>
      <c r="R3" s="94"/>
      <c r="S3" s="95"/>
      <c r="T3" s="96"/>
    </row>
    <row r="4" spans="1:20">
      <c r="A4" s="20"/>
      <c r="B4" s="21"/>
      <c r="C4" s="21"/>
      <c r="D4" s="21"/>
      <c r="E4" s="21"/>
      <c r="F4" s="97"/>
      <c r="G4" s="21"/>
      <c r="H4" s="98"/>
      <c r="I4" s="21"/>
      <c r="J4" s="21"/>
      <c r="K4" s="21"/>
      <c r="L4" s="21"/>
      <c r="M4" s="21"/>
      <c r="N4" s="21"/>
      <c r="O4" s="21"/>
      <c r="P4" s="21"/>
      <c r="Q4" s="21"/>
      <c r="R4" s="99"/>
      <c r="S4" s="100"/>
      <c r="T4" s="101"/>
    </row>
    <row r="5" spans="1:20" ht="15">
      <c r="A5" s="20"/>
      <c r="B5" s="21"/>
      <c r="C5" s="21"/>
      <c r="D5" s="102"/>
      <c r="E5" s="21"/>
      <c r="F5" s="103" t="s">
        <v>78</v>
      </c>
      <c r="G5" s="21"/>
      <c r="H5" s="98"/>
      <c r="I5" s="104" t="s">
        <v>78</v>
      </c>
      <c r="J5" s="21"/>
      <c r="K5" s="102"/>
      <c r="L5" s="21"/>
      <c r="M5" s="21"/>
      <c r="N5" s="21"/>
      <c r="O5" s="21"/>
      <c r="P5" s="21"/>
      <c r="Q5" s="21"/>
      <c r="R5" s="99"/>
      <c r="S5" s="100"/>
      <c r="T5" s="101"/>
    </row>
    <row r="6" spans="1:20" ht="15">
      <c r="A6" s="105"/>
      <c r="B6" s="106"/>
      <c r="C6" s="107">
        <f>+'32.Default Allocations IRMModel'!H18</f>
        <v>-833774.63348400022</v>
      </c>
      <c r="D6" s="107">
        <f>+'32.Default Allocations IRMModel'!K18</f>
        <v>28686.799263999848</v>
      </c>
      <c r="E6" s="107"/>
      <c r="F6" s="107">
        <f>C6+D6</f>
        <v>-805087.83422000043</v>
      </c>
      <c r="G6" s="108"/>
      <c r="H6" s="109"/>
      <c r="I6" s="107">
        <f>+'32.Default Allocations IRMModel'!F18</f>
        <v>0</v>
      </c>
      <c r="J6" s="107">
        <f>+'32.Default Allocations IRMModel'!G18</f>
        <v>-2598.9844919999996</v>
      </c>
      <c r="K6" s="107">
        <f>+'32.Default Allocations IRMModel'!I18</f>
        <v>-177368.06278000004</v>
      </c>
      <c r="L6" s="107">
        <f>+'32.Default Allocations IRMModel'!J18</f>
        <v>-561759.735644</v>
      </c>
      <c r="M6" s="107">
        <f>+'32.Default Allocations IRMModel'!M18</f>
        <v>0</v>
      </c>
      <c r="N6" s="107">
        <f>+'32.Default Allocations IRMModel'!O18</f>
        <v>2048.7721319999764</v>
      </c>
      <c r="O6" s="107">
        <f>+'32.Default Allocations IRMModel'!P18</f>
        <v>-1151.4832480000046</v>
      </c>
      <c r="P6" s="107">
        <f>+'32.Default Allocations IRMModel'!Q18</f>
        <v>-37056.21973200002</v>
      </c>
      <c r="Q6" s="107">
        <f>+'32.Default Allocations IRMModel'!R18</f>
        <v>12974.045380000167</v>
      </c>
      <c r="R6" s="110">
        <f>SUM(I6:Q6)</f>
        <v>-764911.66838399996</v>
      </c>
      <c r="S6" s="111"/>
      <c r="T6" s="112">
        <f>+C6+D6+I6+J6+K6+L6+M6+N6+O6+P6+Q6</f>
        <v>-1569999.5026040003</v>
      </c>
    </row>
    <row r="7" spans="1:20" ht="15">
      <c r="A7" s="105"/>
      <c r="B7" s="106"/>
      <c r="C7" s="113"/>
      <c r="D7" s="113"/>
      <c r="E7" s="113"/>
      <c r="F7" s="113"/>
      <c r="G7" s="108"/>
      <c r="H7" s="109"/>
      <c r="I7" s="113"/>
      <c r="J7" s="113"/>
      <c r="K7" s="113"/>
      <c r="L7" s="113"/>
      <c r="M7" s="113"/>
      <c r="N7" s="113"/>
      <c r="O7" s="113"/>
      <c r="P7" s="113"/>
      <c r="Q7" s="113"/>
      <c r="R7" s="114"/>
      <c r="S7" s="115"/>
      <c r="T7" s="116"/>
    </row>
    <row r="8" spans="1:20" ht="30" customHeight="1">
      <c r="A8" s="117"/>
      <c r="B8" s="118" t="s">
        <v>48</v>
      </c>
      <c r="C8" s="118" t="s">
        <v>25</v>
      </c>
      <c r="D8" s="118" t="s">
        <v>26</v>
      </c>
      <c r="E8" s="28"/>
      <c r="F8" s="119" t="s">
        <v>30</v>
      </c>
      <c r="G8" s="119"/>
      <c r="H8" s="120" t="s">
        <v>48</v>
      </c>
      <c r="I8" s="118">
        <v>1550</v>
      </c>
      <c r="J8" s="118">
        <v>1551</v>
      </c>
      <c r="K8" s="118">
        <v>1584</v>
      </c>
      <c r="L8" s="118">
        <v>1586</v>
      </c>
      <c r="M8" s="118">
        <v>1590</v>
      </c>
      <c r="N8" s="118" t="s">
        <v>83</v>
      </c>
      <c r="O8" s="118" t="s">
        <v>27</v>
      </c>
      <c r="P8" s="118" t="s">
        <v>28</v>
      </c>
      <c r="Q8" s="118" t="s">
        <v>29</v>
      </c>
      <c r="R8" s="121" t="s">
        <v>30</v>
      </c>
      <c r="S8" s="122"/>
      <c r="T8" s="123" t="s">
        <v>21</v>
      </c>
    </row>
    <row r="9" spans="1:20" ht="90">
      <c r="A9" s="31" t="s">
        <v>2</v>
      </c>
      <c r="B9" s="124"/>
      <c r="C9" s="125"/>
      <c r="D9" s="125"/>
      <c r="E9" s="126"/>
      <c r="F9" s="127" t="s">
        <v>23</v>
      </c>
      <c r="G9" s="127"/>
      <c r="H9" s="128"/>
      <c r="I9" s="124"/>
      <c r="J9" s="124"/>
      <c r="K9" s="124"/>
      <c r="L9" s="124"/>
      <c r="M9" s="124"/>
      <c r="N9" s="124"/>
      <c r="O9" s="124"/>
      <c r="P9" s="124"/>
      <c r="Q9" s="129"/>
      <c r="R9" s="130" t="s">
        <v>86</v>
      </c>
      <c r="S9" s="131"/>
      <c r="T9" s="132" t="s">
        <v>59</v>
      </c>
    </row>
    <row r="10" spans="1:20" ht="15">
      <c r="A10" s="20"/>
      <c r="B10" s="34"/>
      <c r="C10" s="133"/>
      <c r="D10" s="134"/>
      <c r="E10" s="134"/>
      <c r="F10" s="135"/>
      <c r="G10" s="135"/>
      <c r="H10" s="136"/>
      <c r="I10" s="135"/>
      <c r="J10" s="135"/>
      <c r="K10" s="135"/>
      <c r="L10" s="135"/>
      <c r="M10" s="135"/>
      <c r="N10" s="135"/>
      <c r="O10" s="135"/>
      <c r="P10" s="135"/>
      <c r="Q10" s="135"/>
      <c r="R10" s="137"/>
      <c r="S10" s="138"/>
      <c r="T10" s="101"/>
    </row>
    <row r="11" spans="1:20" ht="15">
      <c r="A11" s="35" t="s">
        <v>6</v>
      </c>
      <c r="B11" s="139">
        <f>'31. DVA Billing Determinants'!C4/'31. DVA Billing Determinants'!$C$15</f>
        <v>0.35521269985699544</v>
      </c>
      <c r="C11" s="36">
        <f t="shared" ref="C11:C18" si="0">+B11*$C$6</f>
        <v>-296167.33863212855</v>
      </c>
      <c r="D11" s="36">
        <f t="shared" ref="D11:D18" si="1">+B11*$D$6</f>
        <v>10189.915416821055</v>
      </c>
      <c r="E11" s="140"/>
      <c r="F11" s="61">
        <f t="shared" ref="F11:F16" si="2">SUM(C11:E11)</f>
        <v>-285977.42321530747</v>
      </c>
      <c r="G11" s="115"/>
      <c r="H11" s="141">
        <f>'31. DVA Billing Determinants'!C4/'31. DVA Billing Determinants'!$C$15</f>
        <v>0.35521269985699544</v>
      </c>
      <c r="I11" s="36">
        <f t="shared" ref="I11:I16" si="3">+H11*$I$6</f>
        <v>0</v>
      </c>
      <c r="J11" s="36">
        <f>$J$6*'31. DVA Billing Determinants'!N5/'31. DVA Billing Determinants'!$N$15</f>
        <v>-2362.52654255265</v>
      </c>
      <c r="K11" s="36">
        <f t="shared" ref="K11" si="4">+H11*$K$6</f>
        <v>-63003.388448488877</v>
      </c>
      <c r="L11" s="36">
        <f t="shared" ref="L11" si="5">+H11*$L$6</f>
        <v>-199544.19236905727</v>
      </c>
      <c r="M11" s="36">
        <f>+'31. DVA Billing Determinants'!H4*$M$6</f>
        <v>0</v>
      </c>
      <c r="N11" s="36">
        <f>+'31. DVA Billing Determinants'!I4*$N$6</f>
        <v>513.06403710973257</v>
      </c>
      <c r="O11" s="36">
        <f>+'31. DVA Billing Determinants'!J4*$O$6</f>
        <v>-299.87218859467913</v>
      </c>
      <c r="P11" s="36">
        <f>+'31. DVA Billing Determinants'!K4*$P$6</f>
        <v>-6950.977342883737</v>
      </c>
      <c r="Q11" s="36">
        <f>+'31. DVA Billing Determinants'!L4*$Q$6</f>
        <v>4367.5682859712842</v>
      </c>
      <c r="R11" s="142">
        <f>SUM(I11:Q11)</f>
        <v>-267280.3245684962</v>
      </c>
      <c r="S11" s="61"/>
      <c r="T11" s="143">
        <f>+F11+R11</f>
        <v>-553257.74778380361</v>
      </c>
    </row>
    <row r="12" spans="1:20" ht="15">
      <c r="A12" s="35" t="s">
        <v>8</v>
      </c>
      <c r="B12" s="139">
        <f>'31. DVA Billing Determinants'!C5/'31. DVA Billing Determinants'!$C$15</f>
        <v>0.13739657262054708</v>
      </c>
      <c r="C12" s="36">
        <f t="shared" si="0"/>
        <v>-114557.77697865447</v>
      </c>
      <c r="D12" s="36">
        <f t="shared" si="1"/>
        <v>3941.4678983272115</v>
      </c>
      <c r="E12" s="140"/>
      <c r="F12" s="61">
        <f t="shared" si="2"/>
        <v>-110616.30908032725</v>
      </c>
      <c r="G12" s="115"/>
      <c r="H12" s="141">
        <f>'31. DVA Billing Determinants'!C5/'31. DVA Billing Determinants'!$C$15</f>
        <v>0.13739657262054708</v>
      </c>
      <c r="I12" s="36">
        <f t="shared" si="3"/>
        <v>0</v>
      </c>
      <c r="J12" s="36">
        <f>$J$6*'31. DVA Billing Determinants'!N6/'31. DVA Billing Determinants'!$N$15</f>
        <v>-236.45794944734973</v>
      </c>
      <c r="K12" s="36">
        <f t="shared" ref="K12:K18" si="6">+H12*$K$6</f>
        <v>-24369.763918318029</v>
      </c>
      <c r="L12" s="36">
        <f t="shared" ref="L12:L18" si="7">+H12*$L$6</f>
        <v>-77183.862313710182</v>
      </c>
      <c r="M12" s="36">
        <f>+'31. DVA Billing Determinants'!H5*$M$6</f>
        <v>0</v>
      </c>
      <c r="N12" s="36">
        <f>+'31. DVA Billing Determinants'!I5*$N$6</f>
        <v>294.23371156441561</v>
      </c>
      <c r="O12" s="36">
        <f>+'31. DVA Billing Determinants'!J5*$O$6</f>
        <v>-141.6913357678639</v>
      </c>
      <c r="P12" s="36">
        <f>+'31. DVA Billing Determinants'!K5*$P$6</f>
        <v>-2948.4516078358897</v>
      </c>
      <c r="Q12" s="36">
        <f>+'31. DVA Billing Determinants'!L5*$Q$6</f>
        <v>1737.7142260806634</v>
      </c>
      <c r="R12" s="142">
        <f t="shared" ref="R12:R19" si="8">SUM(I12:Q12)</f>
        <v>-102848.27918743424</v>
      </c>
      <c r="S12" s="61"/>
      <c r="T12" s="143">
        <f t="shared" ref="T12:T21" si="9">+F12+R12</f>
        <v>-213464.58826776149</v>
      </c>
    </row>
    <row r="13" spans="1:20" ht="15">
      <c r="A13" s="35" t="s">
        <v>71</v>
      </c>
      <c r="B13" s="139">
        <f>'31. DVA Billing Determinants'!C6/'31. DVA Billing Determinants'!$C$15</f>
        <v>0.30154963805819029</v>
      </c>
      <c r="C13" s="36">
        <f t="shared" si="0"/>
        <v>-251424.43894920053</v>
      </c>
      <c r="D13" s="36">
        <f t="shared" si="1"/>
        <v>8650.4939351071134</v>
      </c>
      <c r="E13" s="140"/>
      <c r="F13" s="61">
        <f t="shared" si="2"/>
        <v>-242773.94501409342</v>
      </c>
      <c r="G13" s="115"/>
      <c r="H13" s="141">
        <f>'31. DVA Billing Determinants'!C6/'31. DVA Billing Determinants'!$C$15</f>
        <v>0.30154963805819029</v>
      </c>
      <c r="I13" s="36">
        <f t="shared" si="3"/>
        <v>0</v>
      </c>
      <c r="J13" s="36"/>
      <c r="K13" s="36">
        <f t="shared" si="6"/>
        <v>-53485.275134391384</v>
      </c>
      <c r="L13" s="36">
        <f t="shared" si="7"/>
        <v>-169398.44495911285</v>
      </c>
      <c r="M13" s="36">
        <f>+'31. DVA Billing Determinants'!H6*$M$6</f>
        <v>0</v>
      </c>
      <c r="N13" s="36">
        <f>+'31. DVA Billing Determinants'!I6*$N$6</f>
        <v>679.95206369518542</v>
      </c>
      <c r="O13" s="36">
        <f>+'31. DVA Billing Determinants'!J6*$O$6</f>
        <v>-343.54522527744462</v>
      </c>
      <c r="P13" s="36">
        <f>+'31. DVA Billing Determinants'!K6*$P$6</f>
        <v>-14897.640320682129</v>
      </c>
      <c r="Q13" s="36">
        <f>+'31. DVA Billing Determinants'!L6*$Q$6</f>
        <v>4090.9348465248672</v>
      </c>
      <c r="R13" s="142">
        <f t="shared" si="8"/>
        <v>-233354.01872924378</v>
      </c>
      <c r="S13" s="61"/>
      <c r="T13" s="143">
        <f t="shared" si="9"/>
        <v>-476127.9637433372</v>
      </c>
    </row>
    <row r="14" spans="1:20" ht="28.5">
      <c r="A14" s="144" t="s">
        <v>77</v>
      </c>
      <c r="B14" s="139">
        <f>'31. DVA Billing Determinants'!C7/'31. DVA Billing Determinants'!$C$15</f>
        <v>3.1030812677294597E-2</v>
      </c>
      <c r="C14" s="36">
        <f t="shared" si="0"/>
        <v>-25872.704466721971</v>
      </c>
      <c r="D14" s="36">
        <f t="shared" si="1"/>
        <v>890.17469427233175</v>
      </c>
      <c r="E14" s="140"/>
      <c r="F14" s="61">
        <f t="shared" si="2"/>
        <v>-24982.529772449638</v>
      </c>
      <c r="G14" s="115"/>
      <c r="H14" s="141">
        <f>'31. DVA Billing Determinants'!C7/'31. DVA Billing Determinants'!$C$15</f>
        <v>3.1030812677294597E-2</v>
      </c>
      <c r="I14" s="36">
        <f t="shared" si="3"/>
        <v>0</v>
      </c>
      <c r="J14" s="36"/>
      <c r="K14" s="36">
        <f t="shared" si="6"/>
        <v>-5503.8751310608095</v>
      </c>
      <c r="L14" s="36">
        <f t="shared" si="7"/>
        <v>-17431.861126415497</v>
      </c>
      <c r="M14" s="36">
        <f>('31. DVA Billing Determinants'!H20*'33. Proposed Allocations'!$M$6)*('31. DVA Billing Determinants'!C7/'31. DVA Billing Determinants'!C20)</f>
        <v>0</v>
      </c>
      <c r="N14" s="36">
        <f>('31. DVA Billing Determinants'!I20*'33. Proposed Allocations'!$N$6)*('31. DVA Billing Determinants'!D7/'31. DVA Billing Determinants'!D20)</f>
        <v>67.676914499908875</v>
      </c>
      <c r="O14" s="36">
        <f>('31. DVA Billing Determinants'!J20*'33. Proposed Allocations'!$O$6)*('31. DVA Billing Determinants'!D7/'31. DVA Billing Determinants'!D20)</f>
        <v>-44.093673433689354</v>
      </c>
      <c r="P14" s="36">
        <f>('31. DVA Billing Determinants'!K20*'33. Proposed Allocations'!$P$6)*('31. DVA Billing Determinants'!D7/'31. DVA Billing Determinants'!D20)</f>
        <v>-1464.9428131372576</v>
      </c>
      <c r="Q14" s="36">
        <f>('31. DVA Billing Determinants'!L20*'33. Proposed Allocations'!$Q$6)*('31. DVA Billing Determinants'!D7/'31. DVA Billing Determinants'!D20)</f>
        <v>327.1996989140406</v>
      </c>
      <c r="R14" s="142">
        <f t="shared" si="8"/>
        <v>-24049.896130633308</v>
      </c>
      <c r="S14" s="61"/>
      <c r="T14" s="143">
        <f t="shared" si="9"/>
        <v>-49032.425903082942</v>
      </c>
    </row>
    <row r="15" spans="1:20" ht="15">
      <c r="A15" s="35" t="s">
        <v>74</v>
      </c>
      <c r="B15" s="139">
        <f>'31. DVA Billing Determinants'!C8/'31. DVA Billing Determinants'!$C$15</f>
        <v>0.16087136393305865</v>
      </c>
      <c r="C15" s="36">
        <f t="shared" si="0"/>
        <v>-134130.46250135719</v>
      </c>
      <c r="D15" s="36">
        <f t="shared" si="1"/>
        <v>4614.8845244735185</v>
      </c>
      <c r="E15" s="140"/>
      <c r="F15" s="61">
        <f t="shared" si="2"/>
        <v>-129515.57797688368</v>
      </c>
      <c r="G15" s="115"/>
      <c r="H15" s="141">
        <f>'31. DVA Billing Determinants'!C8/'31. DVA Billing Determinants'!$C$15</f>
        <v>0.16087136393305865</v>
      </c>
      <c r="I15" s="36">
        <f t="shared" si="3"/>
        <v>0</v>
      </c>
      <c r="J15" s="36"/>
      <c r="K15" s="36">
        <f t="shared" si="6"/>
        <v>-28533.44217758298</v>
      </c>
      <c r="L15" s="36">
        <f t="shared" si="7"/>
        <v>-90371.054875724745</v>
      </c>
      <c r="M15" s="36">
        <f>('31. DVA Billing Determinants'!H20*'33. Proposed Allocations'!$M$6)*('31. DVA Billing Determinants'!C8/'31. DVA Billing Determinants'!C20)</f>
        <v>0</v>
      </c>
      <c r="N15" s="36">
        <f>('31. DVA Billing Determinants'!I20*'33. Proposed Allocations'!$N$6)*('31. DVA Billing Determinants'!D8/'31. DVA Billing Determinants'!D20)</f>
        <v>464.44961497303956</v>
      </c>
      <c r="O15" s="36">
        <f>('31. DVA Billing Determinants'!J20*'33. Proposed Allocations'!$O$6)*('31. DVA Billing Determinants'!D8/'31. DVA Billing Determinants'!D20)</f>
        <v>-302.60377265059179</v>
      </c>
      <c r="P15" s="36">
        <f>('31. DVA Billing Determinants'!K20*'33. Proposed Allocations'!$P$6)*('31. DVA Billing Determinants'!D8/'31. DVA Billing Determinants'!D20)</f>
        <v>-10053.533476619075</v>
      </c>
      <c r="Q15" s="36">
        <f>('31. DVA Billing Determinants'!L20*'33. Proposed Allocations'!$Q$6)*('31. DVA Billing Determinants'!D8/'31. DVA Billing Determinants'!D20)</f>
        <v>2245.4891051530612</v>
      </c>
      <c r="R15" s="142">
        <f t="shared" si="8"/>
        <v>-126550.6955824513</v>
      </c>
      <c r="S15" s="61"/>
      <c r="T15" s="143">
        <f t="shared" si="9"/>
        <v>-256066.27355933498</v>
      </c>
    </row>
    <row r="16" spans="1:20" ht="15">
      <c r="A16" s="35" t="s">
        <v>10</v>
      </c>
      <c r="B16" s="139">
        <f>'31. DVA Billing Determinants'!C10/'31. DVA Billing Determinants'!$C$15</f>
        <v>2.1172448896598852E-3</v>
      </c>
      <c r="C16" s="36">
        <f t="shared" si="0"/>
        <v>-1765.3050818720433</v>
      </c>
      <c r="D16" s="36">
        <f t="shared" si="1"/>
        <v>60.736979142402632</v>
      </c>
      <c r="E16" s="140"/>
      <c r="F16" s="61">
        <f t="shared" si="2"/>
        <v>-1704.5681027296407</v>
      </c>
      <c r="G16" s="115"/>
      <c r="H16" s="141">
        <f>'31. DVA Billing Determinants'!C10/'31. DVA Billing Determinants'!$C$15</f>
        <v>2.1172448896598852E-3</v>
      </c>
      <c r="I16" s="36">
        <f t="shared" si="3"/>
        <v>0</v>
      </c>
      <c r="J16" s="36"/>
      <c r="K16" s="36">
        <f t="shared" si="6"/>
        <v>-375.53162450982876</v>
      </c>
      <c r="L16" s="36">
        <f t="shared" si="7"/>
        <v>-1189.382929508947</v>
      </c>
      <c r="M16" s="36">
        <f>+'31. DVA Billing Determinants'!H9*$M$6</f>
        <v>0</v>
      </c>
      <c r="N16" s="36">
        <f>+'31. DVA Billing Determinants'!I10*$N$6</f>
        <v>4.7998599208458952</v>
      </c>
      <c r="O16" s="36">
        <f>+'31. DVA Billing Determinants'!J10*$O$6</f>
        <v>-2.2326879016576355</v>
      </c>
      <c r="P16" s="36">
        <f>+'31. DVA Billing Determinants'!K10*$P$6</f>
        <v>-36.25178633815937</v>
      </c>
      <c r="Q16" s="36">
        <f>+'31. DVA Billing Determinants'!L10*$Q$6</f>
        <v>25.659078105358297</v>
      </c>
      <c r="R16" s="142">
        <f t="shared" si="8"/>
        <v>-1572.9400902323885</v>
      </c>
      <c r="S16" s="61"/>
      <c r="T16" s="143">
        <f t="shared" si="9"/>
        <v>-3277.5081929620292</v>
      </c>
    </row>
    <row r="17" spans="1:20" ht="15">
      <c r="A17" s="35" t="s">
        <v>73</v>
      </c>
      <c r="B17" s="139">
        <f>'31. DVA Billing Determinants'!C11/'31. DVA Billing Determinants'!$C$15</f>
        <v>1.280683536677051E-4</v>
      </c>
      <c r="C17" s="36">
        <f t="shared" si="0"/>
        <v>-106.78014464019013</v>
      </c>
      <c r="D17" s="36">
        <f t="shared" si="1"/>
        <v>3.6738711537363948</v>
      </c>
      <c r="E17" s="140"/>
      <c r="F17" s="61">
        <f t="shared" ref="F17" si="10">SUM(C17:E17)</f>
        <v>-103.10627348645373</v>
      </c>
      <c r="G17" s="115"/>
      <c r="H17" s="141">
        <f>'31. DVA Billing Determinants'!C11/'31. DVA Billing Determinants'!$C$15</f>
        <v>1.280683536677051E-4</v>
      </c>
      <c r="I17" s="36"/>
      <c r="J17" s="36"/>
      <c r="K17" s="36">
        <f t="shared" si="6"/>
        <v>-22.715235793464768</v>
      </c>
      <c r="L17" s="36">
        <f t="shared" si="7"/>
        <v>-71.943644500732319</v>
      </c>
      <c r="M17" s="36">
        <f>+'31. DVA Billing Determinants'!H10*$M$6</f>
        <v>0</v>
      </c>
      <c r="N17" s="36">
        <f>+'31. DVA Billing Determinants'!I11*$N$6</f>
        <v>0.29400578525532517</v>
      </c>
      <c r="O17" s="36">
        <f>+'31. DVA Billing Determinants'!J11*$O$6</f>
        <v>-0.17848032999676422</v>
      </c>
      <c r="P17" s="36">
        <f>+'31. DVA Billing Determinants'!K11*$P$6</f>
        <v>-0.88385825655677386</v>
      </c>
      <c r="Q17" s="36">
        <f>+'31. DVA Billing Determinants'!L11*$Q$6</f>
        <v>0.8209739382721003</v>
      </c>
      <c r="R17" s="142">
        <f t="shared" si="8"/>
        <v>-94.6062391572232</v>
      </c>
      <c r="S17" s="61"/>
      <c r="T17" s="143">
        <f t="shared" si="9"/>
        <v>-197.71251264367692</v>
      </c>
    </row>
    <row r="18" spans="1:20" ht="15">
      <c r="A18" s="35" t="s">
        <v>11</v>
      </c>
      <c r="B18" s="139">
        <f>'31. DVA Billing Determinants'!C12/'31. DVA Billing Determinants'!$C$15</f>
        <v>1.1693599610586383E-2</v>
      </c>
      <c r="C18" s="36">
        <f t="shared" si="0"/>
        <v>-9749.8267294253092</v>
      </c>
      <c r="D18" s="36">
        <f t="shared" si="1"/>
        <v>335.45194470247833</v>
      </c>
      <c r="E18" s="140"/>
      <c r="F18" s="61">
        <f>SUM(C18:E18)</f>
        <v>-9414.3747847228315</v>
      </c>
      <c r="G18" s="115"/>
      <c r="H18" s="141">
        <f>'31. DVA Billing Determinants'!C12/'31. DVA Billing Determinants'!$C$15</f>
        <v>1.1693599610586383E-2</v>
      </c>
      <c r="I18" s="36">
        <f>+H18*$I$6</f>
        <v>0</v>
      </c>
      <c r="J18" s="36"/>
      <c r="K18" s="36">
        <f t="shared" si="6"/>
        <v>-2074.0711098546694</v>
      </c>
      <c r="L18" s="36">
        <f t="shared" si="7"/>
        <v>-6568.9934259697875</v>
      </c>
      <c r="M18" s="36">
        <f>+'31. DVA Billing Determinants'!H11*$M$6</f>
        <v>0</v>
      </c>
      <c r="N18" s="36">
        <f>+'31. DVA Billing Determinants'!I12*$N$6</f>
        <v>24.301924451593262</v>
      </c>
      <c r="O18" s="36">
        <f>+'31. DVA Billing Determinants'!J12*$O$6</f>
        <v>-17.265884044081314</v>
      </c>
      <c r="P18" s="36">
        <f>+'31. DVA Billing Determinants'!K12*$P$6</f>
        <v>-703.53852624721355</v>
      </c>
      <c r="Q18" s="36">
        <f>+'31. DVA Billing Determinants'!L12*$Q$6</f>
        <v>178.65916531261965</v>
      </c>
      <c r="R18" s="142">
        <f t="shared" si="8"/>
        <v>-9160.9078563515395</v>
      </c>
      <c r="S18" s="61"/>
      <c r="T18" s="143">
        <f t="shared" si="9"/>
        <v>-18575.282641074373</v>
      </c>
    </row>
    <row r="19" spans="1:20" ht="15">
      <c r="A19" s="35" t="s">
        <v>12</v>
      </c>
      <c r="B19" s="145"/>
      <c r="C19" s="140"/>
      <c r="D19" s="140"/>
      <c r="E19" s="140"/>
      <c r="F19" s="115"/>
      <c r="G19" s="115"/>
      <c r="H19" s="146"/>
      <c r="I19" s="36"/>
      <c r="J19" s="36"/>
      <c r="K19" s="36"/>
      <c r="L19" s="36"/>
      <c r="M19" s="36"/>
      <c r="N19" s="36"/>
      <c r="O19" s="36"/>
      <c r="P19" s="36"/>
      <c r="Q19" s="36"/>
      <c r="R19" s="142">
        <f t="shared" si="8"/>
        <v>0</v>
      </c>
      <c r="S19" s="61"/>
      <c r="T19" s="143">
        <f t="shared" si="9"/>
        <v>0</v>
      </c>
    </row>
    <row r="20" spans="1:20" ht="18" customHeight="1">
      <c r="A20" s="147"/>
      <c r="B20" s="148"/>
      <c r="C20" s="138"/>
      <c r="D20" s="138"/>
      <c r="E20" s="138"/>
      <c r="F20" s="149"/>
      <c r="G20" s="149"/>
      <c r="H20" s="150"/>
      <c r="I20" s="151"/>
      <c r="J20" s="151"/>
      <c r="K20" s="151"/>
      <c r="L20" s="151"/>
      <c r="M20" s="151"/>
      <c r="N20" s="151"/>
      <c r="O20" s="151"/>
      <c r="P20" s="151"/>
      <c r="Q20" s="151"/>
      <c r="R20" s="142"/>
      <c r="S20" s="61"/>
      <c r="T20" s="152"/>
    </row>
    <row r="21" spans="1:20" ht="15">
      <c r="A21" s="60" t="s">
        <v>58</v>
      </c>
      <c r="B21" s="153">
        <f>SUM(B11:B20)</f>
        <v>1</v>
      </c>
      <c r="C21" s="61">
        <f>SUM(C11:C20)</f>
        <v>-833774.63348400034</v>
      </c>
      <c r="D21" s="61">
        <f>SUM(D11:D20)</f>
        <v>28686.799263999848</v>
      </c>
      <c r="E21" s="154"/>
      <c r="F21" s="154">
        <f>SUM(F11:F20)</f>
        <v>-805087.83422000031</v>
      </c>
      <c r="G21" s="113"/>
      <c r="H21" s="155">
        <f t="shared" ref="H21:Q21" si="11">SUM(H11:H20)</f>
        <v>1</v>
      </c>
      <c r="I21" s="154">
        <f t="shared" si="11"/>
        <v>0</v>
      </c>
      <c r="J21" s="154">
        <f t="shared" si="11"/>
        <v>-2598.9844919999996</v>
      </c>
      <c r="K21" s="154">
        <f t="shared" si="11"/>
        <v>-177368.06278000004</v>
      </c>
      <c r="L21" s="154">
        <f t="shared" si="11"/>
        <v>-561759.73564399988</v>
      </c>
      <c r="M21" s="154">
        <f t="shared" si="11"/>
        <v>0</v>
      </c>
      <c r="N21" s="154">
        <f t="shared" si="11"/>
        <v>2048.7721319999764</v>
      </c>
      <c r="O21" s="154">
        <f t="shared" si="11"/>
        <v>-1151.4832480000043</v>
      </c>
      <c r="P21" s="154">
        <f t="shared" si="11"/>
        <v>-37056.21973200002</v>
      </c>
      <c r="Q21" s="154">
        <f t="shared" si="11"/>
        <v>12974.045380000167</v>
      </c>
      <c r="R21" s="142">
        <f>SUM(R11:R20)</f>
        <v>-764911.66838400008</v>
      </c>
      <c r="S21" s="61"/>
      <c r="T21" s="156">
        <f t="shared" si="9"/>
        <v>-1569999.5026040003</v>
      </c>
    </row>
    <row r="22" spans="1:20" ht="22.5" customHeight="1" thickBot="1">
      <c r="A22" s="157"/>
      <c r="B22" s="66"/>
      <c r="C22" s="158"/>
      <c r="D22" s="318" t="s">
        <v>112</v>
      </c>
      <c r="E22" s="319"/>
      <c r="F22" s="319">
        <f>+C21+D21-F21</f>
        <v>0</v>
      </c>
      <c r="G22" s="159"/>
      <c r="H22" s="160"/>
      <c r="I22" s="161"/>
      <c r="J22" s="161"/>
      <c r="K22" s="161"/>
      <c r="L22" s="161"/>
      <c r="M22" s="161"/>
      <c r="N22" s="161"/>
      <c r="O22" s="161"/>
      <c r="P22" s="161"/>
      <c r="Q22" s="161"/>
      <c r="R22" s="162"/>
      <c r="S22" s="163"/>
      <c r="T22" s="164"/>
    </row>
    <row r="23" spans="1:20">
      <c r="B23" s="165"/>
      <c r="C23" s="165"/>
      <c r="D23" s="165"/>
      <c r="E23" s="18"/>
      <c r="F23" s="18"/>
      <c r="G23" s="18"/>
      <c r="H23" s="18"/>
      <c r="I23" s="18"/>
      <c r="J23" s="18"/>
      <c r="K23" s="18"/>
      <c r="L23" s="18"/>
      <c r="M23" s="18"/>
      <c r="N23" s="18"/>
      <c r="O23" s="18"/>
      <c r="P23" s="18"/>
      <c r="Q23" s="18"/>
      <c r="R23" s="18"/>
      <c r="S23" s="18"/>
      <c r="T23" s="18"/>
    </row>
    <row r="24" spans="1:20" ht="15" thickBot="1">
      <c r="A24" s="18"/>
      <c r="B24" s="18"/>
      <c r="C24" s="18"/>
      <c r="D24" s="18"/>
      <c r="E24" s="18"/>
      <c r="F24" s="18"/>
      <c r="G24" s="18"/>
      <c r="H24" s="18"/>
      <c r="I24" s="18"/>
      <c r="J24" s="18"/>
      <c r="K24" s="18"/>
      <c r="L24" s="18"/>
      <c r="M24" s="18"/>
      <c r="N24" s="18"/>
      <c r="O24" s="18"/>
      <c r="P24" s="18"/>
      <c r="Q24" s="18"/>
      <c r="R24" s="18"/>
      <c r="S24" s="18"/>
      <c r="T24" s="18"/>
    </row>
    <row r="25" spans="1:20" ht="21">
      <c r="A25" s="166" t="s">
        <v>95</v>
      </c>
      <c r="B25" s="16"/>
      <c r="C25" s="16"/>
      <c r="D25" s="16"/>
      <c r="E25" s="16"/>
      <c r="F25" s="17"/>
      <c r="G25" s="17"/>
      <c r="H25" s="18"/>
      <c r="I25" s="18"/>
      <c r="J25" s="18"/>
      <c r="K25" s="18"/>
      <c r="L25" s="18"/>
      <c r="M25" s="18"/>
      <c r="N25" s="18"/>
      <c r="O25" s="18"/>
      <c r="P25" s="18"/>
      <c r="Q25" s="18"/>
      <c r="R25" s="18"/>
      <c r="S25" s="18"/>
      <c r="T25" s="18"/>
    </row>
    <row r="26" spans="1:20" ht="15">
      <c r="A26" s="167" t="s">
        <v>79</v>
      </c>
      <c r="B26" s="21"/>
      <c r="C26" s="21"/>
      <c r="D26" s="21"/>
      <c r="E26" s="21"/>
      <c r="F26" s="168"/>
      <c r="G26" s="168"/>
      <c r="H26" s="18"/>
      <c r="I26" s="18"/>
      <c r="J26" s="18"/>
      <c r="K26" s="18"/>
      <c r="L26" s="18"/>
      <c r="M26" s="18"/>
      <c r="N26" s="18"/>
      <c r="O26" s="18"/>
      <c r="P26" s="18"/>
      <c r="Q26" s="18"/>
      <c r="R26" s="18"/>
      <c r="S26" s="18"/>
      <c r="T26" s="18"/>
    </row>
    <row r="27" spans="1:20" ht="15">
      <c r="A27" s="20"/>
      <c r="B27" s="21"/>
      <c r="C27" s="21"/>
      <c r="D27" s="103" t="s">
        <v>42</v>
      </c>
      <c r="E27" s="21"/>
      <c r="F27" s="169">
        <f>+'32.Default Allocations IRMModel'!L18</f>
        <v>-1190512.1671920002</v>
      </c>
      <c r="G27" s="170"/>
      <c r="H27" s="18"/>
      <c r="I27" s="18"/>
      <c r="J27" s="18"/>
      <c r="K27" s="18"/>
      <c r="L27" s="18"/>
      <c r="M27" s="18"/>
      <c r="N27" s="18"/>
      <c r="O27" s="18"/>
      <c r="P27" s="18"/>
      <c r="Q27" s="18"/>
      <c r="R27" s="18"/>
      <c r="S27" s="18"/>
      <c r="T27" s="18"/>
    </row>
    <row r="28" spans="1:20" ht="15">
      <c r="A28" s="117"/>
      <c r="B28" s="349" t="s">
        <v>48</v>
      </c>
      <c r="C28" s="71"/>
      <c r="D28" s="349" t="s">
        <v>49</v>
      </c>
      <c r="E28" s="21"/>
      <c r="F28" s="348" t="s">
        <v>16</v>
      </c>
      <c r="G28" s="171"/>
      <c r="H28" s="18"/>
      <c r="I28" s="18"/>
      <c r="J28" s="18"/>
      <c r="K28" s="18"/>
      <c r="L28" s="18"/>
      <c r="M28" s="18"/>
      <c r="N28" s="18"/>
      <c r="O28" s="18"/>
      <c r="P28" s="18"/>
      <c r="Q28" s="18"/>
      <c r="R28" s="18"/>
      <c r="S28" s="18"/>
      <c r="T28" s="18"/>
    </row>
    <row r="29" spans="1:20" ht="15">
      <c r="A29" s="172" t="s">
        <v>2</v>
      </c>
      <c r="B29" s="349"/>
      <c r="C29" s="71"/>
      <c r="D29" s="349"/>
      <c r="E29" s="21"/>
      <c r="F29" s="348"/>
      <c r="G29" s="171"/>
      <c r="H29" s="18"/>
      <c r="I29" s="18"/>
      <c r="J29" s="18"/>
      <c r="K29" s="18"/>
      <c r="L29" s="18"/>
      <c r="M29" s="18"/>
      <c r="N29" s="18"/>
      <c r="O29" s="18"/>
      <c r="P29" s="18"/>
      <c r="Q29" s="18"/>
      <c r="R29" s="18"/>
      <c r="S29" s="18"/>
      <c r="T29" s="18"/>
    </row>
    <row r="30" spans="1:20" ht="15">
      <c r="A30" s="20"/>
      <c r="B30" s="34"/>
      <c r="C30" s="21"/>
      <c r="D30" s="34"/>
      <c r="E30" s="21"/>
      <c r="F30" s="173"/>
      <c r="G30" s="173"/>
      <c r="H30" s="18"/>
      <c r="I30" s="18"/>
      <c r="J30" s="18"/>
      <c r="K30" s="18"/>
      <c r="L30" s="18"/>
      <c r="M30" s="18"/>
      <c r="N30" s="18"/>
      <c r="O30" s="18"/>
      <c r="P30" s="18"/>
      <c r="Q30" s="18"/>
      <c r="R30" s="18"/>
      <c r="S30" s="18"/>
      <c r="T30" s="18"/>
    </row>
    <row r="31" spans="1:20" ht="15">
      <c r="A31" s="35" t="s">
        <v>6</v>
      </c>
      <c r="B31" s="139">
        <f>'31. DVA Billing Determinants'!C4/'31. DVA Billing Determinants'!C17</f>
        <v>0.36658823056949841</v>
      </c>
      <c r="C31" s="100"/>
      <c r="D31" s="139">
        <f>'31. DVA Billing Determinants'!E4/'31. DVA Billing Determinants'!$E$17</f>
        <v>7.115200345634333E-2</v>
      </c>
      <c r="E31" s="100"/>
      <c r="F31" s="174">
        <f>+D31*$F$27</f>
        <v>-84707.325834863979</v>
      </c>
      <c r="G31" s="175"/>
      <c r="H31" s="18"/>
      <c r="I31" s="18"/>
      <c r="J31" s="18"/>
      <c r="K31" s="18"/>
      <c r="L31" s="18"/>
      <c r="M31" s="18"/>
      <c r="N31" s="18"/>
      <c r="O31" s="18"/>
      <c r="P31" s="18"/>
      <c r="Q31" s="18"/>
      <c r="R31" s="18"/>
      <c r="S31" s="18"/>
      <c r="T31" s="18"/>
    </row>
    <row r="32" spans="1:20" ht="15">
      <c r="A32" s="35" t="s">
        <v>8</v>
      </c>
      <c r="B32" s="139">
        <f>'31. DVA Billing Determinants'!C5/'31. DVA Billing Determinants'!$C$17</f>
        <v>0.14179663751762678</v>
      </c>
      <c r="C32" s="100"/>
      <c r="D32" s="139">
        <f>'31. DVA Billing Determinants'!E5/'31. DVA Billing Determinants'!$E$17</f>
        <v>4.1327748865943127E-2</v>
      </c>
      <c r="E32" s="100"/>
      <c r="F32" s="174">
        <f t="shared" ref="F32:F38" si="12">+D32*$F$27</f>
        <v>-49201.187867560679</v>
      </c>
      <c r="G32" s="175"/>
      <c r="H32" s="18"/>
      <c r="I32" s="18"/>
      <c r="J32" s="18"/>
      <c r="K32" s="18"/>
      <c r="L32" s="18"/>
      <c r="M32" s="18"/>
      <c r="N32" s="18"/>
      <c r="O32" s="18"/>
      <c r="P32" s="18"/>
      <c r="Q32" s="18"/>
      <c r="R32" s="18"/>
      <c r="S32" s="18"/>
      <c r="T32" s="18"/>
    </row>
    <row r="33" spans="1:20" ht="15">
      <c r="A33" s="35" t="s">
        <v>71</v>
      </c>
      <c r="B33" s="139">
        <f>'31. DVA Billing Determinants'!C6/'31. DVA Billing Determinants'!$C$17</f>
        <v>0.31120663278404354</v>
      </c>
      <c r="C33" s="100"/>
      <c r="D33" s="139">
        <f>'31. DVA Billing Determinants'!E6/'31. DVA Billing Determinants'!$E$17</f>
        <v>0.5295857643020766</v>
      </c>
      <c r="E33" s="100"/>
      <c r="F33" s="174">
        <f t="shared" si="12"/>
        <v>-630478.29597329698</v>
      </c>
      <c r="G33" s="175"/>
      <c r="H33" s="18"/>
      <c r="I33" s="18"/>
      <c r="J33" s="18"/>
      <c r="K33" s="18"/>
      <c r="L33" s="18"/>
      <c r="M33" s="18"/>
      <c r="N33" s="18"/>
      <c r="O33" s="18"/>
      <c r="P33" s="18"/>
      <c r="Q33" s="18"/>
      <c r="R33" s="18"/>
      <c r="S33" s="18"/>
      <c r="T33" s="18"/>
    </row>
    <row r="34" spans="1:20" ht="28.5">
      <c r="A34" s="144" t="s">
        <v>77</v>
      </c>
      <c r="B34" s="139">
        <v>0</v>
      </c>
      <c r="C34" s="100"/>
      <c r="D34" s="139">
        <v>0</v>
      </c>
      <c r="E34" s="100"/>
      <c r="F34" s="174">
        <f t="shared" si="12"/>
        <v>0</v>
      </c>
      <c r="G34" s="175"/>
      <c r="H34" s="18"/>
      <c r="I34" s="18"/>
      <c r="J34" s="18"/>
      <c r="K34" s="18"/>
      <c r="L34" s="18"/>
      <c r="M34" s="18"/>
      <c r="N34" s="18"/>
      <c r="O34" s="18"/>
      <c r="P34" s="18"/>
      <c r="Q34" s="18"/>
      <c r="R34" s="18"/>
      <c r="S34" s="18"/>
      <c r="T34" s="18"/>
    </row>
    <row r="35" spans="1:20" ht="15">
      <c r="A35" s="35" t="s">
        <v>74</v>
      </c>
      <c r="B35" s="139">
        <f>'31. DVA Billing Determinants'!C8/'31. DVA Billing Determinants'!$C$17</f>
        <v>0.16602319871238802</v>
      </c>
      <c r="C35" s="100"/>
      <c r="D35" s="139">
        <f>'31. DVA Billing Determinants'!E8/'31. DVA Billing Determinants'!$E$17</f>
        <v>0.33262761977916033</v>
      </c>
      <c r="E35" s="100"/>
      <c r="F35" s="174">
        <f t="shared" si="12"/>
        <v>-395997.22849120479</v>
      </c>
      <c r="G35" s="175"/>
      <c r="H35" s="18"/>
      <c r="I35" s="18"/>
      <c r="J35" s="18"/>
      <c r="K35" s="18"/>
      <c r="L35" s="18"/>
      <c r="M35" s="18"/>
      <c r="N35" s="18"/>
      <c r="O35" s="18"/>
      <c r="P35" s="18"/>
      <c r="Q35" s="18"/>
      <c r="R35" s="18"/>
      <c r="S35" s="18"/>
      <c r="T35" s="18"/>
    </row>
    <row r="36" spans="1:20" ht="15">
      <c r="A36" s="35" t="s">
        <v>10</v>
      </c>
      <c r="B36" s="139">
        <f>'31. DVA Billing Determinants'!C10/'31. DVA Billing Determinants'!$C$17</f>
        <v>2.1850487274109351E-3</v>
      </c>
      <c r="C36" s="100"/>
      <c r="D36" s="139">
        <f>'31. DVA Billing Determinants'!E10/'31. DVA Billing Determinants'!$E$17</f>
        <v>8.4278840374553768E-4</v>
      </c>
      <c r="E36" s="100"/>
      <c r="F36" s="174">
        <f t="shared" si="12"/>
        <v>-1003.3498490273865</v>
      </c>
      <c r="G36" s="175"/>
      <c r="H36" s="18"/>
      <c r="I36" s="18"/>
      <c r="J36" s="18"/>
      <c r="K36" s="18"/>
      <c r="L36" s="18"/>
      <c r="M36" s="18"/>
      <c r="N36" s="18"/>
      <c r="O36" s="18"/>
      <c r="P36" s="18"/>
      <c r="Q36" s="18"/>
      <c r="R36" s="18"/>
      <c r="S36" s="18"/>
      <c r="T36" s="18"/>
    </row>
    <row r="37" spans="1:20" ht="15">
      <c r="A37" s="35" t="s">
        <v>73</v>
      </c>
      <c r="B37" s="139">
        <f>'31. DVA Billing Determinants'!C11/'31. DVA Billing Determinants'!$C$17</f>
        <v>1.3216968644953747E-4</v>
      </c>
      <c r="C37" s="100"/>
      <c r="D37" s="139">
        <f>'31. DVA Billing Determinants'!E11/'31. DVA Billing Determinants'!$E$17</f>
        <v>0</v>
      </c>
      <c r="E37" s="100"/>
      <c r="F37" s="174">
        <f t="shared" si="12"/>
        <v>0</v>
      </c>
      <c r="G37" s="175"/>
      <c r="H37" s="18"/>
      <c r="I37" s="18"/>
      <c r="J37" s="18"/>
      <c r="K37" s="18"/>
      <c r="L37" s="18"/>
      <c r="M37" s="18"/>
      <c r="N37" s="18"/>
      <c r="O37" s="18"/>
      <c r="P37" s="18"/>
      <c r="Q37" s="18"/>
      <c r="R37" s="18"/>
      <c r="S37" s="18"/>
      <c r="T37" s="18"/>
    </row>
    <row r="38" spans="1:20" ht="15">
      <c r="A38" s="35" t="s">
        <v>11</v>
      </c>
      <c r="B38" s="139">
        <f>'31. DVA Billing Determinants'!C12/'31. DVA Billing Determinants'!$C$17</f>
        <v>1.2068082002582758E-2</v>
      </c>
      <c r="C38" s="100"/>
      <c r="D38" s="139">
        <f>'31. DVA Billing Determinants'!E12/'31. DVA Billing Determinants'!$E$17</f>
        <v>2.4464075192731059E-2</v>
      </c>
      <c r="E38" s="100"/>
      <c r="F38" s="174">
        <f t="shared" si="12"/>
        <v>-29124.779176046304</v>
      </c>
      <c r="G38" s="175"/>
      <c r="H38" s="18"/>
      <c r="I38" s="18"/>
      <c r="J38" s="18"/>
      <c r="K38" s="18"/>
      <c r="L38" s="18"/>
      <c r="M38" s="18"/>
      <c r="N38" s="18"/>
      <c r="O38" s="18"/>
      <c r="P38" s="18"/>
      <c r="Q38" s="18"/>
      <c r="R38" s="18"/>
      <c r="S38" s="18"/>
      <c r="T38" s="18"/>
    </row>
    <row r="39" spans="1:20" ht="15">
      <c r="A39" s="35" t="s">
        <v>12</v>
      </c>
      <c r="B39" s="145"/>
      <c r="C39" s="176"/>
      <c r="D39" s="176"/>
      <c r="E39" s="100"/>
      <c r="F39" s="174"/>
      <c r="G39" s="177"/>
      <c r="H39" s="18"/>
      <c r="I39" s="18"/>
      <c r="J39" s="18"/>
      <c r="K39" s="18"/>
      <c r="L39" s="18"/>
      <c r="M39" s="18"/>
      <c r="N39" s="18"/>
      <c r="O39" s="18"/>
      <c r="P39" s="18"/>
      <c r="Q39" s="18"/>
      <c r="R39" s="18"/>
      <c r="S39" s="18"/>
      <c r="T39" s="18"/>
    </row>
    <row r="40" spans="1:20" ht="15">
      <c r="A40" s="147"/>
      <c r="B40" s="148"/>
      <c r="C40" s="100"/>
      <c r="D40" s="178"/>
      <c r="E40" s="100"/>
      <c r="F40" s="179"/>
      <c r="G40" s="24"/>
      <c r="H40" s="18"/>
      <c r="I40" s="18"/>
      <c r="J40" s="18"/>
      <c r="K40" s="18"/>
      <c r="L40" s="18"/>
      <c r="M40" s="18"/>
      <c r="N40" s="18"/>
      <c r="O40" s="18"/>
      <c r="P40" s="18"/>
      <c r="Q40" s="18"/>
      <c r="R40" s="18"/>
      <c r="S40" s="18"/>
      <c r="T40" s="18"/>
    </row>
    <row r="41" spans="1:20" ht="15">
      <c r="A41" s="60" t="s">
        <v>13</v>
      </c>
      <c r="B41" s="153">
        <f>SUM(B31:B40)</f>
        <v>1</v>
      </c>
      <c r="C41" s="21"/>
      <c r="D41" s="180">
        <f>SUM(D31:D40)</f>
        <v>1</v>
      </c>
      <c r="E41" s="21"/>
      <c r="F41" s="174">
        <f>SUM(F31:F40)</f>
        <v>-1190512.1671920002</v>
      </c>
      <c r="G41" s="181"/>
      <c r="H41" s="18"/>
      <c r="I41" s="18"/>
      <c r="J41" s="18"/>
      <c r="K41" s="18"/>
      <c r="L41" s="18"/>
      <c r="M41" s="18"/>
      <c r="N41" s="18"/>
      <c r="O41" s="18"/>
      <c r="P41" s="18"/>
      <c r="Q41" s="18"/>
      <c r="R41" s="18"/>
      <c r="S41" s="18"/>
      <c r="T41" s="18"/>
    </row>
    <row r="42" spans="1:20" ht="15">
      <c r="A42" s="60"/>
      <c r="B42" s="153"/>
      <c r="C42" s="21"/>
      <c r="D42" s="180"/>
      <c r="E42" s="21"/>
      <c r="F42" s="181"/>
      <c r="G42" s="181"/>
      <c r="H42" s="18"/>
      <c r="I42" s="18"/>
      <c r="J42" s="18"/>
      <c r="K42" s="18"/>
      <c r="L42" s="18"/>
      <c r="M42" s="18"/>
      <c r="N42" s="18"/>
      <c r="O42" s="18"/>
      <c r="P42" s="18"/>
      <c r="Q42" s="18"/>
      <c r="R42" s="18"/>
      <c r="S42" s="18"/>
      <c r="T42" s="18"/>
    </row>
    <row r="43" spans="1:20">
      <c r="A43" s="182"/>
      <c r="B43" s="21"/>
      <c r="C43" s="21"/>
      <c r="D43" s="21"/>
      <c r="E43" s="21"/>
      <c r="F43" s="24"/>
      <c r="G43" s="24"/>
      <c r="H43" s="18"/>
      <c r="I43" s="18"/>
      <c r="J43" s="18"/>
      <c r="K43" s="18"/>
      <c r="L43" s="18"/>
      <c r="M43" s="18"/>
      <c r="N43" s="18"/>
      <c r="O43" s="18"/>
      <c r="P43" s="18"/>
      <c r="Q43" s="18"/>
      <c r="R43" s="18"/>
      <c r="S43" s="18"/>
      <c r="T43" s="18"/>
    </row>
    <row r="44" spans="1:20" ht="15" thickBot="1">
      <c r="A44" s="157" t="s">
        <v>96</v>
      </c>
      <c r="B44" s="66"/>
      <c r="C44" s="66"/>
      <c r="D44" s="66"/>
      <c r="E44" s="66"/>
      <c r="F44" s="67"/>
      <c r="G44" s="67"/>
      <c r="H44" s="18"/>
      <c r="I44" s="18"/>
      <c r="J44" s="18"/>
      <c r="K44" s="18"/>
      <c r="L44" s="18"/>
      <c r="M44" s="18"/>
      <c r="N44" s="18"/>
      <c r="O44" s="18"/>
      <c r="P44" s="18"/>
      <c r="Q44" s="18"/>
      <c r="R44" s="18"/>
      <c r="S44" s="18"/>
      <c r="T44" s="18"/>
    </row>
    <row r="47" spans="1:20">
      <c r="C47" s="279" t="s">
        <v>99</v>
      </c>
      <c r="F47" s="278">
        <f>+F41+F21+R21</f>
        <v>-2760511.6697960007</v>
      </c>
    </row>
    <row r="48" spans="1:20">
      <c r="C48" s="279" t="s">
        <v>100</v>
      </c>
      <c r="F48" s="278">
        <f>+T21+F41-F47</f>
        <v>0</v>
      </c>
    </row>
  </sheetData>
  <mergeCells count="3">
    <mergeCell ref="F28:F29"/>
    <mergeCell ref="B28:B29"/>
    <mergeCell ref="D28:D29"/>
  </mergeCells>
  <pageMargins left="0.43307086614173229" right="0.19685039370078741" top="1.2598425196850394" bottom="0.74803149606299213" header="0.70866141732283472" footer="0.31496062992125984"/>
  <pageSetup scale="49" orientation="landscape" verticalDpi="4" r:id="rId1"/>
  <headerFooter>
    <oddHeader>&amp;LProposed DVA RR Calculations
&amp;CThunder Bay Hydro
2015 IRM Application EB-2014-0114</oddHeader>
    <oddFooter>&amp;L&amp;Z&amp;F
&amp;A&amp;R&amp;D&amp;T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Q47"/>
  <sheetViews>
    <sheetView tabSelected="1" topLeftCell="A10" zoomScale="70" zoomScaleNormal="70" workbookViewId="0">
      <selection activeCell="P29" sqref="P29"/>
    </sheetView>
  </sheetViews>
  <sheetFormatPr defaultRowHeight="14.25"/>
  <cols>
    <col min="1" max="1" width="61.28515625" style="19" customWidth="1"/>
    <col min="2" max="2" width="18.28515625" style="19" customWidth="1"/>
    <col min="3" max="3" width="2" style="19" customWidth="1"/>
    <col min="4" max="4" width="23.140625" style="19" customWidth="1"/>
    <col min="5" max="5" width="19.5703125" style="19" customWidth="1"/>
    <col min="6" max="6" width="15" style="19" customWidth="1"/>
    <col min="7" max="7" width="2.140625" style="19" customWidth="1"/>
    <col min="8" max="8" width="10.140625" style="19" customWidth="1"/>
    <col min="9" max="9" width="17.5703125" style="19" customWidth="1"/>
    <col min="10" max="10" width="12.5703125" style="19" customWidth="1"/>
    <col min="11" max="11" width="9.140625" style="19"/>
    <col min="12" max="12" width="14.85546875" style="19" customWidth="1"/>
    <col min="13" max="13" width="9.140625" style="19"/>
    <col min="14" max="14" width="11.7109375" style="19" bestFit="1" customWidth="1"/>
    <col min="15" max="15" width="9.140625" style="19"/>
    <col min="16" max="16" width="13.85546875" style="19" customWidth="1"/>
    <col min="17" max="17" width="14.85546875" style="19" customWidth="1"/>
    <col min="18" max="19" width="10.5703125" style="19" bestFit="1" customWidth="1"/>
    <col min="20" max="16384" width="9.140625" style="19"/>
  </cols>
  <sheetData>
    <row r="1" spans="1:17" ht="18">
      <c r="A1" s="15" t="s">
        <v>20</v>
      </c>
      <c r="B1" s="16"/>
      <c r="C1" s="16"/>
      <c r="D1" s="16"/>
      <c r="E1" s="16"/>
      <c r="F1" s="16"/>
      <c r="G1" s="17"/>
      <c r="H1" s="18"/>
    </row>
    <row r="2" spans="1:17" ht="15">
      <c r="A2" s="20" t="s">
        <v>31</v>
      </c>
      <c r="B2" s="21"/>
      <c r="C2" s="21"/>
      <c r="D2" s="22" t="s">
        <v>18</v>
      </c>
      <c r="E2" s="21"/>
      <c r="F2" s="23">
        <v>1</v>
      </c>
      <c r="G2" s="24"/>
      <c r="H2" s="18"/>
      <c r="I2" s="25" t="s">
        <v>104</v>
      </c>
      <c r="J2" s="25"/>
      <c r="K2" s="25"/>
      <c r="L2" s="25"/>
      <c r="M2" s="25"/>
      <c r="N2" s="25"/>
      <c r="O2" s="25"/>
      <c r="P2" s="25"/>
      <c r="Q2" s="26"/>
    </row>
    <row r="3" spans="1:17">
      <c r="A3" s="20"/>
      <c r="B3" s="350" t="s">
        <v>21</v>
      </c>
      <c r="C3" s="21"/>
      <c r="D3" s="21"/>
      <c r="E3" s="21"/>
      <c r="F3" s="21"/>
      <c r="G3" s="24"/>
      <c r="H3" s="18"/>
      <c r="I3" s="27"/>
      <c r="J3" s="27"/>
      <c r="K3" s="27"/>
      <c r="L3" s="27"/>
      <c r="M3" s="27"/>
      <c r="N3" s="27"/>
      <c r="O3" s="27"/>
      <c r="P3" s="27"/>
    </row>
    <row r="4" spans="1:17" ht="45">
      <c r="A4" s="20"/>
      <c r="B4" s="350"/>
      <c r="C4" s="21"/>
      <c r="D4" s="350" t="s">
        <v>22</v>
      </c>
      <c r="E4" s="28"/>
      <c r="F4" s="349" t="s">
        <v>43</v>
      </c>
      <c r="G4" s="24"/>
      <c r="H4" s="18"/>
      <c r="I4" s="29" t="s">
        <v>82</v>
      </c>
      <c r="J4" s="29" t="s">
        <v>81</v>
      </c>
      <c r="K4" s="29" t="s">
        <v>3</v>
      </c>
      <c r="L4" s="29" t="s">
        <v>87</v>
      </c>
      <c r="M4" s="30"/>
      <c r="N4" s="27"/>
      <c r="O4" s="27"/>
      <c r="P4" s="27"/>
    </row>
    <row r="5" spans="1:17" ht="15">
      <c r="A5" s="31" t="s">
        <v>2</v>
      </c>
      <c r="B5" s="351"/>
      <c r="C5" s="32"/>
      <c r="D5" s="351"/>
      <c r="E5" s="33" t="s">
        <v>3</v>
      </c>
      <c r="F5" s="352"/>
      <c r="G5" s="24"/>
      <c r="H5" s="18"/>
      <c r="I5" s="27"/>
      <c r="J5" s="27"/>
      <c r="K5" s="27"/>
      <c r="L5" s="27"/>
      <c r="M5" s="27"/>
      <c r="N5" s="27"/>
      <c r="O5" s="27"/>
      <c r="P5" s="27"/>
    </row>
    <row r="6" spans="1:17" ht="15">
      <c r="A6" s="20"/>
      <c r="B6" s="21"/>
      <c r="C6" s="21"/>
      <c r="D6" s="21"/>
      <c r="E6" s="21"/>
      <c r="F6" s="34"/>
      <c r="G6" s="24"/>
      <c r="H6" s="18"/>
      <c r="I6" s="27"/>
      <c r="J6" s="27"/>
      <c r="K6" s="27"/>
      <c r="L6" s="27"/>
      <c r="M6" s="27"/>
      <c r="N6" s="27"/>
      <c r="O6" s="27"/>
      <c r="P6" s="27"/>
    </row>
    <row r="7" spans="1:17" ht="15.75" thickBot="1">
      <c r="A7" s="35" t="s">
        <v>6</v>
      </c>
      <c r="B7" s="36">
        <f>'33. Proposed Allocations'!T11</f>
        <v>-553257.74778380361</v>
      </c>
      <c r="C7" s="21"/>
      <c r="D7" s="37">
        <f>+'31. DVA Billing Determinants'!C4</f>
        <v>339721062</v>
      </c>
      <c r="E7" s="38" t="s">
        <v>7</v>
      </c>
      <c r="F7" s="39">
        <f>(B7/D7)/$F$2</f>
        <v>-1.6285647540563841E-3</v>
      </c>
      <c r="G7" s="24"/>
      <c r="H7" s="40"/>
      <c r="I7" s="27"/>
      <c r="J7" s="27"/>
      <c r="K7" s="27"/>
      <c r="L7" s="27"/>
      <c r="M7" s="27"/>
      <c r="N7" s="27"/>
      <c r="O7" s="27"/>
      <c r="P7" s="27"/>
    </row>
    <row r="8" spans="1:17" ht="15.75" thickBot="1">
      <c r="A8" s="35" t="s">
        <v>8</v>
      </c>
      <c r="B8" s="36">
        <f>'33. Proposed Allocations'!T12</f>
        <v>-213464.58826776149</v>
      </c>
      <c r="C8" s="21"/>
      <c r="D8" s="37">
        <f>+'31. DVA Billing Determinants'!C5</f>
        <v>131404394</v>
      </c>
      <c r="E8" s="41" t="s">
        <v>7</v>
      </c>
      <c r="F8" s="39">
        <f t="shared" ref="F8:F9" si="0">(B8/D8)/$F$2</f>
        <v>-1.624485922957504E-3</v>
      </c>
      <c r="G8" s="24"/>
      <c r="H8" s="40"/>
      <c r="I8" s="27"/>
      <c r="J8" s="27"/>
      <c r="K8" s="27"/>
      <c r="L8" s="27"/>
      <c r="M8" s="27"/>
      <c r="N8" s="27"/>
      <c r="O8" s="27"/>
      <c r="P8" s="27"/>
    </row>
    <row r="9" spans="1:17" ht="15.75" thickBot="1">
      <c r="A9" s="35" t="s">
        <v>71</v>
      </c>
      <c r="B9" s="36">
        <f>'33. Proposed Allocations'!T13</f>
        <v>-476127.9637433372</v>
      </c>
      <c r="C9" s="42"/>
      <c r="D9" s="37">
        <f>+'31. DVA Billing Determinants'!D6</f>
        <v>783589</v>
      </c>
      <c r="E9" s="43" t="s">
        <v>9</v>
      </c>
      <c r="F9" s="39">
        <f t="shared" si="0"/>
        <v>-0.60762461410680502</v>
      </c>
      <c r="G9" s="44"/>
      <c r="H9" s="40"/>
      <c r="I9" s="27"/>
      <c r="J9" s="27"/>
      <c r="K9" s="27"/>
      <c r="L9" s="27"/>
      <c r="M9" s="27"/>
      <c r="N9" s="27"/>
      <c r="O9" s="27"/>
      <c r="P9" s="27"/>
    </row>
    <row r="10" spans="1:17" ht="15.75" thickBot="1">
      <c r="A10" s="45" t="s">
        <v>77</v>
      </c>
      <c r="B10" s="46">
        <f>'33. Proposed Allocations'!T14</f>
        <v>-49032.425903082942</v>
      </c>
      <c r="C10" s="47"/>
      <c r="D10" s="48">
        <f>+'31. DVA Billing Determinants'!D7</f>
        <v>72356</v>
      </c>
      <c r="E10" s="49" t="s">
        <v>9</v>
      </c>
      <c r="F10" s="50">
        <f>B10/D10</f>
        <v>-0.67765528640448536</v>
      </c>
      <c r="G10" s="51"/>
      <c r="H10" s="40"/>
      <c r="I10" s="276">
        <f>+B10+B11</f>
        <v>-305098.69946241792</v>
      </c>
      <c r="J10" s="277">
        <f>+D10+D11</f>
        <v>568917</v>
      </c>
      <c r="K10" s="358" t="str">
        <f>+E10</f>
        <v>$/kW</v>
      </c>
      <c r="L10" s="52">
        <f>(I10/J10)/F2</f>
        <v>-0.5362798078848372</v>
      </c>
      <c r="M10" s="27"/>
      <c r="N10" s="27"/>
      <c r="O10" s="27"/>
      <c r="P10" s="27"/>
    </row>
    <row r="11" spans="1:17" ht="15.75" thickBot="1">
      <c r="A11" s="53" t="s">
        <v>74</v>
      </c>
      <c r="B11" s="46">
        <f>'33. Proposed Allocations'!T15</f>
        <v>-256066.27355933498</v>
      </c>
      <c r="C11" s="47"/>
      <c r="D11" s="48">
        <f>+'31. DVA Billing Determinants'!D8</f>
        <v>496561</v>
      </c>
      <c r="E11" s="49" t="s">
        <v>9</v>
      </c>
      <c r="F11" s="50">
        <f t="shared" ref="F11" si="1">B11/D11</f>
        <v>-0.51567938996283436</v>
      </c>
      <c r="G11" s="54"/>
      <c r="H11" s="40"/>
      <c r="I11" s="276"/>
      <c r="J11" s="277"/>
      <c r="K11" s="358"/>
      <c r="L11" s="55"/>
      <c r="M11" s="27"/>
      <c r="N11" s="27"/>
      <c r="O11" s="27"/>
      <c r="P11" s="27"/>
    </row>
    <row r="12" spans="1:17" ht="15.75" thickBot="1">
      <c r="A12" s="35" t="s">
        <v>10</v>
      </c>
      <c r="B12" s="36">
        <f>'33. Proposed Allocations'!T16</f>
        <v>-3277.5081929620292</v>
      </c>
      <c r="C12" s="21"/>
      <c r="D12" s="37">
        <f>+'31. DVA Billing Determinants'!C10</f>
        <v>2024907</v>
      </c>
      <c r="E12" s="41" t="s">
        <v>7</v>
      </c>
      <c r="F12" s="39">
        <f t="shared" ref="F12:F14" si="2">(B12/D12)/$F$2</f>
        <v>-1.6185968999870262E-3</v>
      </c>
      <c r="G12" s="24"/>
      <c r="H12" s="40"/>
    </row>
    <row r="13" spans="1:17" ht="15.75" thickBot="1">
      <c r="A13" s="35" t="s">
        <v>73</v>
      </c>
      <c r="B13" s="36">
        <f>'33. Proposed Allocations'!T17</f>
        <v>-197.71251264367692</v>
      </c>
      <c r="C13" s="21"/>
      <c r="D13" s="37">
        <f>+'31. DVA Billing Determinants'!D11</f>
        <v>340</v>
      </c>
      <c r="E13" s="41" t="s">
        <v>9</v>
      </c>
      <c r="F13" s="39">
        <f t="shared" si="2"/>
        <v>-0.58150739012846153</v>
      </c>
      <c r="G13" s="24"/>
      <c r="H13" s="40"/>
    </row>
    <row r="14" spans="1:17" ht="15">
      <c r="A14" s="35" t="s">
        <v>11</v>
      </c>
      <c r="B14" s="36">
        <f>'33. Proposed Allocations'!T18</f>
        <v>-18575.282641074373</v>
      </c>
      <c r="C14" s="21"/>
      <c r="D14" s="37">
        <f>+'31. DVA Billing Determinants'!D12</f>
        <v>31502</v>
      </c>
      <c r="E14" s="56" t="s">
        <v>9</v>
      </c>
      <c r="F14" s="39">
        <f t="shared" si="2"/>
        <v>-0.58965407406115078</v>
      </c>
      <c r="G14" s="24"/>
      <c r="H14" s="40"/>
    </row>
    <row r="15" spans="1:17">
      <c r="A15" s="35" t="s">
        <v>12</v>
      </c>
      <c r="B15" s="36"/>
      <c r="C15" s="21"/>
      <c r="D15" s="57"/>
      <c r="E15" s="58"/>
      <c r="F15" s="58"/>
      <c r="G15" s="59"/>
      <c r="H15" s="18"/>
    </row>
    <row r="16" spans="1:17" ht="15">
      <c r="A16" s="60" t="s">
        <v>13</v>
      </c>
      <c r="B16" s="61">
        <f>SUM(B7:B14)</f>
        <v>-1569999.5026040005</v>
      </c>
      <c r="C16" s="62"/>
      <c r="D16" s="63">
        <f>SUM(D7:D15)</f>
        <v>474534711</v>
      </c>
      <c r="E16" s="21"/>
      <c r="F16" s="39"/>
      <c r="G16" s="24"/>
      <c r="H16" s="18"/>
    </row>
    <row r="17" spans="1:17">
      <c r="A17" s="20"/>
      <c r="B17" s="21"/>
      <c r="C17" s="21"/>
      <c r="D17" s="64"/>
      <c r="E17" s="21"/>
      <c r="F17" s="21"/>
      <c r="G17" s="24"/>
      <c r="H17" s="18"/>
    </row>
    <row r="18" spans="1:17" ht="15" thickBot="1">
      <c r="A18" s="65" t="s">
        <v>80</v>
      </c>
      <c r="B18" s="66"/>
      <c r="C18" s="66"/>
      <c r="D18" s="66"/>
      <c r="E18" s="66"/>
      <c r="F18" s="66"/>
      <c r="G18" s="67"/>
      <c r="H18" s="18"/>
    </row>
    <row r="19" spans="1:17" ht="15" thickBot="1">
      <c r="A19" s="18"/>
      <c r="B19" s="18"/>
      <c r="C19" s="18"/>
      <c r="D19" s="18"/>
      <c r="E19" s="18"/>
      <c r="F19" s="18"/>
      <c r="G19" s="18"/>
      <c r="H19" s="18"/>
    </row>
    <row r="20" spans="1:17" ht="15" thickBot="1">
      <c r="A20" s="18"/>
      <c r="B20" s="18"/>
      <c r="C20" s="18"/>
      <c r="D20" s="18"/>
      <c r="E20" s="18"/>
      <c r="F20" s="18"/>
      <c r="G20" s="18"/>
      <c r="H20" s="18"/>
      <c r="I20" s="283"/>
      <c r="J20" s="284"/>
      <c r="K20" s="284"/>
      <c r="L20" s="284"/>
      <c r="M20" s="284"/>
      <c r="N20" s="284"/>
      <c r="O20" s="284"/>
      <c r="P20" s="284"/>
      <c r="Q20" s="285"/>
    </row>
    <row r="21" spans="1:17" ht="18" customHeight="1">
      <c r="A21" s="15" t="s">
        <v>19</v>
      </c>
      <c r="B21" s="68"/>
      <c r="C21" s="68"/>
      <c r="D21" s="68"/>
      <c r="E21" s="68"/>
      <c r="F21" s="69"/>
      <c r="G21" s="69"/>
      <c r="H21" s="18"/>
      <c r="I21" s="356" t="s">
        <v>105</v>
      </c>
      <c r="J21" s="357"/>
      <c r="K21" s="357"/>
      <c r="L21" s="357"/>
      <c r="M21" s="357"/>
      <c r="N21" s="357"/>
      <c r="O21" s="357"/>
      <c r="P21" s="357"/>
      <c r="Q21" s="287"/>
    </row>
    <row r="22" spans="1:17" ht="15">
      <c r="A22" s="70"/>
      <c r="B22" s="71"/>
      <c r="C22" s="71"/>
      <c r="D22" s="22" t="s">
        <v>18</v>
      </c>
      <c r="E22" s="71"/>
      <c r="F22" s="72">
        <v>1</v>
      </c>
      <c r="G22" s="73"/>
      <c r="H22" s="18"/>
      <c r="I22" s="286"/>
      <c r="J22" s="280"/>
      <c r="K22" s="280"/>
      <c r="L22" s="280"/>
      <c r="M22" s="280"/>
      <c r="N22" s="280"/>
      <c r="O22" s="280"/>
      <c r="P22" s="280"/>
      <c r="Q22" s="287"/>
    </row>
    <row r="23" spans="1:17">
      <c r="A23" s="70"/>
      <c r="B23" s="353" t="s">
        <v>16</v>
      </c>
      <c r="C23" s="71"/>
      <c r="D23" s="71"/>
      <c r="E23" s="71"/>
      <c r="F23" s="73"/>
      <c r="G23" s="73"/>
      <c r="H23" s="18"/>
      <c r="I23" s="286"/>
      <c r="J23" s="280"/>
      <c r="K23" s="280"/>
      <c r="L23" s="280"/>
      <c r="M23" s="280"/>
      <c r="N23" s="281" t="s">
        <v>106</v>
      </c>
      <c r="O23" s="280"/>
      <c r="P23" s="281" t="s">
        <v>102</v>
      </c>
      <c r="Q23" s="303" t="s">
        <v>110</v>
      </c>
    </row>
    <row r="24" spans="1:17">
      <c r="A24" s="70"/>
      <c r="B24" s="353"/>
      <c r="C24" s="71"/>
      <c r="D24" s="353" t="s">
        <v>17</v>
      </c>
      <c r="E24" s="28"/>
      <c r="F24" s="348" t="s">
        <v>15</v>
      </c>
      <c r="G24" s="73"/>
      <c r="H24" s="18"/>
      <c r="I24" s="286"/>
      <c r="J24" s="280"/>
      <c r="K24" s="280"/>
      <c r="L24" s="280"/>
      <c r="M24" s="280"/>
      <c r="N24" s="281" t="s">
        <v>92</v>
      </c>
      <c r="O24" s="280"/>
      <c r="P24" s="281" t="s">
        <v>103</v>
      </c>
      <c r="Q24" s="303" t="s">
        <v>108</v>
      </c>
    </row>
    <row r="25" spans="1:17" ht="15">
      <c r="A25" s="31" t="s">
        <v>2</v>
      </c>
      <c r="B25" s="354"/>
      <c r="C25" s="74"/>
      <c r="D25" s="354"/>
      <c r="E25" s="33" t="s">
        <v>3</v>
      </c>
      <c r="F25" s="355"/>
      <c r="G25" s="73"/>
      <c r="H25" s="18"/>
      <c r="I25" s="301"/>
      <c r="J25" s="300"/>
      <c r="K25" s="300"/>
      <c r="L25" s="300"/>
      <c r="M25" s="300"/>
      <c r="N25" s="299" t="s">
        <v>101</v>
      </c>
      <c r="O25" s="300"/>
      <c r="P25" s="299" t="s">
        <v>101</v>
      </c>
      <c r="Q25" s="304" t="s">
        <v>109</v>
      </c>
    </row>
    <row r="26" spans="1:17" ht="15">
      <c r="A26" s="70"/>
      <c r="B26" s="71"/>
      <c r="C26" s="71"/>
      <c r="D26" s="71"/>
      <c r="E26" s="71"/>
      <c r="F26" s="75"/>
      <c r="G26" s="73"/>
      <c r="H26" s="18"/>
      <c r="I26" s="286"/>
      <c r="J26" s="280"/>
      <c r="K26" s="280"/>
      <c r="L26" s="280"/>
      <c r="M26" s="280"/>
      <c r="N26" s="280"/>
      <c r="O26" s="280"/>
      <c r="P26" s="280"/>
      <c r="Q26" s="287"/>
    </row>
    <row r="27" spans="1:17" ht="15.75" thickBot="1">
      <c r="A27" s="35" t="s">
        <v>6</v>
      </c>
      <c r="B27" s="36">
        <f>'33. Proposed Allocations'!F31</f>
        <v>-84707.325834863979</v>
      </c>
      <c r="C27" s="71"/>
      <c r="D27" s="76">
        <f>+'31. DVA Billing Determinants'!E4</f>
        <v>32526740</v>
      </c>
      <c r="E27" s="38" t="s">
        <v>7</v>
      </c>
      <c r="F27" s="77">
        <f>B27/D27/$F$22</f>
        <v>-2.6042365707373066E-3</v>
      </c>
      <c r="G27" s="73"/>
      <c r="H27" s="18"/>
      <c r="I27" s="288" t="s">
        <v>6</v>
      </c>
      <c r="J27" s="280"/>
      <c r="K27" s="280"/>
      <c r="L27" s="280"/>
      <c r="M27" s="280"/>
      <c r="N27" s="293">
        <f>+F7</f>
        <v>-1.6285647540563841E-3</v>
      </c>
      <c r="O27" s="292"/>
      <c r="P27" s="293">
        <f>+F27</f>
        <v>-2.6042365707373066E-3</v>
      </c>
      <c r="Q27" s="302">
        <f>+P27+N27</f>
        <v>-4.2328013247936907E-3</v>
      </c>
    </row>
    <row r="28" spans="1:17" ht="18" customHeight="1" thickBot="1">
      <c r="A28" s="35" t="s">
        <v>8</v>
      </c>
      <c r="B28" s="36">
        <f>'33. Proposed Allocations'!F32</f>
        <v>-49201.187867560679</v>
      </c>
      <c r="C28" s="71"/>
      <c r="D28" s="76">
        <f>+'31. DVA Billing Determinants'!E5</f>
        <v>18892749</v>
      </c>
      <c r="E28" s="41" t="s">
        <v>7</v>
      </c>
      <c r="F28" s="77">
        <f>B28/D28/$F$22</f>
        <v>-2.6042365707373066E-3</v>
      </c>
      <c r="G28" s="73"/>
      <c r="H28" s="18"/>
      <c r="I28" s="288" t="s">
        <v>8</v>
      </c>
      <c r="J28" s="280"/>
      <c r="K28" s="280"/>
      <c r="L28" s="280"/>
      <c r="M28" s="280"/>
      <c r="N28" s="293">
        <f>+F8</f>
        <v>-1.624485922957504E-3</v>
      </c>
      <c r="O28" s="292"/>
      <c r="P28" s="293">
        <f>+F28</f>
        <v>-2.6042365707373066E-3</v>
      </c>
      <c r="Q28" s="302">
        <f t="shared" ref="Q28:Q34" si="3">+P28+N28</f>
        <v>-4.2287224936948106E-3</v>
      </c>
    </row>
    <row r="29" spans="1:17" ht="18" customHeight="1" thickBot="1">
      <c r="A29" s="35" t="s">
        <v>71</v>
      </c>
      <c r="B29" s="36">
        <f>'33. Proposed Allocations'!F33</f>
        <v>-630478.29597329698</v>
      </c>
      <c r="C29" s="78"/>
      <c r="D29" s="76">
        <f>+'31. DVA Billing Determinants'!F6</f>
        <v>657786.92733301478</v>
      </c>
      <c r="E29" s="43" t="s">
        <v>9</v>
      </c>
      <c r="F29" s="77">
        <f>B29/D29/$F$22</f>
        <v>-0.95848407710010264</v>
      </c>
      <c r="G29" s="73"/>
      <c r="H29" s="18"/>
      <c r="I29" s="288" t="s">
        <v>71</v>
      </c>
      <c r="J29" s="280"/>
      <c r="K29" s="280"/>
      <c r="L29" s="280"/>
      <c r="M29" s="280"/>
      <c r="N29" s="293">
        <f>+F9</f>
        <v>-0.60762461410680502</v>
      </c>
      <c r="O29" s="292"/>
      <c r="P29" s="359">
        <f>+F29</f>
        <v>-0.95848407710010264</v>
      </c>
      <c r="Q29" s="302">
        <f t="shared" si="3"/>
        <v>-1.5661086912069075</v>
      </c>
    </row>
    <row r="30" spans="1:17" ht="18" customHeight="1" thickBot="1">
      <c r="A30" s="45" t="s">
        <v>77</v>
      </c>
      <c r="B30" s="46">
        <v>0</v>
      </c>
      <c r="C30" s="79"/>
      <c r="D30" s="80">
        <v>0</v>
      </c>
      <c r="E30" s="49" t="s">
        <v>9</v>
      </c>
      <c r="F30" s="77">
        <v>0</v>
      </c>
      <c r="G30" s="73"/>
      <c r="H30" s="18"/>
      <c r="I30" s="288" t="s">
        <v>77</v>
      </c>
      <c r="J30" s="282"/>
      <c r="K30" s="282"/>
      <c r="L30" s="282"/>
      <c r="M30" s="280"/>
      <c r="N30" s="293">
        <f>+L10</f>
        <v>-0.5362798078848372</v>
      </c>
      <c r="O30" s="292"/>
      <c r="P30" s="293"/>
      <c r="Q30" s="302">
        <f t="shared" si="3"/>
        <v>-0.5362798078848372</v>
      </c>
    </row>
    <row r="31" spans="1:17" ht="18" customHeight="1" thickBot="1">
      <c r="A31" s="53" t="s">
        <v>74</v>
      </c>
      <c r="B31" s="46">
        <f>'33. Proposed Allocations'!F35</f>
        <v>-395997.22849120479</v>
      </c>
      <c r="C31" s="79"/>
      <c r="D31" s="80">
        <f>+'31. DVA Billing Determinants'!F8</f>
        <v>490762.74582591822</v>
      </c>
      <c r="E31" s="49" t="s">
        <v>9</v>
      </c>
      <c r="F31" s="77">
        <f t="shared" ref="F31:F33" si="4">B31/D31/$F$22</f>
        <v>-0.80690156671279134</v>
      </c>
      <c r="G31" s="73"/>
      <c r="H31" s="18"/>
      <c r="I31" s="288" t="s">
        <v>74</v>
      </c>
      <c r="J31" s="282"/>
      <c r="K31" s="282"/>
      <c r="L31" s="282"/>
      <c r="M31" s="280"/>
      <c r="N31" s="293">
        <f>+L10</f>
        <v>-0.5362798078848372</v>
      </c>
      <c r="O31" s="292"/>
      <c r="P31" s="293">
        <f>+F31</f>
        <v>-0.80690156671279134</v>
      </c>
      <c r="Q31" s="302">
        <f t="shared" si="3"/>
        <v>-1.3431813745976284</v>
      </c>
    </row>
    <row r="32" spans="1:17" ht="18" customHeight="1" thickBot="1">
      <c r="A32" s="35" t="s">
        <v>10</v>
      </c>
      <c r="B32" s="36">
        <f>'33. Proposed Allocations'!F36</f>
        <v>-1003.3498490273865</v>
      </c>
      <c r="C32" s="71"/>
      <c r="D32" s="76">
        <f>+'31. DVA Billing Determinants'!E10</f>
        <v>385276</v>
      </c>
      <c r="E32" s="41" t="s">
        <v>7</v>
      </c>
      <c r="F32" s="77">
        <f t="shared" si="4"/>
        <v>-2.6042365707373066E-3</v>
      </c>
      <c r="G32" s="73"/>
      <c r="H32" s="18"/>
      <c r="I32" s="288" t="s">
        <v>10</v>
      </c>
      <c r="J32" s="282"/>
      <c r="K32" s="282"/>
      <c r="L32" s="282"/>
      <c r="M32" s="280"/>
      <c r="N32" s="293">
        <f>+F12</f>
        <v>-1.6185968999870262E-3</v>
      </c>
      <c r="O32" s="292"/>
      <c r="P32" s="293">
        <f>+F32</f>
        <v>-2.6042365707373066E-3</v>
      </c>
      <c r="Q32" s="302">
        <f t="shared" si="3"/>
        <v>-4.2228334707243333E-3</v>
      </c>
    </row>
    <row r="33" spans="1:17" ht="18" customHeight="1" thickBot="1">
      <c r="A33" s="35" t="s">
        <v>73</v>
      </c>
      <c r="B33" s="36">
        <f>'33. Proposed Allocations'!F37</f>
        <v>0</v>
      </c>
      <c r="C33" s="71"/>
      <c r="D33" s="76">
        <f>+'31. DVA Billing Determinants'!F11</f>
        <v>0</v>
      </c>
      <c r="E33" s="41" t="s">
        <v>9</v>
      </c>
      <c r="F33" s="77" t="e">
        <f t="shared" si="4"/>
        <v>#DIV/0!</v>
      </c>
      <c r="G33" s="73"/>
      <c r="H33" s="18"/>
      <c r="I33" s="288" t="s">
        <v>73</v>
      </c>
      <c r="J33" s="280"/>
      <c r="K33" s="280"/>
      <c r="L33" s="280"/>
      <c r="M33" s="280"/>
      <c r="N33" s="293">
        <f>+F13</f>
        <v>-0.58150739012846153</v>
      </c>
      <c r="O33" s="292"/>
      <c r="P33" s="292"/>
      <c r="Q33" s="302">
        <f t="shared" si="3"/>
        <v>-0.58150739012846153</v>
      </c>
    </row>
    <row r="34" spans="1:17" ht="18" customHeight="1">
      <c r="A34" s="35" t="s">
        <v>11</v>
      </c>
      <c r="B34" s="36">
        <f>'33. Proposed Allocations'!F38</f>
        <v>-29124.779176046304</v>
      </c>
      <c r="C34" s="71"/>
      <c r="D34" s="76">
        <f>+'31. DVA Billing Determinants'!F12</f>
        <v>31502</v>
      </c>
      <c r="E34" s="56" t="s">
        <v>9</v>
      </c>
      <c r="F34" s="77">
        <f>B34/D34/$F$22</f>
        <v>-0.92453746352759525</v>
      </c>
      <c r="G34" s="73"/>
      <c r="H34" s="18"/>
      <c r="I34" s="288" t="s">
        <v>11</v>
      </c>
      <c r="J34" s="280"/>
      <c r="K34" s="280"/>
      <c r="L34" s="280"/>
      <c r="M34" s="280"/>
      <c r="N34" s="293">
        <f>+F14</f>
        <v>-0.58965407406115078</v>
      </c>
      <c r="O34" s="292"/>
      <c r="P34" s="293">
        <f>+F34</f>
        <v>-0.92453746352759525</v>
      </c>
      <c r="Q34" s="302">
        <f t="shared" si="3"/>
        <v>-1.514191537588746</v>
      </c>
    </row>
    <row r="35" spans="1:17" ht="18" customHeight="1">
      <c r="A35" s="35" t="s">
        <v>12</v>
      </c>
      <c r="B35" s="36"/>
      <c r="C35" s="71"/>
      <c r="D35" s="81"/>
      <c r="E35" s="82"/>
      <c r="F35" s="83"/>
      <c r="G35" s="83"/>
      <c r="H35" s="18"/>
      <c r="I35" s="288" t="s">
        <v>12</v>
      </c>
      <c r="J35" s="280"/>
      <c r="K35" s="280"/>
      <c r="L35" s="280"/>
      <c r="M35" s="280"/>
      <c r="N35" s="280"/>
      <c r="O35" s="280"/>
      <c r="P35" s="280"/>
      <c r="Q35" s="287"/>
    </row>
    <row r="36" spans="1:17" ht="18" customHeight="1">
      <c r="A36" s="84" t="s">
        <v>13</v>
      </c>
      <c r="B36" s="61">
        <f>SUM(B27:B35)</f>
        <v>-1190512.1671920002</v>
      </c>
      <c r="C36" s="85"/>
      <c r="D36" s="86">
        <f>SUM(D27:D35)</f>
        <v>52984816.673158929</v>
      </c>
      <c r="E36" s="71"/>
      <c r="F36" s="73"/>
      <c r="G36" s="73"/>
      <c r="H36" s="18"/>
      <c r="I36" s="286"/>
      <c r="J36" s="280"/>
      <c r="K36" s="280"/>
      <c r="L36" s="280"/>
      <c r="M36" s="280"/>
      <c r="N36" s="280"/>
      <c r="O36" s="280"/>
      <c r="P36" s="280"/>
      <c r="Q36" s="287"/>
    </row>
    <row r="37" spans="1:17" ht="15" thickBot="1">
      <c r="A37" s="70"/>
      <c r="B37" s="71"/>
      <c r="C37" s="71"/>
      <c r="D37" s="71"/>
      <c r="E37" s="71"/>
      <c r="F37" s="73"/>
      <c r="G37" s="73"/>
      <c r="H37" s="18"/>
      <c r="I37" s="289"/>
      <c r="J37" s="290"/>
      <c r="K37" s="290"/>
      <c r="L37" s="290"/>
      <c r="M37" s="290"/>
      <c r="N37" s="290"/>
      <c r="O37" s="290"/>
      <c r="P37" s="290"/>
      <c r="Q37" s="291"/>
    </row>
    <row r="38" spans="1:17" ht="15" thickBot="1">
      <c r="A38" s="87"/>
      <c r="B38" s="88"/>
      <c r="C38" s="88"/>
      <c r="D38" s="88"/>
      <c r="E38" s="88"/>
      <c r="F38" s="89"/>
      <c r="G38" s="89"/>
      <c r="H38" s="18"/>
    </row>
    <row r="39" spans="1:17">
      <c r="A39" s="18"/>
      <c r="B39" s="18"/>
      <c r="C39" s="18"/>
      <c r="D39" s="18"/>
      <c r="E39" s="18"/>
      <c r="F39" s="18"/>
      <c r="G39" s="18"/>
      <c r="H39" s="18"/>
    </row>
    <row r="41" spans="1:17">
      <c r="A41" s="279" t="s">
        <v>107</v>
      </c>
    </row>
    <row r="42" spans="1:17" ht="15" thickBot="1"/>
    <row r="43" spans="1:17">
      <c r="I43" s="283" t="s">
        <v>88</v>
      </c>
      <c r="J43" s="284"/>
      <c r="K43" s="284"/>
      <c r="L43" s="284"/>
      <c r="M43" s="284"/>
      <c r="N43" s="284"/>
      <c r="O43" s="284"/>
      <c r="P43" s="284"/>
      <c r="Q43" s="285"/>
    </row>
    <row r="44" spans="1:17">
      <c r="I44" s="286"/>
      <c r="J44" s="280"/>
      <c r="K44" s="280"/>
      <c r="L44" s="280"/>
      <c r="M44" s="280"/>
      <c r="N44" s="280"/>
      <c r="O44" s="280"/>
      <c r="P44" s="280"/>
      <c r="Q44" s="287"/>
    </row>
    <row r="45" spans="1:17">
      <c r="I45" s="295" t="s">
        <v>93</v>
      </c>
      <c r="J45" s="296"/>
      <c r="K45" s="296"/>
      <c r="L45" s="296"/>
      <c r="M45" s="296"/>
      <c r="N45" s="296"/>
      <c r="O45" s="296"/>
      <c r="P45" s="296"/>
      <c r="Q45" s="294">
        <f>+L10</f>
        <v>-0.5362798078848372</v>
      </c>
    </row>
    <row r="46" spans="1:17">
      <c r="I46" s="295" t="s">
        <v>94</v>
      </c>
      <c r="J46" s="296"/>
      <c r="K46" s="296"/>
      <c r="L46" s="296"/>
      <c r="M46" s="296"/>
      <c r="N46" s="296"/>
      <c r="O46" s="296"/>
      <c r="P46" s="296"/>
      <c r="Q46" s="294">
        <f>+F31</f>
        <v>-0.80690156671279134</v>
      </c>
    </row>
    <row r="47" spans="1:17" ht="15" thickBot="1">
      <c r="I47" s="297" t="s">
        <v>111</v>
      </c>
      <c r="J47" s="298"/>
      <c r="K47" s="298"/>
      <c r="L47" s="298"/>
      <c r="M47" s="298"/>
      <c r="N47" s="298"/>
      <c r="O47" s="298"/>
      <c r="P47" s="298"/>
      <c r="Q47" s="291"/>
    </row>
  </sheetData>
  <mergeCells count="8">
    <mergeCell ref="I21:P21"/>
    <mergeCell ref="K10:K11"/>
    <mergeCell ref="B3:B5"/>
    <mergeCell ref="D4:D5"/>
    <mergeCell ref="F4:F5"/>
    <mergeCell ref="B23:B25"/>
    <mergeCell ref="D24:D25"/>
    <mergeCell ref="F24:F25"/>
  </mergeCells>
  <dataValidations disablePrompts="1" count="1">
    <dataValidation type="list" allowBlank="1" showInputMessage="1" showErrorMessage="1" sqref="F2 F22">
      <formula1>"1,2,3,4"</formula1>
    </dataValidation>
  </dataValidations>
  <pageMargins left="0.31496062992125984" right="0.11811023622047245" top="0.55118110236220474" bottom="0.74803149606299213" header="0.31496062992125984" footer="0.31496062992125984"/>
  <pageSetup scale="47" orientation="landscape" r:id="rId1"/>
  <headerFooter>
    <oddHeader>&amp;LProposed DVA RR Calculations
&amp;CThunder Bay Hydro
2015 IRM Application EB-2014-0114</oddHeader>
    <oddFooter>&amp;L&amp;Z&amp;F
&amp;A&amp;R&amp;D&amp;T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Group 1 Review and Disposition</vt:lpstr>
      <vt:lpstr>31. DVA Billing Determinants</vt:lpstr>
      <vt:lpstr>32.Default Allocations IRMModel</vt:lpstr>
      <vt:lpstr>33. Proposed Allocations</vt:lpstr>
      <vt:lpstr>34. DVA RR Calc</vt:lpstr>
      <vt:lpstr>'31. DVA Billing Determinants'!Print_Area</vt:lpstr>
      <vt:lpstr>'33. Proposed Allocations'!Print_Area</vt:lpstr>
      <vt:lpstr>'34. DVA RR Calc'!Print_Area</vt:lpstr>
      <vt:lpstr>'Group 1 Review and Disposition'!Print_Area</vt:lpstr>
    </vt:vector>
  </TitlesOfParts>
  <Company>City of Kingston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Gibson,Sherry</dc:creator>
  <cp:lastModifiedBy>Sandra Leonetti</cp:lastModifiedBy>
  <cp:lastPrinted>2015-03-16T17:21:19Z</cp:lastPrinted>
  <dcterms:created xsi:type="dcterms:W3CDTF">2014-09-15T17:41:12Z</dcterms:created>
  <dcterms:modified xsi:type="dcterms:W3CDTF">2015-03-16T17:50:04Z</dcterms:modified>
</cp:coreProperties>
</file>