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6" yWindow="50" windowWidth="12570" windowHeight="10920" activeTab="0"/>
  </bookViews>
  <sheets>
    <sheet name="LV Forecast" sheetId="1" r:id="rId1"/>
  </sheets>
  <definedNames/>
  <calcPr fullCalcOnLoad="1"/>
</workbook>
</file>

<file path=xl/sharedStrings.xml><?xml version="1.0" encoding="utf-8"?>
<sst xmlns="http://schemas.openxmlformats.org/spreadsheetml/2006/main" count="112" uniqueCount="93">
  <si>
    <t>Date</t>
  </si>
  <si>
    <t>kW</t>
  </si>
  <si>
    <t>Rockwood LVL</t>
  </si>
  <si>
    <t>Rate</t>
  </si>
  <si>
    <t>MS</t>
  </si>
  <si>
    <t>F3PME</t>
  </si>
  <si>
    <t>Rockwood LVDS</t>
  </si>
  <si>
    <t>Jan, 2007</t>
  </si>
  <si>
    <t>Feb, 2007</t>
  </si>
  <si>
    <t>Mar, 2007</t>
  </si>
  <si>
    <t>Feb, 2008</t>
  </si>
  <si>
    <t>Mar, 2008</t>
  </si>
  <si>
    <t>Feb, 2009</t>
  </si>
  <si>
    <t>Mar, 2009</t>
  </si>
  <si>
    <t>Feb, 2010</t>
  </si>
  <si>
    <t>Mar, 2010</t>
  </si>
  <si>
    <t>Jan, 2008</t>
  </si>
  <si>
    <t>Jan, 2009</t>
  </si>
  <si>
    <t>Jan, 2010</t>
  </si>
  <si>
    <t>Apr, 2007</t>
  </si>
  <si>
    <t>May, 2007</t>
  </si>
  <si>
    <t>Jun, 2007</t>
  </si>
  <si>
    <t>Jul, 2007</t>
  </si>
  <si>
    <t>Aug, 2007</t>
  </si>
  <si>
    <t>Sep, 2007</t>
  </si>
  <si>
    <t>Oct, 2007</t>
  </si>
  <si>
    <t>Nov, 2007</t>
  </si>
  <si>
    <t>Dec, 2007</t>
  </si>
  <si>
    <t>Apr, 2008</t>
  </si>
  <si>
    <t>May, 2008</t>
  </si>
  <si>
    <t>Jun, 2008</t>
  </si>
  <si>
    <t>Jul, 2008</t>
  </si>
  <si>
    <t>Aug, 2008</t>
  </si>
  <si>
    <t>Sep, 2008</t>
  </si>
  <si>
    <t>Oct, 2008</t>
  </si>
  <si>
    <t>Nov, 2008</t>
  </si>
  <si>
    <t>Dec, 2008</t>
  </si>
  <si>
    <t>Apr, 2009</t>
  </si>
  <si>
    <t>May, 2009</t>
  </si>
  <si>
    <t>Jun, 2009</t>
  </si>
  <si>
    <t>Jul, 2009</t>
  </si>
  <si>
    <t>Aug, 2009</t>
  </si>
  <si>
    <t>Sep, 2009</t>
  </si>
  <si>
    <t>Oct, 2009</t>
  </si>
  <si>
    <t>Nov, 2009</t>
  </si>
  <si>
    <t>2007 TOTAL</t>
  </si>
  <si>
    <t>2008 TOTAL</t>
  </si>
  <si>
    <t>Dec, 2009</t>
  </si>
  <si>
    <t>2009 TOTAL</t>
  </si>
  <si>
    <t>Apr, 2010</t>
  </si>
  <si>
    <t>May, 2010</t>
  </si>
  <si>
    <t>Jun, 2010</t>
  </si>
  <si>
    <t>Jul, 2010</t>
  </si>
  <si>
    <t>Aug, 2010</t>
  </si>
  <si>
    <t>Sep, 2010</t>
  </si>
  <si>
    <t>Oct, 2010</t>
  </si>
  <si>
    <t>Nov, 2010</t>
  </si>
  <si>
    <t>Dec, 2010</t>
  </si>
  <si>
    <t>2010 TOTAL</t>
  </si>
  <si>
    <t>Total LVL charge</t>
  </si>
  <si>
    <t>Total LVDS charge</t>
  </si>
  <si>
    <t>Total Forecasted LV charge</t>
  </si>
  <si>
    <t>Customer Class</t>
  </si>
  <si>
    <t>TOTALS</t>
  </si>
  <si>
    <t>GS 50 to 999 kW</t>
  </si>
  <si>
    <t>Sentinel Lights</t>
  </si>
  <si>
    <t>Street Lighting</t>
  </si>
  <si>
    <t>Low Voltage Rate Adders</t>
  </si>
  <si>
    <t>kWh</t>
  </si>
  <si>
    <t>$</t>
  </si>
  <si>
    <t>Shortfall to be absorbed</t>
  </si>
  <si>
    <t>Response to b)</t>
  </si>
  <si>
    <t>Σ</t>
  </si>
  <si>
    <t>Residential</t>
  </si>
  <si>
    <t>GS &lt; 50 kW</t>
  </si>
  <si>
    <t>USL</t>
  </si>
  <si>
    <t>Proposed  fixed rate adder</t>
  </si>
  <si>
    <t># customers or connetions x 12 months</t>
  </si>
  <si>
    <t>2011 TOTAL</t>
  </si>
  <si>
    <t>2012 TOTAL</t>
  </si>
  <si>
    <t xml:space="preserve"> </t>
  </si>
  <si>
    <t>2016 FORECAST</t>
  </si>
  <si>
    <t>2013 TOTAL</t>
  </si>
  <si>
    <t>2014 TOTAL</t>
  </si>
  <si>
    <t>2015 TOTAL</t>
  </si>
  <si>
    <t>Low Voltage - 2013 Revenue Forecast</t>
  </si>
  <si>
    <t>Forecast 2016 kW</t>
  </si>
  <si>
    <t>Forecast 2016</t>
  </si>
  <si>
    <t>2016 Low Voltage Revenue</t>
  </si>
  <si>
    <t>Shortfall from  LV cots</t>
  </si>
  <si>
    <t>2015 FORECAST</t>
  </si>
  <si>
    <t>GS &gt; 1000 kW</t>
  </si>
  <si>
    <t>Large Use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</si>
</sst>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&quot;$&quot;#,##0"/>
    <numFmt numFmtId="176" formatCode="&quot;$&quot;#,##0.0000"/>
    <numFmt numFmtId="177" formatCode="&quot;$&quot;#,##0.000000"/>
    <numFmt numFmtId="178" formatCode="&quot;$&quot;#,##0.00"/>
    <numFmt numFmtId="179" formatCode="#,##0.000000"/>
    <numFmt numFmtId="180" formatCode="&quot;$&quot;#,##0.000"/>
    <numFmt numFmtId="181" formatCode="0.000000"/>
    <numFmt numFmtId="182" formatCode="0.0000000"/>
    <numFmt numFmtId="183" formatCode="0.00000000"/>
    <numFmt numFmtId="184" formatCode="0.0000"/>
    <numFmt numFmtId="185" formatCode="#,##0.0000"/>
    <numFmt numFmtId="186" formatCode="[$-1009]mmmm\-dd\-yy"/>
    <numFmt numFmtId="187" formatCode="[$-409]h:mm:ss\ AM/PM"/>
    <numFmt numFmtId="188" formatCode="&quot;$&quot;#,##0.00000"/>
    <numFmt numFmtId="189" formatCode="0.000000000"/>
    <numFmt numFmtId="190" formatCode="0.0000000000"/>
    <numFmt numFmtId="191" formatCode="0.00000000000"/>
    <numFmt numFmtId="192" formatCode="#,##0.00_-[$₹-44D]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77" fontId="0" fillId="6" borderId="10" xfId="0" applyNumberFormat="1" applyFill="1" applyBorder="1" applyAlignment="1">
      <alignment/>
    </xf>
    <xf numFmtId="177" fontId="0" fillId="0" borderId="11" xfId="0" applyNumberFormat="1" applyBorder="1" applyAlignment="1">
      <alignment/>
    </xf>
    <xf numFmtId="177" fontId="0" fillId="6" borderId="12" xfId="0" applyNumberFormat="1" applyFill="1" applyBorder="1" applyAlignment="1">
      <alignment/>
    </xf>
    <xf numFmtId="179" fontId="0" fillId="0" borderId="0" xfId="0" applyNumberFormat="1" applyAlignment="1">
      <alignment/>
    </xf>
    <xf numFmtId="179" fontId="0" fillId="6" borderId="13" xfId="0" applyNumberFormat="1" applyFill="1" applyBorder="1" applyAlignment="1">
      <alignment/>
    </xf>
    <xf numFmtId="2" fontId="4" fillId="6" borderId="14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2" fontId="4" fillId="6" borderId="10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79" fontId="0" fillId="6" borderId="10" xfId="0" applyNumberFormat="1" applyFill="1" applyBorder="1" applyAlignment="1">
      <alignment/>
    </xf>
    <xf numFmtId="179" fontId="0" fillId="0" borderId="11" xfId="0" applyNumberFormat="1" applyBorder="1" applyAlignment="1">
      <alignment/>
    </xf>
    <xf numFmtId="179" fontId="0" fillId="6" borderId="12" xfId="0" applyNumberFormat="1" applyFill="1" applyBorder="1" applyAlignment="1">
      <alignment/>
    </xf>
    <xf numFmtId="179" fontId="0" fillId="6" borderId="16" xfId="0" applyNumberFormat="1" applyFill="1" applyBorder="1" applyAlignment="1">
      <alignment/>
    </xf>
    <xf numFmtId="178" fontId="0" fillId="6" borderId="13" xfId="0" applyNumberFormat="1" applyFill="1" applyBorder="1" applyAlignment="1">
      <alignment/>
    </xf>
    <xf numFmtId="178" fontId="4" fillId="6" borderId="13" xfId="0" applyNumberFormat="1" applyFont="1" applyFill="1" applyBorder="1" applyAlignment="1">
      <alignment/>
    </xf>
    <xf numFmtId="0" fontId="4" fillId="6" borderId="17" xfId="0" applyFont="1" applyFill="1" applyBorder="1" applyAlignment="1">
      <alignment horizontal="center"/>
    </xf>
    <xf numFmtId="179" fontId="0" fillId="6" borderId="10" xfId="0" applyNumberFormat="1" applyFont="1" applyFill="1" applyBorder="1" applyAlignment="1">
      <alignment/>
    </xf>
    <xf numFmtId="178" fontId="0" fillId="0" borderId="11" xfId="0" applyNumberFormat="1" applyBorder="1" applyAlignment="1">
      <alignment/>
    </xf>
    <xf numFmtId="178" fontId="4" fillId="6" borderId="12" xfId="0" applyNumberFormat="1" applyFont="1" applyFill="1" applyBorder="1" applyAlignment="1">
      <alignment/>
    </xf>
    <xf numFmtId="179" fontId="0" fillId="6" borderId="11" xfId="0" applyNumberFormat="1" applyFill="1" applyBorder="1" applyAlignment="1">
      <alignment/>
    </xf>
    <xf numFmtId="178" fontId="0" fillId="6" borderId="11" xfId="0" applyNumberFormat="1" applyFill="1" applyBorder="1" applyAlignment="1">
      <alignment/>
    </xf>
    <xf numFmtId="179" fontId="4" fillId="6" borderId="10" xfId="0" applyNumberFormat="1" applyFont="1" applyFill="1" applyBorder="1" applyAlignment="1">
      <alignment/>
    </xf>
    <xf numFmtId="179" fontId="4" fillId="6" borderId="10" xfId="0" applyNumberFormat="1" applyFont="1" applyFill="1" applyBorder="1" applyAlignment="1">
      <alignment horizontal="center"/>
    </xf>
    <xf numFmtId="179" fontId="4" fillId="6" borderId="18" xfId="0" applyNumberFormat="1" applyFont="1" applyFill="1" applyBorder="1" applyAlignment="1">
      <alignment horizontal="center"/>
    </xf>
    <xf numFmtId="179" fontId="4" fillId="6" borderId="19" xfId="0" applyNumberFormat="1" applyFont="1" applyFill="1" applyBorder="1" applyAlignment="1">
      <alignment horizontal="center"/>
    </xf>
    <xf numFmtId="177" fontId="4" fillId="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6" borderId="20" xfId="0" applyNumberFormat="1" applyFill="1" applyBorder="1" applyAlignment="1">
      <alignment/>
    </xf>
    <xf numFmtId="3" fontId="0" fillId="6" borderId="12" xfId="0" applyNumberForma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6" borderId="14" xfId="0" applyNumberFormat="1" applyFont="1" applyFill="1" applyBorder="1" applyAlignment="1">
      <alignment/>
    </xf>
    <xf numFmtId="177" fontId="4" fillId="6" borderId="12" xfId="0" applyNumberFormat="1" applyFont="1" applyFill="1" applyBorder="1" applyAlignment="1">
      <alignment/>
    </xf>
    <xf numFmtId="178" fontId="4" fillId="6" borderId="16" xfId="0" applyNumberFormat="1" applyFont="1" applyFill="1" applyBorder="1" applyAlignment="1">
      <alignment/>
    </xf>
    <xf numFmtId="179" fontId="4" fillId="6" borderId="21" xfId="0" applyNumberFormat="1" applyFont="1" applyFill="1" applyBorder="1" applyAlignment="1">
      <alignment/>
    </xf>
    <xf numFmtId="180" fontId="4" fillId="6" borderId="10" xfId="0" applyNumberFormat="1" applyFont="1" applyFill="1" applyBorder="1" applyAlignment="1">
      <alignment/>
    </xf>
    <xf numFmtId="175" fontId="4" fillId="6" borderId="2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6" borderId="23" xfId="0" applyFont="1" applyFill="1" applyBorder="1" applyAlignment="1">
      <alignment horizontal="center"/>
    </xf>
    <xf numFmtId="177" fontId="0" fillId="6" borderId="17" xfId="0" applyNumberFormat="1" applyFill="1" applyBorder="1" applyAlignment="1">
      <alignment/>
    </xf>
    <xf numFmtId="0" fontId="0" fillId="6" borderId="19" xfId="0" applyFill="1" applyBorder="1" applyAlignment="1">
      <alignment horizontal="center"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9" fontId="0" fillId="0" borderId="24" xfId="0" applyNumberFormat="1" applyBorder="1" applyAlignment="1">
      <alignment/>
    </xf>
    <xf numFmtId="37" fontId="4" fillId="0" borderId="25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184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37" fontId="4" fillId="13" borderId="25" xfId="0" applyNumberFormat="1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wrapText="1"/>
    </xf>
    <xf numFmtId="0" fontId="4" fillId="13" borderId="25" xfId="0" applyFont="1" applyFill="1" applyBorder="1" applyAlignment="1">
      <alignment horizontal="center"/>
    </xf>
    <xf numFmtId="175" fontId="4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0" fontId="4" fillId="13" borderId="25" xfId="0" applyFont="1" applyFill="1" applyBorder="1" applyAlignment="1">
      <alignment wrapText="1"/>
    </xf>
    <xf numFmtId="175" fontId="4" fillId="13" borderId="25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/>
    </xf>
    <xf numFmtId="37" fontId="4" fillId="0" borderId="25" xfId="0" applyNumberFormat="1" applyFont="1" applyBorder="1" applyAlignment="1">
      <alignment/>
    </xf>
    <xf numFmtId="37" fontId="4" fillId="0" borderId="25" xfId="0" applyNumberFormat="1" applyFont="1" applyFill="1" applyBorder="1" applyAlignment="1">
      <alignment horizontal="left"/>
    </xf>
    <xf numFmtId="37" fontId="4" fillId="0" borderId="25" xfId="0" applyNumberFormat="1" applyFont="1" applyBorder="1" applyAlignment="1">
      <alignment horizontal="left"/>
    </xf>
    <xf numFmtId="175" fontId="4" fillId="13" borderId="25" xfId="0" applyNumberFormat="1" applyFont="1" applyFill="1" applyBorder="1" applyAlignment="1">
      <alignment horizontal="center"/>
    </xf>
    <xf numFmtId="175" fontId="0" fillId="0" borderId="26" xfId="0" applyNumberFormat="1" applyBorder="1" applyAlignment="1">
      <alignment/>
    </xf>
    <xf numFmtId="37" fontId="4" fillId="33" borderId="25" xfId="0" applyNumberFormat="1" applyFont="1" applyFill="1" applyBorder="1" applyAlignment="1">
      <alignment horizontal="left"/>
    </xf>
    <xf numFmtId="175" fontId="0" fillId="33" borderId="26" xfId="0" applyNumberFormat="1" applyFill="1" applyBorder="1" applyAlignment="1">
      <alignment/>
    </xf>
    <xf numFmtId="175" fontId="0" fillId="0" borderId="25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7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175" fontId="0" fillId="33" borderId="0" xfId="0" applyNumberFormat="1" applyFill="1" applyAlignment="1">
      <alignment/>
    </xf>
    <xf numFmtId="175" fontId="0" fillId="0" borderId="0" xfId="0" applyNumberFormat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37" fontId="4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175" fontId="0" fillId="0" borderId="0" xfId="0" applyNumberFormat="1" applyFill="1" applyBorder="1" applyAlignment="1">
      <alignment/>
    </xf>
    <xf numFmtId="175" fontId="4" fillId="13" borderId="27" xfId="0" applyNumberFormat="1" applyFont="1" applyFill="1" applyBorder="1" applyAlignment="1">
      <alignment horizontal="center"/>
    </xf>
    <xf numFmtId="175" fontId="0" fillId="0" borderId="28" xfId="0" applyNumberFormat="1" applyBorder="1" applyAlignment="1">
      <alignment/>
    </xf>
    <xf numFmtId="37" fontId="4" fillId="13" borderId="29" xfId="0" applyNumberFormat="1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wrapText="1"/>
    </xf>
    <xf numFmtId="37" fontId="4" fillId="0" borderId="31" xfId="0" applyNumberFormat="1" applyFont="1" applyFill="1" applyBorder="1" applyAlignment="1">
      <alignment horizontal="left"/>
    </xf>
    <xf numFmtId="0" fontId="4" fillId="13" borderId="17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175" fontId="4" fillId="0" borderId="33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13" borderId="36" xfId="0" applyFill="1" applyBorder="1" applyAlignment="1">
      <alignment/>
    </xf>
    <xf numFmtId="185" fontId="0" fillId="0" borderId="36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0" fontId="4" fillId="0" borderId="31" xfId="0" applyFont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7" fontId="0" fillId="0" borderId="11" xfId="0" applyNumberFormat="1" applyFont="1" applyBorder="1" applyAlignment="1">
      <alignment horizontal="center"/>
    </xf>
    <xf numFmtId="179" fontId="0" fillId="0" borderId="11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2" fontId="0" fillId="6" borderId="12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6" borderId="13" xfId="0" applyNumberFormat="1" applyFill="1" applyBorder="1" applyAlignment="1">
      <alignment/>
    </xf>
    <xf numFmtId="17" fontId="0" fillId="0" borderId="0" xfId="0" applyNumberFormat="1" applyFill="1" applyBorder="1" applyAlignment="1">
      <alignment horizontal="center"/>
    </xf>
    <xf numFmtId="179" fontId="4" fillId="6" borderId="14" xfId="0" applyNumberFormat="1" applyFont="1" applyFill="1" applyBorder="1" applyAlignment="1">
      <alignment/>
    </xf>
    <xf numFmtId="3" fontId="4" fillId="6" borderId="23" xfId="0" applyNumberFormat="1" applyFont="1" applyFill="1" applyBorder="1" applyAlignment="1">
      <alignment/>
    </xf>
    <xf numFmtId="3" fontId="4" fillId="6" borderId="22" xfId="0" applyNumberFormat="1" applyFont="1" applyFill="1" applyBorder="1" applyAlignment="1">
      <alignment horizontal="center"/>
    </xf>
    <xf numFmtId="3" fontId="4" fillId="6" borderId="2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6" borderId="13" xfId="0" applyNumberFormat="1" applyFill="1" applyBorder="1" applyAlignment="1">
      <alignment/>
    </xf>
    <xf numFmtId="3" fontId="4" fillId="6" borderId="13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79" fontId="0" fillId="6" borderId="37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17" fontId="0" fillId="6" borderId="13" xfId="0" applyNumberFormat="1" applyFont="1" applyFill="1" applyBorder="1" applyAlignment="1">
      <alignment horizontal="center" wrapText="1"/>
    </xf>
    <xf numFmtId="179" fontId="0" fillId="0" borderId="0" xfId="0" applyNumberForma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6" borderId="14" xfId="0" applyFont="1" applyFill="1" applyBorder="1" applyAlignment="1">
      <alignment horizontal="center" wrapText="1"/>
    </xf>
    <xf numFmtId="179" fontId="0" fillId="6" borderId="38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6" xfId="0" applyBorder="1" applyAlignment="1">
      <alignment/>
    </xf>
    <xf numFmtId="3" fontId="0" fillId="0" borderId="25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178" fontId="0" fillId="0" borderId="11" xfId="0" applyNumberFormat="1" applyFon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1" xfId="0" applyNumberFormat="1" applyBorder="1" applyAlignment="1">
      <alignment/>
    </xf>
    <xf numFmtId="3" fontId="4" fillId="6" borderId="17" xfId="0" applyNumberFormat="1" applyFont="1" applyFill="1" applyBorder="1" applyAlignment="1">
      <alignment horizontal="center"/>
    </xf>
    <xf numFmtId="177" fontId="4" fillId="6" borderId="17" xfId="0" applyNumberFormat="1" applyFont="1" applyFill="1" applyBorder="1" applyAlignment="1">
      <alignment horizontal="center"/>
    </xf>
    <xf numFmtId="179" fontId="4" fillId="6" borderId="17" xfId="0" applyNumberFormat="1" applyFont="1" applyFill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92" fontId="4" fillId="0" borderId="14" xfId="0" applyNumberFormat="1" applyFont="1" applyBorder="1" applyAlignment="1">
      <alignment horizontal="center"/>
    </xf>
    <xf numFmtId="192" fontId="4" fillId="0" borderId="14" xfId="0" applyNumberFormat="1" applyFont="1" applyBorder="1" applyAlignment="1">
      <alignment/>
    </xf>
    <xf numFmtId="192" fontId="4" fillId="0" borderId="10" xfId="0" applyNumberFormat="1" applyFont="1" applyBorder="1" applyAlignment="1">
      <alignment/>
    </xf>
    <xf numFmtId="192" fontId="4" fillId="0" borderId="21" xfId="0" applyNumberFormat="1" applyFont="1" applyBorder="1" applyAlignment="1">
      <alignment/>
    </xf>
    <xf numFmtId="175" fontId="4" fillId="0" borderId="22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2" fontId="4" fillId="6" borderId="14" xfId="0" applyNumberFormat="1" applyFont="1" applyFill="1" applyBorder="1" applyAlignment="1">
      <alignment horizontal="center"/>
    </xf>
    <xf numFmtId="2" fontId="4" fillId="6" borderId="22" xfId="0" applyNumberFormat="1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37" fontId="4" fillId="13" borderId="25" xfId="0" applyNumberFormat="1" applyFont="1" applyFill="1" applyBorder="1" applyAlignment="1">
      <alignment horizontal="center" vertical="center" wrapText="1"/>
    </xf>
    <xf numFmtId="37" fontId="4" fillId="13" borderId="39" xfId="0" applyNumberFormat="1" applyFont="1" applyFill="1" applyBorder="1" applyAlignment="1">
      <alignment horizontal="center" vertical="center" wrapText="1"/>
    </xf>
    <xf numFmtId="37" fontId="4" fillId="13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0"/>
  <sheetViews>
    <sheetView tabSelected="1" zoomScalePageLayoutView="0" workbookViewId="0" topLeftCell="A1">
      <selection activeCell="J131" sqref="J131"/>
    </sheetView>
  </sheetViews>
  <sheetFormatPr defaultColWidth="9.140625" defaultRowHeight="12.75"/>
  <cols>
    <col min="1" max="1" width="17.8515625" style="28" customWidth="1"/>
    <col min="2" max="2" width="12.57421875" style="7" hidden="1" customWidth="1"/>
    <col min="3" max="3" width="12.7109375" style="10" hidden="1" customWidth="1"/>
    <col min="4" max="4" width="9.140625" style="4" hidden="1" customWidth="1"/>
    <col min="5" max="5" width="16.7109375" style="4" hidden="1" customWidth="1"/>
    <col min="6" max="6" width="3.8515625" style="4" customWidth="1"/>
    <col min="7" max="7" width="13.421875" style="29" customWidth="1"/>
    <col min="8" max="8" width="9.57421875" style="2" bestFit="1" customWidth="1"/>
    <col min="9" max="9" width="21.00390625" style="4" bestFit="1" customWidth="1"/>
    <col min="11" max="11" width="31.140625" style="0" bestFit="1" customWidth="1"/>
    <col min="12" max="12" width="13.421875" style="0" bestFit="1" customWidth="1"/>
    <col min="13" max="13" width="12.421875" style="0" bestFit="1" customWidth="1"/>
    <col min="14" max="14" width="11.8515625" style="0" customWidth="1"/>
    <col min="15" max="15" width="11.00390625" style="0" customWidth="1"/>
  </cols>
  <sheetData>
    <row r="1" spans="1:9" ht="13.5" thickBot="1">
      <c r="A1" s="17" t="s">
        <v>0</v>
      </c>
      <c r="B1" s="155" t="s">
        <v>2</v>
      </c>
      <c r="C1" s="155"/>
      <c r="D1" s="155"/>
      <c r="E1" s="42"/>
      <c r="F1" s="17"/>
      <c r="G1" s="110" t="s">
        <v>6</v>
      </c>
      <c r="H1" s="43"/>
      <c r="I1" s="17"/>
    </row>
    <row r="2" spans="1:9" s="28" customFormat="1" ht="13.5" thickBot="1">
      <c r="A2" s="44"/>
      <c r="B2" s="153" t="s">
        <v>1</v>
      </c>
      <c r="C2" s="154"/>
      <c r="D2" s="24" t="s">
        <v>3</v>
      </c>
      <c r="E2" s="25"/>
      <c r="F2" s="26"/>
      <c r="G2" s="111" t="s">
        <v>1</v>
      </c>
      <c r="H2" s="27" t="s">
        <v>3</v>
      </c>
      <c r="I2" s="26"/>
    </row>
    <row r="3" spans="1:16" ht="13.5" thickBot="1">
      <c r="A3" s="121"/>
      <c r="B3" s="6" t="s">
        <v>4</v>
      </c>
      <c r="C3" s="8" t="s">
        <v>5</v>
      </c>
      <c r="D3" s="11"/>
      <c r="E3" s="109" t="s">
        <v>59</v>
      </c>
      <c r="F3" s="18"/>
      <c r="G3" s="112" t="s">
        <v>5</v>
      </c>
      <c r="H3" s="1"/>
      <c r="I3" s="23" t="s">
        <v>60</v>
      </c>
      <c r="P3" s="53"/>
    </row>
    <row r="4" spans="1:9" ht="12" hidden="1">
      <c r="A4" s="121"/>
      <c r="C4" s="9"/>
      <c r="D4" s="12"/>
      <c r="E4" s="45"/>
      <c r="F4" s="21"/>
      <c r="G4" s="113"/>
      <c r="I4" s="12"/>
    </row>
    <row r="5" spans="1:9" ht="12" hidden="1">
      <c r="A5" s="122" t="s">
        <v>7</v>
      </c>
      <c r="B5" s="29">
        <v>3909</v>
      </c>
      <c r="C5" s="30"/>
      <c r="D5" s="12">
        <v>0.63</v>
      </c>
      <c r="E5" s="46">
        <f aca="true" t="shared" si="0" ref="E5:E16">B5*D5+C5*D5</f>
        <v>2462.67</v>
      </c>
      <c r="F5" s="22"/>
      <c r="G5" s="113"/>
      <c r="I5" s="19"/>
    </row>
    <row r="6" spans="1:9" ht="12" hidden="1">
      <c r="A6" s="122" t="s">
        <v>8</v>
      </c>
      <c r="B6" s="29">
        <v>3686</v>
      </c>
      <c r="C6" s="30"/>
      <c r="D6" s="12">
        <v>0.63</v>
      </c>
      <c r="E6" s="46">
        <f t="shared" si="0"/>
        <v>2322.18</v>
      </c>
      <c r="F6" s="22"/>
      <c r="G6" s="113"/>
      <c r="I6" s="19"/>
    </row>
    <row r="7" spans="1:9" ht="12" hidden="1">
      <c r="A7" s="122" t="s">
        <v>9</v>
      </c>
      <c r="B7" s="29">
        <v>3072</v>
      </c>
      <c r="C7" s="30"/>
      <c r="D7" s="12">
        <v>0.63</v>
      </c>
      <c r="E7" s="46">
        <f t="shared" si="0"/>
        <v>1935.3600000000001</v>
      </c>
      <c r="F7" s="22"/>
      <c r="G7" s="113"/>
      <c r="I7" s="19"/>
    </row>
    <row r="8" spans="1:9" ht="12" hidden="1">
      <c r="A8" s="122" t="s">
        <v>19</v>
      </c>
      <c r="B8" s="29">
        <v>2847</v>
      </c>
      <c r="C8" s="30"/>
      <c r="D8" s="12">
        <v>0.630727272</v>
      </c>
      <c r="E8" s="46">
        <f t="shared" si="0"/>
        <v>1795.680543384</v>
      </c>
      <c r="F8" s="22"/>
      <c r="G8" s="113"/>
      <c r="I8" s="19"/>
    </row>
    <row r="9" spans="1:9" ht="12" hidden="1">
      <c r="A9" s="122" t="s">
        <v>20</v>
      </c>
      <c r="B9" s="29">
        <v>3269</v>
      </c>
      <c r="C9" s="30"/>
      <c r="D9" s="12">
        <v>0.633</v>
      </c>
      <c r="E9" s="46">
        <f t="shared" si="0"/>
        <v>2069.277</v>
      </c>
      <c r="F9" s="22"/>
      <c r="G9" s="113"/>
      <c r="I9" s="19"/>
    </row>
    <row r="10" spans="1:9" ht="12" hidden="1">
      <c r="A10" s="122" t="s">
        <v>21</v>
      </c>
      <c r="B10" s="29">
        <v>4029.55</v>
      </c>
      <c r="C10" s="30">
        <v>2214.42</v>
      </c>
      <c r="D10" s="12">
        <v>0.633</v>
      </c>
      <c r="E10" s="46">
        <f t="shared" si="0"/>
        <v>3952.43301</v>
      </c>
      <c r="F10" s="22"/>
      <c r="G10" s="113">
        <v>2214.42</v>
      </c>
      <c r="H10" s="2">
        <v>2.12</v>
      </c>
      <c r="I10" s="19">
        <f aca="true" t="shared" si="1" ref="I10:I16">F10*H10+G10*H10</f>
        <v>4694.5704000000005</v>
      </c>
    </row>
    <row r="11" spans="1:9" ht="12" hidden="1">
      <c r="A11" s="122" t="s">
        <v>22</v>
      </c>
      <c r="B11" s="29">
        <v>1534.8</v>
      </c>
      <c r="C11" s="30">
        <v>2649.49</v>
      </c>
      <c r="D11" s="12">
        <v>0.633</v>
      </c>
      <c r="E11" s="46">
        <f t="shared" si="0"/>
        <v>2648.65557</v>
      </c>
      <c r="F11" s="22"/>
      <c r="G11" s="113">
        <v>2649.49</v>
      </c>
      <c r="H11" s="2">
        <v>2.12</v>
      </c>
      <c r="I11" s="19">
        <f t="shared" si="1"/>
        <v>5616.9187999999995</v>
      </c>
    </row>
    <row r="12" spans="1:9" ht="12" hidden="1">
      <c r="A12" s="122" t="s">
        <v>23</v>
      </c>
      <c r="B12" s="29">
        <v>1483.27</v>
      </c>
      <c r="C12" s="30">
        <v>2399.63</v>
      </c>
      <c r="D12" s="12">
        <v>0.633</v>
      </c>
      <c r="E12" s="46">
        <f t="shared" si="0"/>
        <v>2457.8757</v>
      </c>
      <c r="F12" s="22"/>
      <c r="G12" s="113">
        <v>2399.63</v>
      </c>
      <c r="H12" s="2">
        <v>2.12</v>
      </c>
      <c r="I12" s="19">
        <f t="shared" si="1"/>
        <v>5087.2156</v>
      </c>
    </row>
    <row r="13" spans="1:9" ht="12" hidden="1">
      <c r="A13" s="122" t="s">
        <v>24</v>
      </c>
      <c r="B13" s="29">
        <v>1357.69</v>
      </c>
      <c r="C13" s="30">
        <v>2142.52</v>
      </c>
      <c r="D13" s="12">
        <v>0.633</v>
      </c>
      <c r="E13" s="46">
        <f t="shared" si="0"/>
        <v>2215.6329299999998</v>
      </c>
      <c r="F13" s="22"/>
      <c r="G13" s="113">
        <v>2142.52</v>
      </c>
      <c r="H13" s="2">
        <v>2.12</v>
      </c>
      <c r="I13" s="19">
        <f t="shared" si="1"/>
        <v>4542.142400000001</v>
      </c>
    </row>
    <row r="14" spans="1:9" ht="12" hidden="1">
      <c r="A14" s="122" t="s">
        <v>25</v>
      </c>
      <c r="B14" s="29">
        <v>1404.41</v>
      </c>
      <c r="C14" s="30">
        <v>1831.8</v>
      </c>
      <c r="D14" s="12">
        <v>0.633</v>
      </c>
      <c r="E14" s="46">
        <f t="shared" si="0"/>
        <v>2048.5209299999997</v>
      </c>
      <c r="F14" s="22"/>
      <c r="G14" s="113">
        <v>1831.8</v>
      </c>
      <c r="H14" s="2">
        <v>2.12</v>
      </c>
      <c r="I14" s="19">
        <f t="shared" si="1"/>
        <v>3883.416</v>
      </c>
    </row>
    <row r="15" spans="1:9" ht="12" hidden="1">
      <c r="A15" s="122" t="s">
        <v>26</v>
      </c>
      <c r="B15" s="30">
        <v>1632.79</v>
      </c>
      <c r="C15" s="30">
        <v>2288.79</v>
      </c>
      <c r="D15" s="12">
        <v>0.633</v>
      </c>
      <c r="E15" s="46">
        <f t="shared" si="0"/>
        <v>2482.36014</v>
      </c>
      <c r="F15" s="22"/>
      <c r="G15" s="113">
        <v>2288.79</v>
      </c>
      <c r="H15" s="2">
        <v>2.12</v>
      </c>
      <c r="I15" s="19">
        <f t="shared" si="1"/>
        <v>4852.2348</v>
      </c>
    </row>
    <row r="16" spans="1:9" ht="12" hidden="1">
      <c r="A16" s="122" t="s">
        <v>27</v>
      </c>
      <c r="B16" s="29">
        <v>1885.2</v>
      </c>
      <c r="C16" s="30">
        <v>2476.99</v>
      </c>
      <c r="D16" s="12">
        <v>0.633</v>
      </c>
      <c r="E16" s="46">
        <f t="shared" si="0"/>
        <v>2761.26627</v>
      </c>
      <c r="F16" s="22"/>
      <c r="G16" s="113">
        <v>2476.99</v>
      </c>
      <c r="H16" s="2">
        <v>2.12</v>
      </c>
      <c r="I16" s="19">
        <f t="shared" si="1"/>
        <v>5251.2188</v>
      </c>
    </row>
    <row r="17" spans="1:9" ht="13.5" hidden="1" thickBot="1">
      <c r="A17" s="123" t="s">
        <v>45</v>
      </c>
      <c r="B17" s="31">
        <f>SUM(B5:B16)</f>
        <v>30110.71</v>
      </c>
      <c r="C17" s="32">
        <f>SUM(C5:C16)</f>
        <v>16003.639999999998</v>
      </c>
      <c r="D17" s="13"/>
      <c r="E17" s="16">
        <f>SUM(E5:E16)</f>
        <v>29151.912093384002</v>
      </c>
      <c r="F17" s="20"/>
      <c r="G17" s="114">
        <f>SUM(G5:G16)</f>
        <v>16003.639999999998</v>
      </c>
      <c r="H17" s="3"/>
      <c r="I17" s="20">
        <f>SUM(I5:I16)</f>
        <v>33927.7168</v>
      </c>
    </row>
    <row r="18" spans="1:9" ht="12.75" hidden="1" thickTop="1">
      <c r="A18" s="122"/>
      <c r="B18" s="29"/>
      <c r="C18" s="30"/>
      <c r="D18" s="12"/>
      <c r="E18" s="45"/>
      <c r="F18" s="21"/>
      <c r="G18" s="113"/>
      <c r="I18" s="12"/>
    </row>
    <row r="19" spans="1:9" ht="12" hidden="1">
      <c r="A19" s="122" t="s">
        <v>16</v>
      </c>
      <c r="B19" s="29">
        <v>1808.4</v>
      </c>
      <c r="C19" s="30">
        <v>2212.65</v>
      </c>
      <c r="D19" s="12">
        <v>0.633</v>
      </c>
      <c r="E19" s="46">
        <f aca="true" t="shared" si="2" ref="E19:E30">B19*D19+C19*D19</f>
        <v>2545.32465</v>
      </c>
      <c r="F19" s="22"/>
      <c r="G19" s="113">
        <v>2212.65</v>
      </c>
      <c r="H19" s="2">
        <v>2.12</v>
      </c>
      <c r="I19" s="19">
        <f aca="true" t="shared" si="3" ref="I19:I30">F19*H19+G19*H19</f>
        <v>4690.818</v>
      </c>
    </row>
    <row r="20" spans="1:9" ht="12" hidden="1">
      <c r="A20" s="122" t="s">
        <v>10</v>
      </c>
      <c r="B20" s="29">
        <v>1760.69</v>
      </c>
      <c r="C20" s="30">
        <v>2214.55</v>
      </c>
      <c r="D20" s="12">
        <v>0.633</v>
      </c>
      <c r="E20" s="46">
        <f t="shared" si="2"/>
        <v>2516.32692</v>
      </c>
      <c r="F20" s="22"/>
      <c r="G20" s="113">
        <v>2214.55</v>
      </c>
      <c r="H20" s="2">
        <v>2.12</v>
      </c>
      <c r="I20" s="19">
        <f t="shared" si="3"/>
        <v>4694.8460000000005</v>
      </c>
    </row>
    <row r="21" spans="1:9" ht="12" hidden="1">
      <c r="A21" s="122" t="s">
        <v>11</v>
      </c>
      <c r="B21" s="29">
        <v>1582.37</v>
      </c>
      <c r="C21" s="30">
        <v>2034.16</v>
      </c>
      <c r="D21" s="12">
        <v>0.633</v>
      </c>
      <c r="E21" s="46">
        <f t="shared" si="2"/>
        <v>2289.26349</v>
      </c>
      <c r="F21" s="22"/>
      <c r="G21" s="113">
        <v>2034.16</v>
      </c>
      <c r="H21" s="2">
        <v>2.12</v>
      </c>
      <c r="I21" s="19">
        <f t="shared" si="3"/>
        <v>4312.4192</v>
      </c>
    </row>
    <row r="22" spans="1:9" ht="12" hidden="1">
      <c r="A22" s="122" t="s">
        <v>28</v>
      </c>
      <c r="B22" s="29">
        <v>1172.73</v>
      </c>
      <c r="C22" s="30">
        <v>1679.3</v>
      </c>
      <c r="D22" s="12">
        <v>0.633</v>
      </c>
      <c r="E22" s="46">
        <f t="shared" si="2"/>
        <v>1805.33499</v>
      </c>
      <c r="F22" s="22"/>
      <c r="G22" s="113">
        <v>1679.3</v>
      </c>
      <c r="H22" s="2">
        <v>2.12</v>
      </c>
      <c r="I22" s="19">
        <f t="shared" si="3"/>
        <v>3560.116</v>
      </c>
    </row>
    <row r="23" spans="1:9" ht="12" hidden="1">
      <c r="A23" s="122" t="s">
        <v>29</v>
      </c>
      <c r="B23" s="29">
        <v>1395.66</v>
      </c>
      <c r="C23" s="30">
        <v>2487.68</v>
      </c>
      <c r="D23" s="12">
        <v>0.633</v>
      </c>
      <c r="E23" s="46">
        <f t="shared" si="2"/>
        <v>2458.15422</v>
      </c>
      <c r="F23" s="22"/>
      <c r="G23" s="113">
        <v>2487.68</v>
      </c>
      <c r="H23" s="2">
        <v>2.12</v>
      </c>
      <c r="I23" s="19">
        <f t="shared" si="3"/>
        <v>5273.8816</v>
      </c>
    </row>
    <row r="24" spans="1:9" ht="12" hidden="1">
      <c r="A24" s="122" t="s">
        <v>30</v>
      </c>
      <c r="B24" s="29">
        <v>1444.17</v>
      </c>
      <c r="C24" s="30">
        <v>2341.83</v>
      </c>
      <c r="D24" s="12">
        <v>0.633</v>
      </c>
      <c r="E24" s="46">
        <f t="shared" si="2"/>
        <v>2396.538</v>
      </c>
      <c r="F24" s="22"/>
      <c r="G24" s="113">
        <v>2341.83</v>
      </c>
      <c r="H24" s="2">
        <v>2.12</v>
      </c>
      <c r="I24" s="19">
        <f t="shared" si="3"/>
        <v>4964.6796</v>
      </c>
    </row>
    <row r="25" spans="1:9" ht="12" hidden="1">
      <c r="A25" s="122" t="s">
        <v>31</v>
      </c>
      <c r="B25" s="29">
        <v>1477.52</v>
      </c>
      <c r="C25" s="30">
        <v>2546.97</v>
      </c>
      <c r="D25" s="12">
        <v>0.633</v>
      </c>
      <c r="E25" s="46">
        <f t="shared" si="2"/>
        <v>2547.5021699999998</v>
      </c>
      <c r="F25" s="22"/>
      <c r="G25" s="113">
        <v>2546.97</v>
      </c>
      <c r="H25" s="2">
        <v>2.12</v>
      </c>
      <c r="I25" s="19">
        <f t="shared" si="3"/>
        <v>5399.5764</v>
      </c>
    </row>
    <row r="26" spans="1:9" ht="12" hidden="1">
      <c r="A26" s="122" t="s">
        <v>32</v>
      </c>
      <c r="B26" s="29">
        <v>1343.88</v>
      </c>
      <c r="C26" s="30">
        <v>2369.64</v>
      </c>
      <c r="D26" s="12">
        <v>0.633</v>
      </c>
      <c r="E26" s="46">
        <f t="shared" si="2"/>
        <v>2350.65816</v>
      </c>
      <c r="F26" s="22"/>
      <c r="G26" s="113">
        <v>2369.64</v>
      </c>
      <c r="H26" s="2">
        <v>2.12</v>
      </c>
      <c r="I26" s="19">
        <f t="shared" si="3"/>
        <v>5023.6368</v>
      </c>
    </row>
    <row r="27" spans="1:9" ht="12" hidden="1">
      <c r="A27" s="122" t="s">
        <v>33</v>
      </c>
      <c r="B27" s="29">
        <v>1307.23</v>
      </c>
      <c r="C27" s="30">
        <v>2338.63</v>
      </c>
      <c r="D27" s="12">
        <v>0.633</v>
      </c>
      <c r="E27" s="46">
        <f t="shared" si="2"/>
        <v>2307.82938</v>
      </c>
      <c r="F27" s="22"/>
      <c r="G27" s="113">
        <v>2338.63</v>
      </c>
      <c r="H27" s="2">
        <v>2.12</v>
      </c>
      <c r="I27" s="19">
        <f t="shared" si="3"/>
        <v>4957.895600000001</v>
      </c>
    </row>
    <row r="28" spans="1:9" ht="12" hidden="1">
      <c r="A28" s="122" t="s">
        <v>34</v>
      </c>
      <c r="B28" s="29">
        <v>1325.07</v>
      </c>
      <c r="C28" s="30">
        <v>1953.35</v>
      </c>
      <c r="D28" s="12">
        <v>0.633</v>
      </c>
      <c r="E28" s="46">
        <f t="shared" si="2"/>
        <v>2075.23986</v>
      </c>
      <c r="F28" s="22"/>
      <c r="G28" s="113">
        <v>1953.35</v>
      </c>
      <c r="H28" s="2">
        <v>2.12</v>
      </c>
      <c r="I28" s="19">
        <f t="shared" si="3"/>
        <v>4141.102</v>
      </c>
    </row>
    <row r="29" spans="1:9" ht="12" hidden="1">
      <c r="A29" s="122" t="s">
        <v>35</v>
      </c>
      <c r="B29" s="29">
        <v>1747.61</v>
      </c>
      <c r="C29" s="30">
        <v>2524.73</v>
      </c>
      <c r="D29" s="12">
        <v>0.633</v>
      </c>
      <c r="E29" s="46">
        <f t="shared" si="2"/>
        <v>2704.39122</v>
      </c>
      <c r="F29" s="22"/>
      <c r="G29" s="113">
        <v>2524.73</v>
      </c>
      <c r="H29" s="2">
        <v>2.12</v>
      </c>
      <c r="I29" s="19">
        <f t="shared" si="3"/>
        <v>5352.4276</v>
      </c>
    </row>
    <row r="30" spans="1:15" ht="12.75" hidden="1">
      <c r="A30" s="122" t="s">
        <v>36</v>
      </c>
      <c r="B30" s="29">
        <v>1819.75</v>
      </c>
      <c r="C30" s="30">
        <v>2569.72</v>
      </c>
      <c r="D30" s="12">
        <v>0.633</v>
      </c>
      <c r="E30" s="46">
        <f t="shared" si="2"/>
        <v>2778.53451</v>
      </c>
      <c r="F30" s="22"/>
      <c r="G30" s="113">
        <v>2569.72</v>
      </c>
      <c r="H30" s="2">
        <v>2.12</v>
      </c>
      <c r="I30" s="19">
        <f t="shared" si="3"/>
        <v>5447.8063999999995</v>
      </c>
      <c r="K30" s="79"/>
      <c r="L30" s="80"/>
      <c r="M30" s="76"/>
      <c r="N30" s="78"/>
      <c r="O30" s="76"/>
    </row>
    <row r="31" spans="1:15" ht="13.5" hidden="1" thickBot="1">
      <c r="A31" s="123" t="s">
        <v>46</v>
      </c>
      <c r="B31" s="31">
        <f>SUM(B19:B30)</f>
        <v>18185.08</v>
      </c>
      <c r="C31" s="32">
        <f>SUM(C19:C30)</f>
        <v>27273.21</v>
      </c>
      <c r="D31" s="13"/>
      <c r="E31" s="16">
        <f>SUM(E19:E30)</f>
        <v>28775.09757</v>
      </c>
      <c r="F31" s="20"/>
      <c r="G31" s="115">
        <f>SUM(G19:G30)</f>
        <v>27273.21</v>
      </c>
      <c r="H31" s="3"/>
      <c r="I31" s="20">
        <f>SUM(I19:I30)</f>
        <v>57819.20520000001</v>
      </c>
      <c r="K31" s="77"/>
      <c r="L31" s="52"/>
      <c r="M31" s="81"/>
      <c r="N31" s="81"/>
      <c r="O31" s="81"/>
    </row>
    <row r="32" spans="1:15" ht="13.5" hidden="1" thickTop="1">
      <c r="A32" s="122"/>
      <c r="B32" s="29"/>
      <c r="C32" s="30"/>
      <c r="D32" s="12"/>
      <c r="E32" s="45"/>
      <c r="F32" s="21"/>
      <c r="G32" s="113"/>
      <c r="I32" s="12"/>
      <c r="K32" s="77"/>
      <c r="L32" s="52"/>
      <c r="M32" s="81"/>
      <c r="N32" s="81"/>
      <c r="O32" s="81"/>
    </row>
    <row r="33" spans="1:9" ht="12" hidden="1">
      <c r="A33" s="122" t="s">
        <v>17</v>
      </c>
      <c r="B33" s="29"/>
      <c r="C33" s="30"/>
      <c r="D33" s="12"/>
      <c r="E33" s="46"/>
      <c r="F33" s="21"/>
      <c r="G33" s="113">
        <v>2264</v>
      </c>
      <c r="H33" s="2">
        <v>0.77</v>
      </c>
      <c r="I33" s="19">
        <f aca="true" t="shared" si="4" ref="I33:I44">F33*H33+G33*H33</f>
        <v>1743.28</v>
      </c>
    </row>
    <row r="34" spans="1:9" ht="12" hidden="1">
      <c r="A34" s="122" t="s">
        <v>12</v>
      </c>
      <c r="B34" s="33"/>
      <c r="C34" s="34"/>
      <c r="D34" s="12"/>
      <c r="E34" s="45"/>
      <c r="F34" s="21"/>
      <c r="G34" s="113">
        <v>2093</v>
      </c>
      <c r="H34" s="2">
        <v>0.77</v>
      </c>
      <c r="I34" s="19">
        <f t="shared" si="4"/>
        <v>1611.6100000000001</v>
      </c>
    </row>
    <row r="35" spans="1:9" ht="12" hidden="1">
      <c r="A35" s="122" t="s">
        <v>13</v>
      </c>
      <c r="B35" s="33"/>
      <c r="C35" s="34"/>
      <c r="D35" s="12"/>
      <c r="E35" s="45"/>
      <c r="F35" s="21"/>
      <c r="G35" s="113">
        <v>1878</v>
      </c>
      <c r="H35" s="2">
        <v>0.77</v>
      </c>
      <c r="I35" s="19">
        <f t="shared" si="4"/>
        <v>1446.06</v>
      </c>
    </row>
    <row r="36" spans="1:9" ht="12" hidden="1">
      <c r="A36" s="122" t="s">
        <v>37</v>
      </c>
      <c r="B36" s="33"/>
      <c r="C36" s="34"/>
      <c r="D36" s="12"/>
      <c r="E36" s="45"/>
      <c r="F36" s="21"/>
      <c r="G36" s="113">
        <v>1699</v>
      </c>
      <c r="H36" s="2">
        <v>0.77</v>
      </c>
      <c r="I36" s="19">
        <f t="shared" si="4"/>
        <v>1308.23</v>
      </c>
    </row>
    <row r="37" spans="1:9" ht="12" hidden="1">
      <c r="A37" s="122" t="s">
        <v>38</v>
      </c>
      <c r="B37" s="29"/>
      <c r="C37" s="30"/>
      <c r="D37" s="12"/>
      <c r="E37" s="45"/>
      <c r="F37" s="21"/>
      <c r="G37" s="113">
        <v>1586</v>
      </c>
      <c r="H37" s="2">
        <v>0.7728125</v>
      </c>
      <c r="I37" s="19">
        <f t="shared" si="4"/>
        <v>1225.680625</v>
      </c>
    </row>
    <row r="38" spans="1:9" ht="12" hidden="1">
      <c r="A38" s="122" t="s">
        <v>39</v>
      </c>
      <c r="B38" s="29"/>
      <c r="C38" s="30"/>
      <c r="D38" s="12"/>
      <c r="E38" s="45"/>
      <c r="F38" s="21"/>
      <c r="G38" s="113">
        <v>2668</v>
      </c>
      <c r="H38" s="2">
        <v>0.78</v>
      </c>
      <c r="I38" s="19">
        <f t="shared" si="4"/>
        <v>2081.04</v>
      </c>
    </row>
    <row r="39" spans="1:9" ht="12" hidden="1">
      <c r="A39" s="122" t="s">
        <v>40</v>
      </c>
      <c r="B39" s="29"/>
      <c r="C39" s="30"/>
      <c r="D39" s="12"/>
      <c r="E39" s="45"/>
      <c r="F39" s="21"/>
      <c r="G39" s="113">
        <v>2616</v>
      </c>
      <c r="H39" s="2">
        <v>0.78</v>
      </c>
      <c r="I39" s="19">
        <f t="shared" si="4"/>
        <v>2040.48</v>
      </c>
    </row>
    <row r="40" spans="1:9" ht="12" hidden="1">
      <c r="A40" s="122" t="s">
        <v>41</v>
      </c>
      <c r="B40" s="29"/>
      <c r="C40" s="30"/>
      <c r="D40" s="12"/>
      <c r="E40" s="45"/>
      <c r="F40" s="21"/>
      <c r="G40" s="113">
        <v>2680</v>
      </c>
      <c r="H40" s="2">
        <v>0.78</v>
      </c>
      <c r="I40" s="19">
        <f t="shared" si="4"/>
        <v>2090.4</v>
      </c>
    </row>
    <row r="41" spans="1:9" ht="12" hidden="1">
      <c r="A41" s="122" t="s">
        <v>42</v>
      </c>
      <c r="B41" s="29"/>
      <c r="C41" s="30"/>
      <c r="D41" s="12"/>
      <c r="E41" s="45"/>
      <c r="F41" s="21"/>
      <c r="G41" s="113">
        <v>1858</v>
      </c>
      <c r="H41" s="2">
        <v>0.78</v>
      </c>
      <c r="I41" s="19">
        <f t="shared" si="4"/>
        <v>1449.24</v>
      </c>
    </row>
    <row r="42" spans="1:9" ht="12" hidden="1">
      <c r="A42" s="122" t="s">
        <v>43</v>
      </c>
      <c r="B42" s="29"/>
      <c r="C42" s="30"/>
      <c r="D42" s="12"/>
      <c r="E42" s="45"/>
      <c r="F42" s="21"/>
      <c r="G42" s="113">
        <v>1948</v>
      </c>
      <c r="H42" s="2">
        <v>0.78</v>
      </c>
      <c r="I42" s="19">
        <f t="shared" si="4"/>
        <v>1519.44</v>
      </c>
    </row>
    <row r="43" spans="1:9" ht="12" hidden="1">
      <c r="A43" s="122" t="s">
        <v>44</v>
      </c>
      <c r="B43" s="29"/>
      <c r="C43" s="30"/>
      <c r="D43" s="12"/>
      <c r="E43" s="45"/>
      <c r="F43" s="21"/>
      <c r="G43" s="113">
        <v>2373</v>
      </c>
      <c r="H43" s="2">
        <v>0.78</v>
      </c>
      <c r="I43" s="19">
        <f t="shared" si="4"/>
        <v>1850.94</v>
      </c>
    </row>
    <row r="44" spans="1:9" ht="12" hidden="1">
      <c r="A44" s="122" t="s">
        <v>47</v>
      </c>
      <c r="B44" s="29"/>
      <c r="C44" s="30"/>
      <c r="D44" s="12"/>
      <c r="E44" s="45"/>
      <c r="F44" s="21"/>
      <c r="G44" s="113">
        <v>2540</v>
      </c>
      <c r="H44" s="2">
        <v>0.78</v>
      </c>
      <c r="I44" s="19">
        <f t="shared" si="4"/>
        <v>1981.2</v>
      </c>
    </row>
    <row r="45" spans="1:9" ht="13.5" hidden="1" thickBot="1">
      <c r="A45" s="123" t="s">
        <v>48</v>
      </c>
      <c r="B45" s="31">
        <f>SUM(B33:B44)</f>
        <v>0</v>
      </c>
      <c r="C45" s="32">
        <f>SUM(C33:C44)</f>
        <v>0</v>
      </c>
      <c r="D45" s="13"/>
      <c r="E45" s="15">
        <f>SUM(E33:E44)</f>
        <v>0</v>
      </c>
      <c r="F45" s="13"/>
      <c r="G45" s="115">
        <f>SUM(G33:G44)</f>
        <v>26203</v>
      </c>
      <c r="H45" s="36"/>
      <c r="I45" s="20">
        <f>SUM(I33:I44)</f>
        <v>20347.600625</v>
      </c>
    </row>
    <row r="46" spans="1:9" ht="12.75" hidden="1" thickTop="1">
      <c r="A46" s="122"/>
      <c r="B46" s="29"/>
      <c r="C46" s="30"/>
      <c r="D46" s="12"/>
      <c r="E46" s="45"/>
      <c r="F46" s="21"/>
      <c r="G46" s="113"/>
      <c r="I46" s="12"/>
    </row>
    <row r="47" spans="1:9" ht="12" hidden="1">
      <c r="A47" s="122" t="s">
        <v>18</v>
      </c>
      <c r="B47" s="29"/>
      <c r="C47" s="30"/>
      <c r="D47" s="12"/>
      <c r="E47" s="45"/>
      <c r="F47" s="21"/>
      <c r="G47" s="113">
        <v>2351</v>
      </c>
      <c r="H47" s="2">
        <v>0.78</v>
      </c>
      <c r="I47" s="19">
        <f aca="true" t="shared" si="5" ref="I47:I58">F47*H47+G47*H47</f>
        <v>1833.78</v>
      </c>
    </row>
    <row r="48" spans="1:9" ht="12" hidden="1">
      <c r="A48" s="122" t="s">
        <v>14</v>
      </c>
      <c r="B48" s="29"/>
      <c r="C48" s="30"/>
      <c r="D48" s="12"/>
      <c r="E48" s="45"/>
      <c r="F48" s="21"/>
      <c r="G48" s="113">
        <v>2131</v>
      </c>
      <c r="H48" s="2">
        <v>0.78</v>
      </c>
      <c r="I48" s="19">
        <f t="shared" si="5"/>
        <v>1662.18</v>
      </c>
    </row>
    <row r="49" spans="1:9" ht="12" hidden="1">
      <c r="A49" s="122" t="s">
        <v>15</v>
      </c>
      <c r="B49" s="29"/>
      <c r="C49" s="30"/>
      <c r="D49" s="12"/>
      <c r="E49" s="45"/>
      <c r="F49" s="21"/>
      <c r="G49" s="113">
        <v>1870</v>
      </c>
      <c r="H49" s="2">
        <v>0.78</v>
      </c>
      <c r="I49" s="19">
        <f t="shared" si="5"/>
        <v>1458.6000000000001</v>
      </c>
    </row>
    <row r="50" spans="1:9" ht="12" hidden="1">
      <c r="A50" s="122" t="s">
        <v>49</v>
      </c>
      <c r="B50" s="29"/>
      <c r="C50" s="30"/>
      <c r="D50" s="12"/>
      <c r="E50" s="45"/>
      <c r="F50" s="21"/>
      <c r="G50" s="113">
        <v>1772</v>
      </c>
      <c r="H50" s="2">
        <v>0.78</v>
      </c>
      <c r="I50" s="19">
        <f t="shared" si="5"/>
        <v>1382.16</v>
      </c>
    </row>
    <row r="51" spans="1:9" ht="12" hidden="1">
      <c r="A51" s="122" t="s">
        <v>50</v>
      </c>
      <c r="B51" s="29"/>
      <c r="C51" s="30"/>
      <c r="D51" s="12"/>
      <c r="E51" s="45"/>
      <c r="F51" s="21"/>
      <c r="G51" s="113">
        <v>2699</v>
      </c>
      <c r="H51" s="2">
        <f>(0.78*0.677419)+(1.427*0.322581)</f>
        <v>0.988709907</v>
      </c>
      <c r="I51" s="19">
        <f t="shared" si="5"/>
        <v>2668.5280389930003</v>
      </c>
    </row>
    <row r="52" spans="1:9" ht="12" hidden="1">
      <c r="A52" s="122" t="s">
        <v>51</v>
      </c>
      <c r="B52" s="29"/>
      <c r="C52" s="30"/>
      <c r="D52" s="12"/>
      <c r="E52" s="45"/>
      <c r="F52" s="21"/>
      <c r="G52" s="113">
        <v>3263</v>
      </c>
      <c r="H52" s="2">
        <v>1.427</v>
      </c>
      <c r="I52" s="19">
        <f t="shared" si="5"/>
        <v>4656.301</v>
      </c>
    </row>
    <row r="53" spans="1:9" ht="12" hidden="1">
      <c r="A53" s="122" t="s">
        <v>52</v>
      </c>
      <c r="B53" s="29"/>
      <c r="C53" s="30"/>
      <c r="D53" s="12"/>
      <c r="E53" s="45"/>
      <c r="F53" s="21"/>
      <c r="G53" s="113">
        <v>2890</v>
      </c>
      <c r="H53" s="2">
        <v>1.427</v>
      </c>
      <c r="I53" s="19">
        <f t="shared" si="5"/>
        <v>4124.03</v>
      </c>
    </row>
    <row r="54" spans="1:9" ht="12" hidden="1">
      <c r="A54" s="122" t="s">
        <v>53</v>
      </c>
      <c r="B54" s="29"/>
      <c r="C54" s="30"/>
      <c r="D54" s="12"/>
      <c r="E54" s="45"/>
      <c r="F54" s="21"/>
      <c r="G54" s="113">
        <v>18</v>
      </c>
      <c r="H54" s="2">
        <v>1.427</v>
      </c>
      <c r="I54" s="19">
        <f t="shared" si="5"/>
        <v>25.686</v>
      </c>
    </row>
    <row r="55" spans="1:9" ht="12" hidden="1">
      <c r="A55" s="122" t="s">
        <v>54</v>
      </c>
      <c r="B55" s="29"/>
      <c r="C55" s="30"/>
      <c r="D55" s="12"/>
      <c r="E55" s="45"/>
      <c r="F55" s="21"/>
      <c r="G55" s="113">
        <v>23</v>
      </c>
      <c r="H55" s="2">
        <v>1.427</v>
      </c>
      <c r="I55" s="19">
        <f t="shared" si="5"/>
        <v>32.821</v>
      </c>
    </row>
    <row r="56" spans="1:9" ht="12" hidden="1">
      <c r="A56" s="122" t="s">
        <v>55</v>
      </c>
      <c r="B56" s="29"/>
      <c r="C56" s="30"/>
      <c r="D56" s="12"/>
      <c r="E56" s="45"/>
      <c r="F56" s="21"/>
      <c r="G56" s="113">
        <v>28</v>
      </c>
      <c r="H56" s="2">
        <v>1.427</v>
      </c>
      <c r="I56" s="19">
        <f t="shared" si="5"/>
        <v>39.956</v>
      </c>
    </row>
    <row r="57" spans="1:9" ht="12" hidden="1">
      <c r="A57" s="122" t="s">
        <v>56</v>
      </c>
      <c r="B57" s="29"/>
      <c r="C57" s="30"/>
      <c r="D57" s="12"/>
      <c r="E57" s="45"/>
      <c r="F57" s="21"/>
      <c r="G57" s="113">
        <v>42</v>
      </c>
      <c r="H57" s="2">
        <v>1.427</v>
      </c>
      <c r="I57" s="19">
        <f t="shared" si="5"/>
        <v>59.934000000000005</v>
      </c>
    </row>
    <row r="58" spans="1:9" ht="12" hidden="1">
      <c r="A58" s="122" t="s">
        <v>57</v>
      </c>
      <c r="B58" s="29"/>
      <c r="C58" s="30"/>
      <c r="D58" s="12"/>
      <c r="E58" s="45"/>
      <c r="F58" s="21"/>
      <c r="G58" s="113">
        <v>42</v>
      </c>
      <c r="H58" s="2">
        <f>1.427*0.69697+1.548*0.303</f>
        <v>1.4636201899999999</v>
      </c>
      <c r="I58" s="19">
        <f t="shared" si="5"/>
        <v>61.47204797999999</v>
      </c>
    </row>
    <row r="59" spans="1:9" ht="13.5" hidden="1" thickBot="1">
      <c r="A59" s="123" t="s">
        <v>58</v>
      </c>
      <c r="B59" s="31">
        <f>SUM(B47:B58)</f>
        <v>0</v>
      </c>
      <c r="C59" s="32">
        <f>SUM(C47:C58)</f>
        <v>0</v>
      </c>
      <c r="D59" s="14"/>
      <c r="E59" s="5"/>
      <c r="F59" s="14"/>
      <c r="G59" s="115">
        <f>SUM(G47:G58)</f>
        <v>17129</v>
      </c>
      <c r="H59" s="36"/>
      <c r="I59" s="37">
        <f>SUM(I47:I58)</f>
        <v>18005.448086973003</v>
      </c>
    </row>
    <row r="60" spans="1:9" ht="12.75" hidden="1" thickTop="1">
      <c r="A60" s="121"/>
      <c r="C60" s="9"/>
      <c r="D60" s="45"/>
      <c r="E60" s="45"/>
      <c r="F60" s="12"/>
      <c r="G60" s="113"/>
      <c r="I60" s="47"/>
    </row>
    <row r="61" spans="1:9" ht="12" hidden="1">
      <c r="A61" s="102">
        <v>40544</v>
      </c>
      <c r="C61" s="9"/>
      <c r="D61" s="45"/>
      <c r="E61" s="45"/>
      <c r="F61" s="12"/>
      <c r="G61" s="113">
        <v>48</v>
      </c>
      <c r="H61" s="2">
        <v>1.548</v>
      </c>
      <c r="I61" s="19">
        <f aca="true" t="shared" si="6" ref="I61:I72">F61*H61+G61*H61</f>
        <v>74.304</v>
      </c>
    </row>
    <row r="62" spans="1:9" ht="12" hidden="1">
      <c r="A62" s="102">
        <v>40575</v>
      </c>
      <c r="C62" s="9"/>
      <c r="D62" s="45"/>
      <c r="E62" s="45"/>
      <c r="F62" s="12"/>
      <c r="G62" s="113">
        <v>41</v>
      </c>
      <c r="H62" s="2">
        <v>1.548</v>
      </c>
      <c r="I62" s="19">
        <f t="shared" si="6"/>
        <v>63.468</v>
      </c>
    </row>
    <row r="63" spans="1:9" ht="12" hidden="1">
      <c r="A63" s="102">
        <v>40603</v>
      </c>
      <c r="C63" s="9"/>
      <c r="D63" s="45"/>
      <c r="E63" s="45"/>
      <c r="F63" s="12"/>
      <c r="G63" s="113">
        <v>42</v>
      </c>
      <c r="H63" s="2">
        <v>1.548</v>
      </c>
      <c r="I63" s="19">
        <f t="shared" si="6"/>
        <v>65.016</v>
      </c>
    </row>
    <row r="64" spans="1:9" ht="12" hidden="1">
      <c r="A64" s="102">
        <v>40634</v>
      </c>
      <c r="C64" s="9"/>
      <c r="D64" s="45"/>
      <c r="E64" s="45"/>
      <c r="F64" s="12"/>
      <c r="G64" s="113">
        <v>39</v>
      </c>
      <c r="H64" s="2">
        <v>1.6912820512820514</v>
      </c>
      <c r="I64" s="19">
        <f t="shared" si="6"/>
        <v>65.96000000000001</v>
      </c>
    </row>
    <row r="65" spans="1:9" ht="12" hidden="1">
      <c r="A65" s="102">
        <v>40664</v>
      </c>
      <c r="C65" s="9"/>
      <c r="D65" s="45"/>
      <c r="E65" s="45"/>
      <c r="F65" s="12"/>
      <c r="G65" s="113">
        <v>34</v>
      </c>
      <c r="H65" s="2">
        <v>1.978</v>
      </c>
      <c r="I65" s="19">
        <f t="shared" si="6"/>
        <v>67.252</v>
      </c>
    </row>
    <row r="66" spans="1:9" ht="12" hidden="1">
      <c r="A66" s="102">
        <v>40695</v>
      </c>
      <c r="C66" s="9"/>
      <c r="D66" s="45"/>
      <c r="E66" s="45"/>
      <c r="F66" s="12"/>
      <c r="G66" s="113">
        <v>487</v>
      </c>
      <c r="H66" s="2">
        <v>1.978</v>
      </c>
      <c r="I66" s="19">
        <f t="shared" si="6"/>
        <v>963.286</v>
      </c>
    </row>
    <row r="67" spans="1:9" ht="12" hidden="1">
      <c r="A67" s="102">
        <v>40725</v>
      </c>
      <c r="C67" s="9"/>
      <c r="D67" s="45"/>
      <c r="E67" s="45"/>
      <c r="F67" s="12"/>
      <c r="G67" s="113">
        <v>613</v>
      </c>
      <c r="H67" s="2">
        <v>1.978</v>
      </c>
      <c r="I67" s="19">
        <f t="shared" si="6"/>
        <v>1212.514</v>
      </c>
    </row>
    <row r="68" spans="1:9" ht="12" hidden="1">
      <c r="A68" s="102">
        <v>40756</v>
      </c>
      <c r="C68" s="9"/>
      <c r="D68" s="45"/>
      <c r="E68" s="45"/>
      <c r="F68" s="12"/>
      <c r="G68" s="113">
        <v>532</v>
      </c>
      <c r="H68" s="2">
        <v>1.978</v>
      </c>
      <c r="I68" s="19">
        <f t="shared" si="6"/>
        <v>1052.296</v>
      </c>
    </row>
    <row r="69" spans="1:9" ht="12" hidden="1">
      <c r="A69" s="102">
        <v>40787</v>
      </c>
      <c r="C69" s="9"/>
      <c r="D69" s="45"/>
      <c r="E69" s="45"/>
      <c r="F69" s="12"/>
      <c r="G69" s="113">
        <v>445</v>
      </c>
      <c r="H69" s="2">
        <v>1.978</v>
      </c>
      <c r="I69" s="19">
        <f t="shared" si="6"/>
        <v>880.21</v>
      </c>
    </row>
    <row r="70" spans="1:9" ht="12" hidden="1">
      <c r="A70" s="102">
        <v>40817</v>
      </c>
      <c r="C70" s="9"/>
      <c r="D70" s="45"/>
      <c r="E70" s="45"/>
      <c r="F70" s="12"/>
      <c r="G70" s="113">
        <v>463</v>
      </c>
      <c r="H70" s="2">
        <v>1.978</v>
      </c>
      <c r="I70" s="19">
        <f t="shared" si="6"/>
        <v>915.814</v>
      </c>
    </row>
    <row r="71" spans="1:9" ht="12" hidden="1">
      <c r="A71" s="102">
        <v>40848</v>
      </c>
      <c r="C71" s="9"/>
      <c r="D71" s="45"/>
      <c r="E71" s="45"/>
      <c r="F71" s="12"/>
      <c r="G71" s="113">
        <v>517</v>
      </c>
      <c r="H71" s="2">
        <v>1.978</v>
      </c>
      <c r="I71" s="19">
        <f t="shared" si="6"/>
        <v>1022.626</v>
      </c>
    </row>
    <row r="72" spans="1:9" ht="12" hidden="1">
      <c r="A72" s="102">
        <v>40878</v>
      </c>
      <c r="C72" s="9"/>
      <c r="D72" s="45"/>
      <c r="E72" s="45"/>
      <c r="F72" s="12"/>
      <c r="G72" s="113">
        <v>0</v>
      </c>
      <c r="H72" s="2">
        <v>1.966667</v>
      </c>
      <c r="I72" s="19">
        <f t="shared" si="6"/>
        <v>0</v>
      </c>
    </row>
    <row r="73" spans="1:9" ht="13.5" hidden="1" thickBot="1">
      <c r="A73" s="124" t="s">
        <v>78</v>
      </c>
      <c r="B73" s="107"/>
      <c r="C73" s="105"/>
      <c r="D73" s="5"/>
      <c r="E73" s="5"/>
      <c r="F73" s="13"/>
      <c r="G73" s="114">
        <f>SUM(G61:G72)</f>
        <v>3261</v>
      </c>
      <c r="H73" s="3"/>
      <c r="I73" s="37">
        <f>SUM(I61:I72)</f>
        <v>6382.746000000001</v>
      </c>
    </row>
    <row r="74" spans="1:11" ht="12.75">
      <c r="A74" s="125"/>
      <c r="B74" s="106"/>
      <c r="C74" s="9"/>
      <c r="D74" s="45"/>
      <c r="E74" s="45"/>
      <c r="F74" s="12"/>
      <c r="G74" s="113"/>
      <c r="I74" s="47"/>
      <c r="K74" s="41" t="s">
        <v>85</v>
      </c>
    </row>
    <row r="75" spans="1:15" ht="12">
      <c r="A75" s="108">
        <v>40909</v>
      </c>
      <c r="B75" s="106"/>
      <c r="C75" s="9"/>
      <c r="D75" s="45"/>
      <c r="E75" s="45"/>
      <c r="F75" s="12"/>
      <c r="G75" s="113">
        <v>535</v>
      </c>
      <c r="H75" s="139">
        <v>1.944</v>
      </c>
      <c r="I75" s="19">
        <f aca="true" t="shared" si="7" ref="I75:I86">F75*H75+G75*H75</f>
        <v>1040.04</v>
      </c>
      <c r="K75" s="28"/>
      <c r="L75" s="28"/>
      <c r="M75" s="28"/>
      <c r="N75" s="28"/>
      <c r="O75" s="28"/>
    </row>
    <row r="76" spans="1:15" ht="39">
      <c r="A76" s="108">
        <v>40940</v>
      </c>
      <c r="B76" s="106"/>
      <c r="C76" s="9"/>
      <c r="D76" s="45"/>
      <c r="E76" s="45"/>
      <c r="F76" s="12"/>
      <c r="G76" s="113">
        <v>2319</v>
      </c>
      <c r="H76" s="139">
        <v>1.944</v>
      </c>
      <c r="I76" s="19">
        <f t="shared" si="7"/>
        <v>4508.1359999999995</v>
      </c>
      <c r="K76" s="156" t="s">
        <v>62</v>
      </c>
      <c r="L76" s="56" t="s">
        <v>86</v>
      </c>
      <c r="M76" s="57" t="s">
        <v>67</v>
      </c>
      <c r="N76" s="57" t="s">
        <v>88</v>
      </c>
      <c r="O76" s="61" t="s">
        <v>89</v>
      </c>
    </row>
    <row r="77" spans="1:15" ht="12.75">
      <c r="A77" s="108">
        <v>40969</v>
      </c>
      <c r="B77" s="106"/>
      <c r="C77" s="9"/>
      <c r="D77" s="45"/>
      <c r="E77" s="45"/>
      <c r="F77" s="12"/>
      <c r="G77" s="113">
        <v>1942</v>
      </c>
      <c r="H77" s="139">
        <v>1.944</v>
      </c>
      <c r="I77" s="19">
        <f t="shared" si="7"/>
        <v>3775.248</v>
      </c>
      <c r="K77" s="156"/>
      <c r="L77" s="56" t="s">
        <v>1</v>
      </c>
      <c r="M77" s="58" t="s">
        <v>1</v>
      </c>
      <c r="N77" s="58" t="s">
        <v>69</v>
      </c>
      <c r="O77" s="62">
        <f>+I132</f>
        <v>28847.8621</v>
      </c>
    </row>
    <row r="78" spans="1:15" ht="12.75">
      <c r="A78" s="108">
        <v>41000</v>
      </c>
      <c r="B78" s="106"/>
      <c r="C78" s="9"/>
      <c r="D78" s="45"/>
      <c r="E78" s="45"/>
      <c r="F78" s="12"/>
      <c r="G78" s="113">
        <v>416</v>
      </c>
      <c r="H78" s="139">
        <v>1.944</v>
      </c>
      <c r="I78" s="19">
        <f t="shared" si="7"/>
        <v>808.704</v>
      </c>
      <c r="K78" s="73" t="s">
        <v>64</v>
      </c>
      <c r="L78" s="48">
        <v>1037307.4299775597</v>
      </c>
      <c r="M78" s="54"/>
      <c r="N78" s="55">
        <f>L78*M78</f>
        <v>0</v>
      </c>
      <c r="O78" s="60"/>
    </row>
    <row r="79" spans="1:15" ht="12.75">
      <c r="A79" s="108">
        <v>41030</v>
      </c>
      <c r="B79" s="106"/>
      <c r="C79" s="9"/>
      <c r="D79" s="45"/>
      <c r="E79" s="45"/>
      <c r="F79" s="12"/>
      <c r="G79" s="113">
        <v>2879</v>
      </c>
      <c r="H79" s="139">
        <v>1.944</v>
      </c>
      <c r="I79" s="19">
        <f t="shared" si="7"/>
        <v>5596.776</v>
      </c>
      <c r="K79" s="73" t="s">
        <v>65</v>
      </c>
      <c r="L79" s="48">
        <v>60.19709040620983</v>
      </c>
      <c r="M79" s="54"/>
      <c r="N79" s="55">
        <f>L79*M79</f>
        <v>0</v>
      </c>
      <c r="O79" s="60"/>
    </row>
    <row r="80" spans="1:15" ht="12.75">
      <c r="A80" s="108">
        <v>41061</v>
      </c>
      <c r="B80" s="106"/>
      <c r="C80" s="9"/>
      <c r="D80" s="45"/>
      <c r="E80" s="45"/>
      <c r="F80" s="12"/>
      <c r="G80" s="113">
        <v>3269</v>
      </c>
      <c r="H80" s="139">
        <v>1.944</v>
      </c>
      <c r="I80" s="19">
        <f t="shared" si="7"/>
        <v>6354.936</v>
      </c>
      <c r="K80" s="73" t="s">
        <v>66</v>
      </c>
      <c r="L80" s="48">
        <v>26692.86138817663</v>
      </c>
      <c r="M80" s="54"/>
      <c r="N80" s="55">
        <f>L80*M80</f>
        <v>0</v>
      </c>
      <c r="O80" s="60"/>
    </row>
    <row r="81" spans="1:15" ht="13.5" thickBot="1">
      <c r="A81" s="108">
        <v>41091</v>
      </c>
      <c r="B81" s="106"/>
      <c r="C81" s="9"/>
      <c r="D81" s="45"/>
      <c r="E81" s="45"/>
      <c r="F81" s="12"/>
      <c r="G81" s="113">
        <v>3446</v>
      </c>
      <c r="H81" s="139">
        <v>1.944</v>
      </c>
      <c r="I81" s="19">
        <f t="shared" si="7"/>
        <v>6699.023999999999</v>
      </c>
      <c r="K81" s="49" t="s">
        <v>63</v>
      </c>
      <c r="L81" s="50">
        <f>SUM(L78:L80)</f>
        <v>1064060.4884561426</v>
      </c>
      <c r="N81" s="59">
        <f>SUM(N78:N80)</f>
        <v>0</v>
      </c>
      <c r="O81" s="59">
        <f>O77-N81</f>
        <v>28847.8621</v>
      </c>
    </row>
    <row r="82" spans="1:14" ht="12.75" thickTop="1">
      <c r="A82" s="108">
        <v>41122</v>
      </c>
      <c r="B82" s="106"/>
      <c r="C82" s="9"/>
      <c r="D82" s="45"/>
      <c r="E82" s="45"/>
      <c r="F82" s="12"/>
      <c r="G82" s="113">
        <v>518</v>
      </c>
      <c r="H82" s="139">
        <v>1.944</v>
      </c>
      <c r="I82" s="19">
        <f t="shared" si="7"/>
        <v>1006.992</v>
      </c>
      <c r="N82" s="51"/>
    </row>
    <row r="83" spans="1:14" ht="12.75">
      <c r="A83" s="108">
        <v>41153</v>
      </c>
      <c r="B83" s="106"/>
      <c r="C83" s="9"/>
      <c r="D83" s="45"/>
      <c r="E83" s="45"/>
      <c r="F83" s="12"/>
      <c r="G83" s="113">
        <v>451</v>
      </c>
      <c r="H83" s="139">
        <v>1.944</v>
      </c>
      <c r="I83" s="19">
        <f t="shared" si="7"/>
        <v>876.744</v>
      </c>
      <c r="K83" s="52"/>
      <c r="L83" s="52"/>
      <c r="M83" s="51"/>
      <c r="N83" s="51"/>
    </row>
    <row r="84" spans="1:15" ht="25.5">
      <c r="A84" s="108">
        <v>41183</v>
      </c>
      <c r="B84" s="106"/>
      <c r="C84" s="9"/>
      <c r="D84" s="45"/>
      <c r="E84" s="45"/>
      <c r="F84" s="12"/>
      <c r="G84" s="113">
        <v>512</v>
      </c>
      <c r="H84" s="139">
        <v>1.944</v>
      </c>
      <c r="I84" s="19">
        <f t="shared" si="7"/>
        <v>995.328</v>
      </c>
      <c r="K84" s="156" t="s">
        <v>62</v>
      </c>
      <c r="L84" s="56" t="s">
        <v>87</v>
      </c>
      <c r="M84" s="57" t="s">
        <v>70</v>
      </c>
      <c r="N84" s="74" t="s">
        <v>72</v>
      </c>
      <c r="O84" s="61" t="s">
        <v>71</v>
      </c>
    </row>
    <row r="85" spans="1:15" ht="12.75">
      <c r="A85" s="108">
        <v>41214</v>
      </c>
      <c r="B85" s="106"/>
      <c r="C85" s="9"/>
      <c r="D85" s="45"/>
      <c r="E85" s="45"/>
      <c r="F85" s="12"/>
      <c r="G85" s="113">
        <v>585</v>
      </c>
      <c r="H85" s="139">
        <v>1.944</v>
      </c>
      <c r="I85" s="19">
        <f t="shared" si="7"/>
        <v>1137.24</v>
      </c>
      <c r="K85" s="156"/>
      <c r="L85" s="56" t="s">
        <v>68</v>
      </c>
      <c r="M85" s="67">
        <f>+O81</f>
        <v>28847.8621</v>
      </c>
      <c r="N85" s="60"/>
      <c r="O85" s="60"/>
    </row>
    <row r="86" spans="1:15" ht="12.75">
      <c r="A86" s="108">
        <v>41244</v>
      </c>
      <c r="B86" s="106"/>
      <c r="C86" s="9"/>
      <c r="D86" s="45"/>
      <c r="E86" s="45"/>
      <c r="F86" s="12"/>
      <c r="G86" s="113">
        <v>571</v>
      </c>
      <c r="H86" s="139">
        <v>1.950774201</v>
      </c>
      <c r="I86" s="19">
        <f t="shared" si="7"/>
        <v>1113.892068771</v>
      </c>
      <c r="K86" s="65" t="s">
        <v>73</v>
      </c>
      <c r="L86" s="48">
        <v>381586774.87098235</v>
      </c>
      <c r="M86" s="68">
        <f aca="true" t="shared" si="8" ref="M86:M93">$M$85/$L$94*L86</f>
        <v>6188.342275573001</v>
      </c>
      <c r="N86" s="60"/>
      <c r="O86" s="55"/>
    </row>
    <row r="87" spans="1:15" ht="13.5" thickBot="1">
      <c r="A87" s="126" t="s">
        <v>79</v>
      </c>
      <c r="B87" s="107"/>
      <c r="C87" s="105"/>
      <c r="D87" s="5"/>
      <c r="E87" s="120"/>
      <c r="F87" s="130"/>
      <c r="G87" s="114">
        <f>SUM(G75:G86)</f>
        <v>17443</v>
      </c>
      <c r="H87" s="3"/>
      <c r="I87" s="37">
        <f>SUM(I75:I86)</f>
        <v>33913.06006877099</v>
      </c>
      <c r="K87" s="65" t="s">
        <v>74</v>
      </c>
      <c r="L87" s="48">
        <v>150174015.16967967</v>
      </c>
      <c r="M87" s="68">
        <f t="shared" si="8"/>
        <v>2435.4308586330944</v>
      </c>
      <c r="N87" s="60"/>
      <c r="O87" s="60"/>
    </row>
    <row r="88" spans="1:15" s="119" customFormat="1" ht="13.5" thickTop="1">
      <c r="A88" s="127"/>
      <c r="B88" s="117"/>
      <c r="C88" s="118"/>
      <c r="D88" s="101"/>
      <c r="E88" s="101"/>
      <c r="F88" s="131"/>
      <c r="G88" s="100"/>
      <c r="H88" s="104"/>
      <c r="I88" s="132"/>
      <c r="K88" s="69" t="s">
        <v>64</v>
      </c>
      <c r="L88" s="48">
        <v>397678750.1300331</v>
      </c>
      <c r="M88" s="70">
        <f t="shared" si="8"/>
        <v>6449.312144947347</v>
      </c>
      <c r="N88" s="71">
        <f>+M88</f>
        <v>6449.312144947347</v>
      </c>
      <c r="O88" s="71">
        <f>+M88</f>
        <v>6449.312144947347</v>
      </c>
    </row>
    <row r="89" spans="1:15" s="119" customFormat="1" ht="12.75">
      <c r="A89" s="108">
        <v>41275</v>
      </c>
      <c r="B89" s="117"/>
      <c r="C89" s="118"/>
      <c r="D89" s="101"/>
      <c r="E89" s="101"/>
      <c r="F89" s="103"/>
      <c r="G89" s="100">
        <v>552</v>
      </c>
      <c r="H89" s="138">
        <v>1.965</v>
      </c>
      <c r="I89" s="19">
        <f aca="true" t="shared" si="9" ref="I89:I100">F89*H89+G89*H89</f>
        <v>1084.68</v>
      </c>
      <c r="K89" s="65" t="s">
        <v>91</v>
      </c>
      <c r="L89" s="63">
        <v>563100353.9596207</v>
      </c>
      <c r="M89" s="68">
        <f t="shared" si="8"/>
        <v>9132.019124553342</v>
      </c>
      <c r="N89" s="60"/>
      <c r="O89" s="71">
        <f>+M89</f>
        <v>9132.019124553342</v>
      </c>
    </row>
    <row r="90" spans="1:15" s="119" customFormat="1" ht="12.75">
      <c r="A90" s="108">
        <v>41306</v>
      </c>
      <c r="B90" s="117"/>
      <c r="C90" s="118"/>
      <c r="D90" s="101"/>
      <c r="E90" s="101"/>
      <c r="F90" s="103"/>
      <c r="G90" s="100">
        <v>545</v>
      </c>
      <c r="H90" s="138">
        <v>1.965</v>
      </c>
      <c r="I90" s="19">
        <f t="shared" si="9"/>
        <v>1070.925</v>
      </c>
      <c r="K90" s="66" t="s">
        <v>92</v>
      </c>
      <c r="L90" s="64">
        <v>276633108.3041221</v>
      </c>
      <c r="M90" s="68">
        <f t="shared" si="8"/>
        <v>4486.267532517004</v>
      </c>
      <c r="N90" s="60"/>
      <c r="O90" s="71">
        <f>+M90</f>
        <v>4486.267532517004</v>
      </c>
    </row>
    <row r="91" spans="1:15" s="119" customFormat="1" ht="12.75">
      <c r="A91" s="108">
        <v>41334</v>
      </c>
      <c r="B91" s="117"/>
      <c r="C91" s="118"/>
      <c r="D91" s="101"/>
      <c r="E91" s="101"/>
      <c r="F91" s="103"/>
      <c r="G91" s="100">
        <v>463</v>
      </c>
      <c r="H91" s="138">
        <v>1.965</v>
      </c>
      <c r="I91" s="19">
        <f t="shared" si="9"/>
        <v>909.7950000000001</v>
      </c>
      <c r="K91" s="69" t="s">
        <v>65</v>
      </c>
      <c r="L91" s="64">
        <v>21456.95840914153</v>
      </c>
      <c r="M91" s="70">
        <f t="shared" si="8"/>
        <v>0.3479759037073472</v>
      </c>
      <c r="N91" s="71">
        <f>+M91</f>
        <v>0.3479759037073472</v>
      </c>
      <c r="O91" s="71">
        <f>+M91</f>
        <v>0.3479759037073472</v>
      </c>
    </row>
    <row r="92" spans="1:15" s="119" customFormat="1" ht="12.75">
      <c r="A92" s="108">
        <v>41365</v>
      </c>
      <c r="B92" s="117"/>
      <c r="C92" s="118"/>
      <c r="D92" s="101"/>
      <c r="E92" s="101"/>
      <c r="F92" s="103"/>
      <c r="G92" s="100">
        <v>545</v>
      </c>
      <c r="H92" s="138">
        <v>1.965</v>
      </c>
      <c r="I92" s="19">
        <f t="shared" si="9"/>
        <v>1070.925</v>
      </c>
      <c r="K92" s="69" t="s">
        <v>66</v>
      </c>
      <c r="L92" s="64">
        <v>9628070.206580993</v>
      </c>
      <c r="M92" s="70">
        <f t="shared" si="8"/>
        <v>156.14218787250982</v>
      </c>
      <c r="N92" s="71">
        <f>+M92</f>
        <v>156.14218787250982</v>
      </c>
      <c r="O92" s="71">
        <f>+M92</f>
        <v>156.14218787250982</v>
      </c>
    </row>
    <row r="93" spans="1:15" s="119" customFormat="1" ht="12.75">
      <c r="A93" s="108">
        <v>41395</v>
      </c>
      <c r="B93" s="117"/>
      <c r="C93" s="118"/>
      <c r="D93" s="101"/>
      <c r="E93" s="101"/>
      <c r="F93" s="103"/>
      <c r="G93" s="100">
        <v>1832.45</v>
      </c>
      <c r="H93" s="138">
        <v>1.965</v>
      </c>
      <c r="I93" s="19">
        <f t="shared" si="9"/>
        <v>3600.76425</v>
      </c>
      <c r="K93" s="66" t="s">
        <v>75</v>
      </c>
      <c r="L93" s="64"/>
      <c r="M93" s="68">
        <f t="shared" si="8"/>
        <v>0</v>
      </c>
      <c r="N93" s="60"/>
      <c r="O93" s="60"/>
    </row>
    <row r="94" spans="1:15" s="119" customFormat="1" ht="13.5" thickBot="1">
      <c r="A94" s="108">
        <v>41426</v>
      </c>
      <c r="B94" s="117"/>
      <c r="C94" s="118"/>
      <c r="D94" s="101"/>
      <c r="E94" s="101"/>
      <c r="F94" s="103"/>
      <c r="G94" s="100">
        <v>0</v>
      </c>
      <c r="H94" s="138">
        <v>1.965</v>
      </c>
      <c r="I94" s="19">
        <f t="shared" si="9"/>
        <v>0</v>
      </c>
      <c r="K94" s="49" t="s">
        <v>63</v>
      </c>
      <c r="L94" s="50">
        <f>SUM(L86:L93)</f>
        <v>1778822529.5994277</v>
      </c>
      <c r="M94" s="59">
        <f>SUM(M86:M93)</f>
        <v>28847.862100000006</v>
      </c>
      <c r="N94" s="75">
        <f>SUM(N86:N93)</f>
        <v>6605.802308723564</v>
      </c>
      <c r="O94" s="72">
        <f>SUM(O86:O93)</f>
        <v>20224.08896579391</v>
      </c>
    </row>
    <row r="95" spans="1:15" s="119" customFormat="1" ht="13.5" thickBot="1" thickTop="1">
      <c r="A95" s="108">
        <v>41456</v>
      </c>
      <c r="B95" s="117"/>
      <c r="C95" s="118"/>
      <c r="D95" s="101"/>
      <c r="E95" s="101"/>
      <c r="F95" s="103"/>
      <c r="G95" s="100">
        <v>0</v>
      </c>
      <c r="H95" s="138">
        <v>1.965</v>
      </c>
      <c r="I95" s="19">
        <f t="shared" si="9"/>
        <v>0</v>
      </c>
      <c r="K95"/>
      <c r="L95"/>
      <c r="M95"/>
      <c r="N95"/>
      <c r="O95"/>
    </row>
    <row r="96" spans="1:15" s="119" customFormat="1" ht="12.75" thickBot="1">
      <c r="A96" s="108">
        <v>41487</v>
      </c>
      <c r="B96" s="117"/>
      <c r="C96" s="118"/>
      <c r="D96" s="101"/>
      <c r="E96" s="101"/>
      <c r="F96" s="103"/>
      <c r="G96" s="100">
        <v>0</v>
      </c>
      <c r="H96" s="138">
        <v>1.965</v>
      </c>
      <c r="I96" s="19">
        <f t="shared" si="9"/>
        <v>0</v>
      </c>
      <c r="K96" s="91"/>
      <c r="L96" s="92"/>
      <c r="M96" s="92"/>
      <c r="N96" s="93"/>
      <c r="O96"/>
    </row>
    <row r="97" spans="1:15" s="119" customFormat="1" ht="39">
      <c r="A97" s="108">
        <v>41518</v>
      </c>
      <c r="B97" s="117"/>
      <c r="C97" s="118"/>
      <c r="D97" s="101"/>
      <c r="E97" s="101"/>
      <c r="F97" s="103"/>
      <c r="G97" s="100">
        <v>485.82</v>
      </c>
      <c r="H97" s="138">
        <v>1.965</v>
      </c>
      <c r="I97" s="19">
        <f t="shared" si="9"/>
        <v>954.6363</v>
      </c>
      <c r="K97" s="157" t="s">
        <v>62</v>
      </c>
      <c r="L97" s="84" t="s">
        <v>87</v>
      </c>
      <c r="M97" s="85" t="s">
        <v>70</v>
      </c>
      <c r="N97" s="87" t="s">
        <v>76</v>
      </c>
      <c r="O97"/>
    </row>
    <row r="98" spans="1:15" s="119" customFormat="1" ht="39">
      <c r="A98" s="108">
        <v>41548</v>
      </c>
      <c r="B98" s="117"/>
      <c r="C98" s="118"/>
      <c r="D98" s="101"/>
      <c r="E98" s="101"/>
      <c r="F98" s="103"/>
      <c r="G98" s="100">
        <v>421.78</v>
      </c>
      <c r="H98" s="138">
        <v>1.965</v>
      </c>
      <c r="I98" s="19">
        <f t="shared" si="9"/>
        <v>828.7977</v>
      </c>
      <c r="K98" s="158"/>
      <c r="L98" s="56" t="s">
        <v>77</v>
      </c>
      <c r="M98" s="82">
        <f>+O81</f>
        <v>28847.8621</v>
      </c>
      <c r="N98" s="94"/>
      <c r="O98"/>
    </row>
    <row r="99" spans="1:16" s="119" customFormat="1" ht="12.75">
      <c r="A99" s="108">
        <v>41579</v>
      </c>
      <c r="B99" s="117"/>
      <c r="C99" s="118"/>
      <c r="D99" s="101"/>
      <c r="E99" s="101"/>
      <c r="F99" s="103"/>
      <c r="G99" s="100">
        <v>480.58</v>
      </c>
      <c r="H99" s="138">
        <v>1.965</v>
      </c>
      <c r="I99" s="19">
        <f t="shared" si="9"/>
        <v>944.3397</v>
      </c>
      <c r="K99" s="86" t="s">
        <v>73</v>
      </c>
      <c r="L99" s="135">
        <v>602901.7872539988</v>
      </c>
      <c r="M99" s="83"/>
      <c r="N99" s="95">
        <f>M98/L99</f>
        <v>0.04784836056199411</v>
      </c>
      <c r="O99"/>
      <c r="P99" s="119">
        <v>12</v>
      </c>
    </row>
    <row r="100" spans="1:15" s="119" customFormat="1" ht="12.75">
      <c r="A100" s="108">
        <v>41609</v>
      </c>
      <c r="B100" s="117"/>
      <c r="C100" s="118"/>
      <c r="D100" s="101"/>
      <c r="E100" s="101"/>
      <c r="F100" s="103"/>
      <c r="G100" s="100">
        <v>1936.26</v>
      </c>
      <c r="H100" s="138">
        <v>1.965</v>
      </c>
      <c r="I100" s="19">
        <f t="shared" si="9"/>
        <v>3804.7509</v>
      </c>
      <c r="K100" s="86" t="s">
        <v>74</v>
      </c>
      <c r="L100" s="135">
        <v>49210.42849291788</v>
      </c>
      <c r="M100" s="68"/>
      <c r="N100" s="96">
        <f>M100/L100</f>
        <v>0</v>
      </c>
      <c r="O100"/>
    </row>
    <row r="101" spans="1:15" s="119" customFormat="1" ht="13.5" thickBot="1">
      <c r="A101" s="126" t="s">
        <v>82</v>
      </c>
      <c r="B101" s="107"/>
      <c r="C101" s="105"/>
      <c r="D101" s="5"/>
      <c r="E101" s="5"/>
      <c r="F101" s="13"/>
      <c r="G101" s="114">
        <f>SUM(G89:G100)</f>
        <v>7261.889999999999</v>
      </c>
      <c r="H101" s="3"/>
      <c r="I101" s="37">
        <f>SUM(I89:I100)</f>
        <v>14269.613849999998</v>
      </c>
      <c r="K101" s="97" t="s">
        <v>75</v>
      </c>
      <c r="L101" s="135">
        <v>6541.33564356297</v>
      </c>
      <c r="M101" s="134"/>
      <c r="N101" s="98">
        <f>M101/L101</f>
        <v>0</v>
      </c>
      <c r="O101"/>
    </row>
    <row r="102" spans="1:15" s="119" customFormat="1" ht="13.5" thickBot="1" thickTop="1">
      <c r="A102" s="128"/>
      <c r="B102" s="117"/>
      <c r="C102" s="118"/>
      <c r="D102" s="101"/>
      <c r="E102" s="101"/>
      <c r="F102" s="103"/>
      <c r="G102" s="100"/>
      <c r="H102" s="104"/>
      <c r="I102" s="133"/>
      <c r="K102" s="88" t="s">
        <v>63</v>
      </c>
      <c r="L102" s="89">
        <f>SUM(L99:L100)</f>
        <v>652112.2157469167</v>
      </c>
      <c r="M102" s="90">
        <f>SUM(M99:M101)</f>
        <v>0</v>
      </c>
      <c r="N102" s="99"/>
      <c r="O102" s="76"/>
    </row>
    <row r="103" spans="1:9" s="119" customFormat="1" ht="12">
      <c r="A103" s="108">
        <v>41640</v>
      </c>
      <c r="B103" s="117"/>
      <c r="C103" s="118"/>
      <c r="D103" s="101"/>
      <c r="E103" s="101"/>
      <c r="F103" s="103"/>
      <c r="G103" s="100">
        <v>2048.48</v>
      </c>
      <c r="H103" s="138">
        <v>1.971832773568695</v>
      </c>
      <c r="I103" s="137">
        <f aca="true" t="shared" si="10" ref="I103:I114">F103*H103+G103*H103</f>
        <v>4039.26</v>
      </c>
    </row>
    <row r="104" spans="1:9" s="119" customFormat="1" ht="12">
      <c r="A104" s="108">
        <v>41671</v>
      </c>
      <c r="B104" s="117"/>
      <c r="C104" s="118"/>
      <c r="D104" s="101"/>
      <c r="E104" s="101"/>
      <c r="F104" s="103"/>
      <c r="G104" s="100">
        <v>2153.46</v>
      </c>
      <c r="H104" s="138">
        <v>1.987</v>
      </c>
      <c r="I104" s="137">
        <f t="shared" si="10"/>
        <v>4278.925020000001</v>
      </c>
    </row>
    <row r="105" spans="1:12" s="119" customFormat="1" ht="12">
      <c r="A105" s="108">
        <v>41699</v>
      </c>
      <c r="B105" s="117"/>
      <c r="C105" s="118"/>
      <c r="D105" s="101"/>
      <c r="E105" s="101"/>
      <c r="F105" s="103"/>
      <c r="G105" s="100">
        <v>2093.7</v>
      </c>
      <c r="H105" s="138">
        <v>1.987</v>
      </c>
      <c r="I105" s="137">
        <f t="shared" si="10"/>
        <v>4160.1819</v>
      </c>
      <c r="K105" s="136">
        <f>L105/G103</f>
        <v>1.971832773568695</v>
      </c>
      <c r="L105" s="119">
        <f>1271.89+2767.37</f>
        <v>4039.26</v>
      </c>
    </row>
    <row r="106" spans="1:9" s="119" customFormat="1" ht="12">
      <c r="A106" s="108">
        <v>41730</v>
      </c>
      <c r="B106" s="117"/>
      <c r="C106" s="118"/>
      <c r="D106" s="101"/>
      <c r="E106" s="101"/>
      <c r="F106" s="103"/>
      <c r="G106" s="100">
        <v>425.3</v>
      </c>
      <c r="H106" s="138">
        <v>1.987</v>
      </c>
      <c r="I106" s="137">
        <f t="shared" si="10"/>
        <v>845.0711000000001</v>
      </c>
    </row>
    <row r="107" spans="1:9" s="119" customFormat="1" ht="12">
      <c r="A107" s="108">
        <v>41760</v>
      </c>
      <c r="B107" s="117"/>
      <c r="C107" s="118"/>
      <c r="D107" s="101"/>
      <c r="E107" s="101"/>
      <c r="F107" s="103"/>
      <c r="G107" s="100">
        <v>463.62</v>
      </c>
      <c r="H107" s="138">
        <v>1.987</v>
      </c>
      <c r="I107" s="137">
        <f t="shared" si="10"/>
        <v>921.21294</v>
      </c>
    </row>
    <row r="108" spans="1:9" s="119" customFormat="1" ht="12">
      <c r="A108" s="108">
        <v>41791</v>
      </c>
      <c r="B108" s="117"/>
      <c r="C108" s="118"/>
      <c r="D108" s="101"/>
      <c r="E108" s="101"/>
      <c r="F108" s="103"/>
      <c r="G108" s="100">
        <f>1809.78</f>
        <v>1809.78</v>
      </c>
      <c r="H108" s="138">
        <v>1.987</v>
      </c>
      <c r="I108" s="137">
        <f t="shared" si="10"/>
        <v>3596.0328600000003</v>
      </c>
    </row>
    <row r="109" spans="1:9" s="119" customFormat="1" ht="12">
      <c r="A109" s="108">
        <v>41821</v>
      </c>
      <c r="B109" s="117"/>
      <c r="C109" s="118"/>
      <c r="D109" s="101"/>
      <c r="E109" s="101"/>
      <c r="F109" s="103"/>
      <c r="G109" s="100">
        <v>1808.75</v>
      </c>
      <c r="H109" s="138">
        <v>1.987</v>
      </c>
      <c r="I109" s="137">
        <f t="shared" si="10"/>
        <v>3593.9862500000004</v>
      </c>
    </row>
    <row r="110" spans="1:9" s="119" customFormat="1" ht="12">
      <c r="A110" s="108">
        <v>41852</v>
      </c>
      <c r="B110" s="117"/>
      <c r="C110" s="118"/>
      <c r="D110" s="101"/>
      <c r="E110" s="101"/>
      <c r="F110" s="103"/>
      <c r="G110" s="100">
        <v>1253.25</v>
      </c>
      <c r="H110" s="138">
        <v>1.987</v>
      </c>
      <c r="I110" s="137">
        <f t="shared" si="10"/>
        <v>2490.20775</v>
      </c>
    </row>
    <row r="111" spans="1:9" s="119" customFormat="1" ht="12">
      <c r="A111" s="108">
        <v>41883</v>
      </c>
      <c r="B111" s="117"/>
      <c r="C111" s="118"/>
      <c r="D111" s="101"/>
      <c r="E111" s="101"/>
      <c r="F111" s="103"/>
      <c r="G111" s="100">
        <v>1481.16</v>
      </c>
      <c r="H111" s="138">
        <v>1.987</v>
      </c>
      <c r="I111" s="137">
        <f t="shared" si="10"/>
        <v>2943.0649200000003</v>
      </c>
    </row>
    <row r="112" spans="1:9" s="119" customFormat="1" ht="12">
      <c r="A112" s="108">
        <v>41913</v>
      </c>
      <c r="B112" s="117"/>
      <c r="C112" s="118"/>
      <c r="D112" s="101"/>
      <c r="E112" s="101"/>
      <c r="F112" s="103"/>
      <c r="G112" s="100">
        <v>1542.54</v>
      </c>
      <c r="H112" s="138">
        <v>1.987</v>
      </c>
      <c r="I112" s="137">
        <f t="shared" si="10"/>
        <v>3065.02698</v>
      </c>
    </row>
    <row r="113" spans="1:9" s="119" customFormat="1" ht="12">
      <c r="A113" s="108">
        <v>41944</v>
      </c>
      <c r="B113" s="117"/>
      <c r="C113" s="118"/>
      <c r="D113" s="101"/>
      <c r="E113" s="101"/>
      <c r="F113" s="103"/>
      <c r="G113" s="100">
        <v>1816.19</v>
      </c>
      <c r="H113" s="138">
        <v>1.987</v>
      </c>
      <c r="I113" s="137">
        <f t="shared" si="10"/>
        <v>3608.7695300000005</v>
      </c>
    </row>
    <row r="114" spans="1:9" s="119" customFormat="1" ht="12">
      <c r="A114" s="108">
        <v>41974</v>
      </c>
      <c r="B114" s="117"/>
      <c r="C114" s="118"/>
      <c r="D114" s="101"/>
      <c r="E114" s="101"/>
      <c r="F114" s="103"/>
      <c r="G114" s="100">
        <v>1953.78</v>
      </c>
      <c r="H114" s="138">
        <v>1.987</v>
      </c>
      <c r="I114" s="137">
        <f t="shared" si="10"/>
        <v>3882.16086</v>
      </c>
    </row>
    <row r="115" spans="1:9" s="119" customFormat="1" ht="13.5" thickBot="1">
      <c r="A115" s="126" t="s">
        <v>83</v>
      </c>
      <c r="B115" s="107"/>
      <c r="C115" s="105"/>
      <c r="D115" s="5"/>
      <c r="E115" s="5"/>
      <c r="F115" s="13"/>
      <c r="G115" s="114">
        <f>SUM(G103:G114)</f>
        <v>18850.01</v>
      </c>
      <c r="H115" s="3"/>
      <c r="I115" s="37">
        <f>SUM(I103:I114)</f>
        <v>37423.90011</v>
      </c>
    </row>
    <row r="116" spans="1:9" s="119" customFormat="1" ht="13.5" hidden="1" thickTop="1">
      <c r="A116" s="128"/>
      <c r="B116" s="117"/>
      <c r="C116" s="118"/>
      <c r="D116" s="101"/>
      <c r="E116" s="101"/>
      <c r="F116" s="103"/>
      <c r="G116" s="100"/>
      <c r="H116" s="104"/>
      <c r="I116" s="133"/>
    </row>
    <row r="117" spans="1:9" s="119" customFormat="1" ht="12.75" hidden="1">
      <c r="A117" s="108">
        <v>42005</v>
      </c>
      <c r="B117" s="117"/>
      <c r="C117" s="118"/>
      <c r="D117" s="101"/>
      <c r="E117" s="101"/>
      <c r="F117" s="103"/>
      <c r="G117" s="100"/>
      <c r="H117" s="104"/>
      <c r="I117" s="133"/>
    </row>
    <row r="118" spans="1:9" s="119" customFormat="1" ht="12.75" hidden="1">
      <c r="A118" s="108">
        <v>42036</v>
      </c>
      <c r="B118" s="117"/>
      <c r="C118" s="118"/>
      <c r="D118" s="101"/>
      <c r="E118" s="101"/>
      <c r="F118" s="103"/>
      <c r="G118" s="100"/>
      <c r="H118" s="104"/>
      <c r="I118" s="133"/>
    </row>
    <row r="119" spans="1:9" s="119" customFormat="1" ht="12.75" hidden="1">
      <c r="A119" s="108">
        <v>42064</v>
      </c>
      <c r="B119" s="117"/>
      <c r="C119" s="118"/>
      <c r="D119" s="101"/>
      <c r="E119" s="101"/>
      <c r="F119" s="103"/>
      <c r="G119" s="100"/>
      <c r="H119" s="104"/>
      <c r="I119" s="133"/>
    </row>
    <row r="120" spans="1:9" s="119" customFormat="1" ht="12.75" hidden="1">
      <c r="A120" s="108">
        <v>42095</v>
      </c>
      <c r="B120" s="117"/>
      <c r="C120" s="118"/>
      <c r="D120" s="101"/>
      <c r="E120" s="101"/>
      <c r="F120" s="103"/>
      <c r="G120" s="100"/>
      <c r="H120" s="104"/>
      <c r="I120" s="133"/>
    </row>
    <row r="121" spans="1:9" s="119" customFormat="1" ht="12.75" hidden="1">
      <c r="A121" s="108">
        <v>42125</v>
      </c>
      <c r="B121" s="117"/>
      <c r="C121" s="118"/>
      <c r="D121" s="101"/>
      <c r="E121" s="101"/>
      <c r="F121" s="103"/>
      <c r="G121" s="100"/>
      <c r="H121" s="104"/>
      <c r="I121" s="133"/>
    </row>
    <row r="122" spans="1:9" s="119" customFormat="1" ht="12.75" hidden="1">
      <c r="A122" s="108">
        <v>42156</v>
      </c>
      <c r="B122" s="117"/>
      <c r="C122" s="118"/>
      <c r="D122" s="101"/>
      <c r="E122" s="101"/>
      <c r="F122" s="103"/>
      <c r="G122" s="100"/>
      <c r="H122" s="104"/>
      <c r="I122" s="133"/>
    </row>
    <row r="123" spans="1:9" s="119" customFormat="1" ht="12.75" hidden="1">
      <c r="A123" s="108">
        <v>42186</v>
      </c>
      <c r="B123" s="117"/>
      <c r="C123" s="118"/>
      <c r="D123" s="101"/>
      <c r="E123" s="101"/>
      <c r="F123" s="103"/>
      <c r="G123" s="100"/>
      <c r="H123" s="104"/>
      <c r="I123" s="133"/>
    </row>
    <row r="124" spans="1:9" s="119" customFormat="1" ht="12.75" hidden="1">
      <c r="A124" s="108">
        <v>42217</v>
      </c>
      <c r="B124" s="117"/>
      <c r="C124" s="118"/>
      <c r="D124" s="101"/>
      <c r="E124" s="101"/>
      <c r="F124" s="103"/>
      <c r="G124" s="100"/>
      <c r="H124" s="104"/>
      <c r="I124" s="133"/>
    </row>
    <row r="125" spans="1:9" s="119" customFormat="1" ht="12.75" hidden="1">
      <c r="A125" s="108">
        <v>42248</v>
      </c>
      <c r="B125" s="117"/>
      <c r="C125" s="118"/>
      <c r="D125" s="101"/>
      <c r="E125" s="101"/>
      <c r="F125" s="103"/>
      <c r="G125" s="100"/>
      <c r="H125" s="104"/>
      <c r="I125" s="133"/>
    </row>
    <row r="126" spans="1:9" s="119" customFormat="1" ht="12.75" hidden="1">
      <c r="A126" s="108">
        <v>42278</v>
      </c>
      <c r="B126" s="117"/>
      <c r="C126" s="118"/>
      <c r="D126" s="101"/>
      <c r="E126" s="101"/>
      <c r="F126" s="103"/>
      <c r="G126" s="100"/>
      <c r="H126" s="104"/>
      <c r="I126" s="133"/>
    </row>
    <row r="127" spans="1:9" s="119" customFormat="1" ht="12.75" hidden="1">
      <c r="A127" s="108">
        <v>42309</v>
      </c>
      <c r="B127" s="117"/>
      <c r="C127" s="118"/>
      <c r="D127" s="101"/>
      <c r="E127" s="101"/>
      <c r="F127" s="103"/>
      <c r="G127" s="100"/>
      <c r="H127" s="104"/>
      <c r="I127" s="133"/>
    </row>
    <row r="128" spans="1:9" s="119" customFormat="1" ht="12.75" hidden="1">
      <c r="A128" s="108">
        <v>42339</v>
      </c>
      <c r="B128" s="117"/>
      <c r="C128" s="118"/>
      <c r="D128" s="101"/>
      <c r="E128" s="101"/>
      <c r="F128" s="103"/>
      <c r="G128" s="100"/>
      <c r="H128" s="104"/>
      <c r="I128" s="133"/>
    </row>
    <row r="129" spans="1:9" s="119" customFormat="1" ht="13.5" hidden="1" thickBot="1">
      <c r="A129" s="126" t="s">
        <v>84</v>
      </c>
      <c r="B129" s="107"/>
      <c r="C129" s="105"/>
      <c r="D129" s="5"/>
      <c r="E129" s="5"/>
      <c r="F129" s="14"/>
      <c r="G129" s="114">
        <f>SUM(G117:G128)</f>
        <v>0</v>
      </c>
      <c r="H129" s="3"/>
      <c r="I129" s="37">
        <f>SUM(I117:I128)</f>
        <v>0</v>
      </c>
    </row>
    <row r="130" spans="3:11" ht="27" thickBot="1" thickTop="1">
      <c r="C130" s="9"/>
      <c r="G130" s="140" t="s">
        <v>1</v>
      </c>
      <c r="H130" s="141" t="s">
        <v>3</v>
      </c>
      <c r="I130" s="142" t="s">
        <v>61</v>
      </c>
      <c r="K130" s="116"/>
    </row>
    <row r="131" spans="1:10" ht="13.5" thickBot="1">
      <c r="A131" s="145" t="s">
        <v>90</v>
      </c>
      <c r="B131" s="146"/>
      <c r="C131" s="147"/>
      <c r="D131" s="148"/>
      <c r="E131" s="148"/>
      <c r="F131" s="148"/>
      <c r="G131" s="143">
        <f>+G132</f>
        <v>14518.3</v>
      </c>
      <c r="H131" s="144">
        <v>1.987</v>
      </c>
      <c r="I131" s="149">
        <f>+G131*H131</f>
        <v>28847.8621</v>
      </c>
      <c r="J131" s="150"/>
    </row>
    <row r="132" spans="1:9" s="41" customFormat="1" ht="13.5" thickBot="1">
      <c r="A132" s="129" t="s">
        <v>81</v>
      </c>
      <c r="B132" s="6"/>
      <c r="C132" s="8"/>
      <c r="D132" s="38"/>
      <c r="E132" s="38"/>
      <c r="F132" s="38"/>
      <c r="G132" s="35">
        <f>AVERAGE(G75:G86,G89:G100,G102:G114)*12</f>
        <v>14518.3</v>
      </c>
      <c r="H132" s="39">
        <v>1.987</v>
      </c>
      <c r="I132" s="40">
        <f>G132*H132</f>
        <v>28847.8621</v>
      </c>
    </row>
    <row r="133" ht="12">
      <c r="C133" s="9"/>
    </row>
    <row r="134" spans="1:9" ht="12">
      <c r="A134" s="151"/>
      <c r="B134" s="106"/>
      <c r="C134" s="106"/>
      <c r="D134" s="45"/>
      <c r="E134" s="45"/>
      <c r="F134" s="45"/>
      <c r="G134" s="113"/>
      <c r="H134" s="152"/>
      <c r="I134" s="45"/>
    </row>
    <row r="135" spans="1:9" ht="12">
      <c r="A135" s="151" t="s">
        <v>80</v>
      </c>
      <c r="B135" s="106"/>
      <c r="C135" s="106"/>
      <c r="D135" s="45"/>
      <c r="E135" s="45"/>
      <c r="F135" s="45"/>
      <c r="G135" s="113"/>
      <c r="H135" s="152"/>
      <c r="I135" s="45"/>
    </row>
    <row r="136" spans="1:9" ht="12">
      <c r="A136" s="151"/>
      <c r="B136" s="106"/>
      <c r="C136" s="106"/>
      <c r="D136" s="45"/>
      <c r="E136" s="45"/>
      <c r="F136" s="45"/>
      <c r="G136" s="113"/>
      <c r="H136" s="152"/>
      <c r="I136" s="45"/>
    </row>
    <row r="137" spans="1:9" ht="12">
      <c r="A137" s="151"/>
      <c r="B137" s="106"/>
      <c r="C137" s="106"/>
      <c r="D137" s="45"/>
      <c r="E137" s="45"/>
      <c r="F137" s="45"/>
      <c r="G137" s="113"/>
      <c r="H137" s="152"/>
      <c r="I137" s="45"/>
    </row>
    <row r="138" spans="1:9" ht="12">
      <c r="A138" s="151"/>
      <c r="B138" s="106"/>
      <c r="C138" s="106"/>
      <c r="D138" s="45"/>
      <c r="E138" s="45"/>
      <c r="F138" s="45"/>
      <c r="G138" s="113"/>
      <c r="H138" s="152"/>
      <c r="I138" s="45"/>
    </row>
    <row r="139" spans="1:9" ht="12">
      <c r="A139" s="151"/>
      <c r="B139" s="106"/>
      <c r="C139" s="106"/>
      <c r="D139" s="45"/>
      <c r="E139" s="45"/>
      <c r="F139" s="45"/>
      <c r="G139" s="113"/>
      <c r="H139" s="152"/>
      <c r="I139" s="45"/>
    </row>
    <row r="140" spans="1:9" ht="12">
      <c r="A140" s="151"/>
      <c r="B140" s="106"/>
      <c r="C140" s="106"/>
      <c r="D140" s="45"/>
      <c r="E140" s="45"/>
      <c r="F140" s="45"/>
      <c r="G140" s="113"/>
      <c r="H140" s="152"/>
      <c r="I140" s="45"/>
    </row>
    <row r="141" spans="1:9" ht="12">
      <c r="A141" s="151"/>
      <c r="B141" s="106"/>
      <c r="C141" s="106"/>
      <c r="D141" s="45"/>
      <c r="E141" s="45"/>
      <c r="F141" s="45"/>
      <c r="G141" s="113"/>
      <c r="H141" s="152"/>
      <c r="I141" s="45"/>
    </row>
    <row r="142" spans="1:9" ht="12">
      <c r="A142" s="151"/>
      <c r="B142" s="106"/>
      <c r="C142" s="106"/>
      <c r="D142" s="45"/>
      <c r="E142" s="45"/>
      <c r="F142" s="45"/>
      <c r="G142" s="113"/>
      <c r="H142" s="152"/>
      <c r="I142" s="45"/>
    </row>
    <row r="143" spans="1:9" ht="12">
      <c r="A143" s="151"/>
      <c r="B143" s="106"/>
      <c r="C143" s="106"/>
      <c r="D143" s="45"/>
      <c r="E143" s="45"/>
      <c r="F143" s="45"/>
      <c r="G143" s="113"/>
      <c r="H143" s="152"/>
      <c r="I143" s="45"/>
    </row>
    <row r="144" ht="12">
      <c r="C144" s="9"/>
    </row>
    <row r="145" ht="12">
      <c r="C145" s="9"/>
    </row>
    <row r="146" ht="12">
      <c r="C146" s="9"/>
    </row>
    <row r="147" ht="12">
      <c r="C147" s="9"/>
    </row>
    <row r="148" ht="12">
      <c r="C148" s="9"/>
    </row>
    <row r="149" ht="12">
      <c r="C149" s="9"/>
    </row>
    <row r="150" ht="12">
      <c r="C150" s="9"/>
    </row>
    <row r="151" ht="12">
      <c r="C151" s="9"/>
    </row>
    <row r="152" ht="12">
      <c r="C152" s="9"/>
    </row>
    <row r="153" ht="12">
      <c r="C153" s="9"/>
    </row>
    <row r="154" ht="12">
      <c r="C154" s="9"/>
    </row>
    <row r="155" ht="12">
      <c r="C155" s="9"/>
    </row>
    <row r="156" ht="12">
      <c r="C156" s="9"/>
    </row>
    <row r="157" ht="12">
      <c r="C157" s="9"/>
    </row>
    <row r="158" ht="12">
      <c r="C158" s="9"/>
    </row>
    <row r="159" ht="12">
      <c r="C159" s="9"/>
    </row>
    <row r="160" ht="12">
      <c r="C160" s="9"/>
    </row>
    <row r="161" ht="12">
      <c r="C161" s="9"/>
    </row>
    <row r="162" ht="12">
      <c r="C162" s="9"/>
    </row>
    <row r="163" ht="12">
      <c r="C163" s="9"/>
    </row>
    <row r="164" ht="12">
      <c r="C164" s="9"/>
    </row>
    <row r="165" ht="12">
      <c r="C165" s="9"/>
    </row>
    <row r="166" ht="12">
      <c r="C166" s="9"/>
    </row>
    <row r="167" ht="12">
      <c r="C167" s="9"/>
    </row>
    <row r="168" ht="12">
      <c r="C168" s="9"/>
    </row>
    <row r="169" ht="12">
      <c r="C169" s="9"/>
    </row>
    <row r="170" ht="12">
      <c r="C170" s="9"/>
    </row>
    <row r="171" ht="12">
      <c r="C171" s="9"/>
    </row>
    <row r="172" ht="12">
      <c r="C172" s="9"/>
    </row>
    <row r="173" ht="12">
      <c r="C173" s="9"/>
    </row>
    <row r="174" ht="12">
      <c r="C174" s="9"/>
    </row>
    <row r="175" ht="12">
      <c r="C175" s="9"/>
    </row>
    <row r="176" ht="12">
      <c r="C176" s="9"/>
    </row>
    <row r="177" ht="12">
      <c r="C177" s="9"/>
    </row>
    <row r="178" ht="12">
      <c r="C178" s="9"/>
    </row>
    <row r="179" ht="12">
      <c r="C179" s="9"/>
    </row>
    <row r="180" ht="12">
      <c r="C180" s="9"/>
    </row>
    <row r="181" ht="12">
      <c r="C181" s="9"/>
    </row>
    <row r="182" ht="12">
      <c r="C182" s="9"/>
    </row>
    <row r="183" ht="12">
      <c r="C183" s="9"/>
    </row>
    <row r="184" ht="12">
      <c r="C184" s="9"/>
    </row>
    <row r="185" ht="12">
      <c r="C185" s="9"/>
    </row>
    <row r="186" ht="12">
      <c r="C186" s="9"/>
    </row>
    <row r="187" ht="12">
      <c r="C187" s="9"/>
    </row>
    <row r="188" ht="12">
      <c r="C188" s="9"/>
    </row>
    <row r="189" ht="12">
      <c r="C189" s="9"/>
    </row>
    <row r="190" ht="12">
      <c r="C190" s="9"/>
    </row>
    <row r="191" ht="12">
      <c r="C191" s="9"/>
    </row>
    <row r="192" ht="12">
      <c r="C192" s="9"/>
    </row>
    <row r="193" ht="12">
      <c r="C193" s="9"/>
    </row>
    <row r="194" ht="12">
      <c r="C194" s="9"/>
    </row>
    <row r="195" ht="12">
      <c r="C195" s="9"/>
    </row>
    <row r="196" ht="12">
      <c r="C196" s="9"/>
    </row>
    <row r="197" ht="12">
      <c r="C197" s="9"/>
    </row>
    <row r="198" ht="12">
      <c r="C198" s="9"/>
    </row>
    <row r="199" ht="12">
      <c r="C199" s="9"/>
    </row>
    <row r="200" ht="12">
      <c r="C200" s="9"/>
    </row>
    <row r="201" ht="12">
      <c r="C201" s="9"/>
    </row>
    <row r="202" ht="12">
      <c r="C202" s="9"/>
    </row>
    <row r="203" ht="12">
      <c r="C203" s="9"/>
    </row>
    <row r="204" ht="12">
      <c r="C204" s="9"/>
    </row>
    <row r="205" ht="12">
      <c r="C205" s="9"/>
    </row>
    <row r="206" ht="12">
      <c r="C206" s="9"/>
    </row>
    <row r="207" ht="12">
      <c r="C207" s="9"/>
    </row>
    <row r="208" ht="12">
      <c r="C208" s="9"/>
    </row>
    <row r="209" ht="12">
      <c r="C209" s="9"/>
    </row>
    <row r="210" ht="12">
      <c r="C210" s="9"/>
    </row>
    <row r="211" ht="12">
      <c r="C211" s="9"/>
    </row>
    <row r="212" ht="12">
      <c r="C212" s="9"/>
    </row>
    <row r="213" ht="12">
      <c r="C213" s="9"/>
    </row>
    <row r="214" ht="12">
      <c r="C214" s="9"/>
    </row>
    <row r="215" ht="12">
      <c r="C215" s="9"/>
    </row>
    <row r="216" ht="12">
      <c r="C216" s="9"/>
    </row>
    <row r="217" ht="12">
      <c r="C217" s="9"/>
    </row>
    <row r="218" ht="12">
      <c r="C218" s="9"/>
    </row>
    <row r="219" ht="12">
      <c r="C219" s="9"/>
    </row>
    <row r="220" ht="12">
      <c r="C220" s="9"/>
    </row>
    <row r="221" ht="12">
      <c r="C221" s="9"/>
    </row>
    <row r="222" ht="12">
      <c r="C222" s="9"/>
    </row>
    <row r="223" ht="12">
      <c r="C223" s="9"/>
    </row>
    <row r="224" ht="12">
      <c r="C224" s="9"/>
    </row>
    <row r="225" ht="12">
      <c r="C225" s="9"/>
    </row>
    <row r="226" ht="12">
      <c r="C226" s="9"/>
    </row>
    <row r="227" ht="12">
      <c r="C227" s="9"/>
    </row>
    <row r="228" ht="12">
      <c r="C228" s="9"/>
    </row>
    <row r="229" ht="12">
      <c r="C229" s="9"/>
    </row>
    <row r="230" ht="12">
      <c r="C230" s="9"/>
    </row>
    <row r="231" ht="12">
      <c r="C231" s="9"/>
    </row>
    <row r="232" ht="12">
      <c r="C232" s="9"/>
    </row>
    <row r="233" ht="12">
      <c r="C233" s="9"/>
    </row>
    <row r="234" ht="12">
      <c r="C234" s="9"/>
    </row>
    <row r="235" ht="12">
      <c r="C235" s="9"/>
    </row>
    <row r="236" ht="12">
      <c r="C236" s="9"/>
    </row>
    <row r="237" ht="12">
      <c r="C237" s="9"/>
    </row>
    <row r="238" ht="12">
      <c r="C238" s="9"/>
    </row>
    <row r="239" ht="12">
      <c r="C239" s="9"/>
    </row>
    <row r="240" ht="12">
      <c r="C240" s="9"/>
    </row>
    <row r="241" ht="12">
      <c r="C241" s="9"/>
    </row>
    <row r="242" ht="12">
      <c r="C242" s="9"/>
    </row>
    <row r="243" ht="12">
      <c r="C243" s="9"/>
    </row>
    <row r="244" ht="12">
      <c r="C244" s="9"/>
    </row>
    <row r="245" ht="12">
      <c r="C245" s="9"/>
    </row>
    <row r="246" ht="12">
      <c r="C246" s="9"/>
    </row>
    <row r="247" ht="12">
      <c r="C247" s="9"/>
    </row>
    <row r="248" ht="12">
      <c r="C248" s="9"/>
    </row>
    <row r="249" ht="12">
      <c r="C249" s="9"/>
    </row>
    <row r="250" ht="12">
      <c r="C250" s="9"/>
    </row>
    <row r="251" ht="12">
      <c r="C251" s="9"/>
    </row>
    <row r="252" ht="12">
      <c r="C252" s="9"/>
    </row>
    <row r="253" ht="12">
      <c r="C253" s="9"/>
    </row>
    <row r="254" ht="12">
      <c r="C254" s="9"/>
    </row>
    <row r="255" ht="12">
      <c r="C255" s="9"/>
    </row>
    <row r="256" ht="12">
      <c r="C256" s="9"/>
    </row>
    <row r="257" ht="12">
      <c r="C257" s="9"/>
    </row>
    <row r="258" ht="12">
      <c r="C258" s="9"/>
    </row>
    <row r="259" ht="12">
      <c r="C259" s="9"/>
    </row>
    <row r="260" ht="12">
      <c r="C260" s="9"/>
    </row>
    <row r="261" ht="12">
      <c r="C261" s="9"/>
    </row>
    <row r="262" ht="12">
      <c r="C262" s="9"/>
    </row>
    <row r="263" ht="12">
      <c r="C263" s="9"/>
    </row>
    <row r="264" ht="12">
      <c r="C264" s="9"/>
    </row>
    <row r="265" ht="12">
      <c r="C265" s="9"/>
    </row>
    <row r="266" ht="12">
      <c r="C266" s="9"/>
    </row>
    <row r="267" ht="12">
      <c r="C267" s="9"/>
    </row>
    <row r="268" ht="12">
      <c r="C268" s="9"/>
    </row>
    <row r="269" ht="12">
      <c r="C269" s="9"/>
    </row>
    <row r="270" ht="12">
      <c r="C270" s="9"/>
    </row>
    <row r="271" ht="12">
      <c r="C271" s="9"/>
    </row>
    <row r="272" ht="12">
      <c r="C272" s="9"/>
    </row>
    <row r="273" ht="12">
      <c r="C273" s="9"/>
    </row>
    <row r="274" ht="12">
      <c r="C274" s="9"/>
    </row>
    <row r="275" ht="12">
      <c r="C275" s="9"/>
    </row>
    <row r="276" ht="12">
      <c r="C276" s="9"/>
    </row>
    <row r="277" ht="12">
      <c r="C277" s="9"/>
    </row>
    <row r="278" ht="12">
      <c r="C278" s="9"/>
    </row>
    <row r="279" ht="12">
      <c r="C279" s="9"/>
    </row>
    <row r="280" ht="12">
      <c r="C280" s="9"/>
    </row>
    <row r="281" ht="12">
      <c r="C281" s="9"/>
    </row>
    <row r="282" ht="12">
      <c r="C282" s="9"/>
    </row>
    <row r="283" ht="12">
      <c r="C283" s="9"/>
    </row>
    <row r="284" ht="12">
      <c r="C284" s="9"/>
    </row>
    <row r="285" ht="12">
      <c r="C285" s="9"/>
    </row>
    <row r="286" ht="12">
      <c r="C286" s="9"/>
    </row>
    <row r="287" ht="12">
      <c r="C287" s="9"/>
    </row>
    <row r="288" ht="12">
      <c r="C288" s="9"/>
    </row>
    <row r="289" ht="12">
      <c r="C289" s="9"/>
    </row>
    <row r="290" ht="12">
      <c r="C290" s="9"/>
    </row>
    <row r="291" ht="12">
      <c r="C291" s="9"/>
    </row>
    <row r="292" ht="12">
      <c r="C292" s="9"/>
    </row>
    <row r="293" ht="12">
      <c r="C293" s="9"/>
    </row>
    <row r="294" ht="12">
      <c r="C294" s="9"/>
    </row>
    <row r="295" ht="12">
      <c r="C295" s="9"/>
    </row>
    <row r="296" ht="12">
      <c r="C296" s="9"/>
    </row>
    <row r="297" ht="12">
      <c r="C297" s="9"/>
    </row>
    <row r="298" ht="12">
      <c r="C298" s="9"/>
    </row>
    <row r="299" ht="12">
      <c r="C299" s="9"/>
    </row>
    <row r="300" ht="12">
      <c r="C300" s="9"/>
    </row>
    <row r="301" ht="12">
      <c r="C301" s="9"/>
    </row>
    <row r="302" ht="12">
      <c r="C302" s="9"/>
    </row>
    <row r="303" ht="12">
      <c r="C303" s="9"/>
    </row>
    <row r="304" ht="12">
      <c r="C304" s="9"/>
    </row>
    <row r="305" ht="12">
      <c r="C305" s="9"/>
    </row>
    <row r="306" ht="12">
      <c r="C306" s="9"/>
    </row>
    <row r="307" ht="12">
      <c r="C307" s="9"/>
    </row>
    <row r="308" ht="12">
      <c r="C308" s="9"/>
    </row>
    <row r="309" ht="12">
      <c r="C309" s="9"/>
    </row>
    <row r="310" ht="12">
      <c r="C310" s="9"/>
    </row>
    <row r="311" ht="12">
      <c r="C311" s="9"/>
    </row>
    <row r="312" ht="12">
      <c r="C312" s="9"/>
    </row>
    <row r="313" ht="12">
      <c r="C313" s="9"/>
    </row>
    <row r="314" ht="12">
      <c r="C314" s="9"/>
    </row>
    <row r="315" ht="12">
      <c r="C315" s="9"/>
    </row>
    <row r="316" ht="12">
      <c r="C316" s="9"/>
    </row>
    <row r="317" ht="12">
      <c r="C317" s="9"/>
    </row>
    <row r="318" ht="12">
      <c r="C318" s="9"/>
    </row>
    <row r="319" ht="12">
      <c r="C319" s="9"/>
    </row>
    <row r="320" ht="12">
      <c r="C320" s="9"/>
    </row>
    <row r="321" ht="12">
      <c r="C321" s="9"/>
    </row>
    <row r="322" ht="12">
      <c r="C322" s="9"/>
    </row>
    <row r="323" ht="12">
      <c r="C323" s="9"/>
    </row>
    <row r="324" ht="12">
      <c r="C324" s="9"/>
    </row>
    <row r="325" ht="12">
      <c r="C325" s="9"/>
    </row>
    <row r="326" ht="12">
      <c r="C326" s="9"/>
    </row>
    <row r="327" ht="12">
      <c r="C327" s="9"/>
    </row>
    <row r="328" ht="12">
      <c r="C328" s="9"/>
    </row>
    <row r="329" ht="12">
      <c r="C329" s="9"/>
    </row>
    <row r="330" ht="12">
      <c r="C330" s="9"/>
    </row>
    <row r="331" ht="12">
      <c r="C331" s="9"/>
    </row>
    <row r="332" ht="12">
      <c r="C332" s="9"/>
    </row>
    <row r="333" ht="12">
      <c r="C333" s="9"/>
    </row>
    <row r="334" ht="12">
      <c r="C334" s="9"/>
    </row>
    <row r="335" ht="12">
      <c r="C335" s="9"/>
    </row>
    <row r="336" ht="12">
      <c r="C336" s="9"/>
    </row>
    <row r="337" ht="12">
      <c r="C337" s="9"/>
    </row>
    <row r="338" ht="12">
      <c r="C338" s="9"/>
    </row>
    <row r="339" ht="12">
      <c r="C339" s="9"/>
    </row>
    <row r="340" ht="12">
      <c r="C340" s="9"/>
    </row>
    <row r="341" ht="12">
      <c r="C341" s="9"/>
    </row>
    <row r="342" ht="12">
      <c r="C342" s="9"/>
    </row>
    <row r="343" ht="12">
      <c r="C343" s="9"/>
    </row>
    <row r="344" ht="12">
      <c r="C344" s="9"/>
    </row>
    <row r="345" ht="12">
      <c r="C345" s="9"/>
    </row>
    <row r="346" ht="12">
      <c r="C346" s="9"/>
    </row>
    <row r="347" ht="12">
      <c r="C347" s="9"/>
    </row>
    <row r="348" ht="12">
      <c r="C348" s="9"/>
    </row>
    <row r="349" ht="12">
      <c r="C349" s="9"/>
    </row>
    <row r="350" ht="12">
      <c r="C350" s="9"/>
    </row>
    <row r="351" ht="12">
      <c r="C351" s="9"/>
    </row>
    <row r="352" ht="12">
      <c r="C352" s="9"/>
    </row>
    <row r="353" ht="12">
      <c r="C353" s="9"/>
    </row>
    <row r="354" ht="12">
      <c r="C354" s="9"/>
    </row>
    <row r="355" ht="12">
      <c r="C355" s="9"/>
    </row>
    <row r="356" ht="12">
      <c r="C356" s="9"/>
    </row>
    <row r="357" ht="12">
      <c r="C357" s="9"/>
    </row>
    <row r="358" ht="12">
      <c r="C358" s="9"/>
    </row>
    <row r="359" ht="12">
      <c r="C359" s="9"/>
    </row>
    <row r="360" ht="12">
      <c r="C360" s="9"/>
    </row>
  </sheetData>
  <sheetProtection/>
  <mergeCells count="5">
    <mergeCell ref="B2:C2"/>
    <mergeCell ref="B1:D1"/>
    <mergeCell ref="K76:K77"/>
    <mergeCell ref="K84:K85"/>
    <mergeCell ref="K97:K98"/>
  </mergeCells>
  <printOptions/>
  <pageMargins left="0.25" right="0.25" top="0.75" bottom="0.75" header="0.3" footer="0.3"/>
  <pageSetup fitToHeight="1" fitToWidth="1" horizontalDpi="600" verticalDpi="600" orientation="portrait" paperSize="3" scale="84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Oakville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</dc:creator>
  <cp:keywords/>
  <dc:description/>
  <cp:lastModifiedBy>Cristina</cp:lastModifiedBy>
  <cp:lastPrinted>2012-08-09T13:22:47Z</cp:lastPrinted>
  <dcterms:created xsi:type="dcterms:W3CDTF">2009-01-27T18:51:14Z</dcterms:created>
  <dcterms:modified xsi:type="dcterms:W3CDTF">2015-04-23T13:39:12Z</dcterms:modified>
  <cp:category/>
  <cp:version/>
  <cp:contentType/>
  <cp:contentStatus/>
</cp:coreProperties>
</file>