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Finance\Finance Mgmt\2015 Cost of Service\Interrogatories\Working Models - 8 (Adj for CDM Activities)\Filed\"/>
    </mc:Choice>
  </mc:AlternateContent>
  <bookViews>
    <workbookView xWindow="0" yWindow="0" windowWidth="28800" windowHeight="13335"/>
  </bookViews>
  <sheets>
    <sheet name="4-4" sheetId="1" r:id="rId1"/>
  </sheets>
  <externalReferences>
    <externalReference r:id="rId2"/>
    <externalReference r:id="rId3"/>
    <externalReference r:id="rId4"/>
  </externalReferences>
  <definedNames>
    <definedName name="_Order1" hidden="1">255</definedName>
    <definedName name="_Sort" hidden="1">[1]Sheet1!$G$40:$K$40</definedName>
    <definedName name="EBNUMBER">'[2]LDC Info'!$E$16</definedName>
    <definedName name="fdafsa">#REF!</definedName>
    <definedName name="gdagfda">#REF!</definedName>
    <definedName name="PAGE11">#REF!</definedName>
    <definedName name="PAGE2">[1]Sheet1!$A$1:$I$40</definedName>
    <definedName name="PAGE3">#REF!</definedName>
    <definedName name="PAGE4">#REF!</definedName>
    <definedName name="PAGE7">#REF!</definedName>
    <definedName name="PAGE9">#REF!</definedName>
    <definedName name="_xlnm.Print_Area" localSheetId="0">'4-4'!$A$1:$L$29</definedName>
    <definedName name="TestYrPL">'[3]Revenue Requirement'!$B$10</definedName>
  </definedNames>
  <calcPr calcId="152511" iterate="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L27" i="1"/>
  <c r="L28" i="1" s="1"/>
  <c r="K27" i="1"/>
  <c r="K28" i="1" s="1"/>
  <c r="J27" i="1"/>
  <c r="J28" i="1" s="1"/>
  <c r="I27" i="1"/>
  <c r="I28" i="1" s="1"/>
  <c r="H27" i="1"/>
  <c r="H28" i="1" s="1"/>
  <c r="G27" i="1"/>
  <c r="G28" i="1" s="1"/>
  <c r="F27" i="1"/>
  <c r="F28" i="1" s="1"/>
  <c r="L23" i="1"/>
  <c r="K23" i="1"/>
  <c r="J23" i="1"/>
  <c r="I23" i="1"/>
  <c r="H23" i="1"/>
  <c r="G23" i="1"/>
  <c r="F23" i="1"/>
  <c r="E23" i="1"/>
  <c r="D23" i="1"/>
  <c r="D28" i="1" s="1"/>
  <c r="C23" i="1"/>
  <c r="C28" i="1" s="1"/>
  <c r="I10" i="1"/>
  <c r="J10" i="1" s="1"/>
  <c r="K10" i="1" s="1"/>
  <c r="L10" i="1" s="1"/>
  <c r="K7" i="1"/>
  <c r="H11" i="1"/>
  <c r="H12" i="1" s="1"/>
  <c r="G7" i="1"/>
  <c r="C7" i="1"/>
  <c r="C12" i="1" s="1"/>
  <c r="J15" i="1"/>
  <c r="I15" i="1"/>
  <c r="F15" i="1"/>
  <c r="E15" i="1"/>
  <c r="I11" i="1" l="1"/>
  <c r="I12" i="1" s="1"/>
  <c r="L11" i="1"/>
  <c r="L12" i="1" s="1"/>
  <c r="G15" i="1"/>
  <c r="E7" i="1"/>
  <c r="E12" i="1" s="1"/>
  <c r="I7" i="1"/>
  <c r="F11" i="1"/>
  <c r="F12" i="1" s="1"/>
  <c r="J11" i="1"/>
  <c r="J12" i="1" s="1"/>
  <c r="H15" i="1"/>
  <c r="L15" i="1"/>
  <c r="H7" i="1"/>
  <c r="F7" i="1"/>
  <c r="J7" i="1"/>
  <c r="G11" i="1"/>
  <c r="G12" i="1" s="1"/>
  <c r="K11" i="1"/>
  <c r="K12" i="1" s="1"/>
  <c r="D7" i="1"/>
  <c r="D12" i="1" s="1"/>
  <c r="H14" i="1" s="1"/>
  <c r="L7" i="1"/>
  <c r="K15" i="1"/>
  <c r="F14" i="1" l="1"/>
  <c r="I14" i="1"/>
  <c r="L14" i="1"/>
  <c r="K14" i="1"/>
  <c r="E14" i="1"/>
  <c r="G14" i="1"/>
  <c r="J14" i="1"/>
</calcChain>
</file>

<file path=xl/sharedStrings.xml><?xml version="1.0" encoding="utf-8"?>
<sst xmlns="http://schemas.openxmlformats.org/spreadsheetml/2006/main" count="45" uniqueCount="18">
  <si>
    <t>TABLE 4-4 – OM&amp;A COSTS PER CUSTOMER</t>
  </si>
  <si>
    <t>OM&amp;A per Customer</t>
  </si>
  <si>
    <t>$000's except per customer</t>
  </si>
  <si>
    <t>Actual</t>
  </si>
  <si>
    <t>Approved</t>
  </si>
  <si>
    <t>Test</t>
  </si>
  <si>
    <t>Number of Customers</t>
  </si>
  <si>
    <t>OM&amp;A Costs ($000s)</t>
  </si>
  <si>
    <t>Inflation Adjusted</t>
  </si>
  <si>
    <t>Inflation % (IRM Rate)</t>
  </si>
  <si>
    <t>OM&amp;A Costs</t>
  </si>
  <si>
    <t>OM&amp;A per Customer V 2012 Approved</t>
  </si>
  <si>
    <t>Number of Customers V 2012 Approved</t>
  </si>
  <si>
    <t>TABLE 4-4 – OM&amp;A COSTS PER CUSTOMER (As Filed)</t>
  </si>
  <si>
    <t>Bridge</t>
  </si>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</sst>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;[Red]\(#,##0\)"/>
    <numFmt numFmtId="165" formatCode="&quot;$&quot;#,##0\ ;[Red]&quot;$&quot;\(#,##0\)"/>
    <numFmt numFmtId="166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0" fontId="0" fillId="2" borderId="1" xfId="0" applyFill="1" applyBorder="1" applyAlignment="1">
      <alignment horizontal="right" wrapText="1"/>
    </xf>
    <xf numFmtId="0" fontId="0" fillId="2" borderId="2" xfId="0" applyFill="1" applyBorder="1"/>
    <xf numFmtId="0" fontId="0" fillId="2" borderId="2" xfId="0" applyFill="1" applyBorder="1" applyAlignment="1">
      <alignment horizontal="right"/>
    </xf>
    <xf numFmtId="0" fontId="0" fillId="0" borderId="3" xfId="0" applyBorder="1" applyAlignment="1">
      <alignment horizontal="left"/>
    </xf>
    <xf numFmtId="164" fontId="0" fillId="0" borderId="3" xfId="0" applyNumberFormat="1" applyBorder="1"/>
    <xf numFmtId="164" fontId="0" fillId="0" borderId="3" xfId="1" applyNumberFormat="1" applyFont="1" applyBorder="1"/>
    <xf numFmtId="0" fontId="0" fillId="0" borderId="1" xfId="0" applyBorder="1" applyAlignment="1">
      <alignment horizontal="left"/>
    </xf>
    <xf numFmtId="165" fontId="0" fillId="0" borderId="1" xfId="1" applyNumberFormat="1" applyFont="1" applyBorder="1"/>
    <xf numFmtId="0" fontId="4" fillId="0" borderId="4" xfId="0" applyFont="1" applyBorder="1" applyAlignment="1">
      <alignment horizontal="left"/>
    </xf>
    <xf numFmtId="165" fontId="0" fillId="0" borderId="4" xfId="1" applyNumberFormat="1" applyFont="1" applyBorder="1"/>
    <xf numFmtId="165" fontId="0" fillId="0" borderId="3" xfId="1" applyNumberFormat="1" applyFont="1" applyBorder="1"/>
    <xf numFmtId="10" fontId="0" fillId="0" borderId="3" xfId="1" applyNumberFormat="1" applyFont="1" applyBorder="1"/>
    <xf numFmtId="164" fontId="2" fillId="0" borderId="0" xfId="0" applyNumberFormat="1" applyFont="1"/>
    <xf numFmtId="0" fontId="0" fillId="0" borderId="0" xfId="0" applyFill="1" applyBorder="1" applyAlignment="1">
      <alignment horizontal="left"/>
    </xf>
    <xf numFmtId="166" fontId="0" fillId="0" borderId="0" xfId="1" applyNumberFormat="1" applyFont="1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Cost%20of%20Service%20Rate%20Application\Weather%20Normalization%20Regression%20Model%202003-2010\Dummy%20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/Finance%20Mgmt/2015%20Cost%20of%20Service/Interrogatories/Working%20Models%20-%208%20(Adj%20for%20CDM%20Activities)/OPUCN_Chapter2_Appendices_for%202015%20to%202019_RUN_3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anagers\2012%20Cost%20of%20Service%20Application%20(EB-2011-0073)\z%20Archive%20Excel%20Models%20&amp;%20Appendices\Revenue%20Requirement%20Mode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A_Capital Projects (OLD)"/>
      <sheetName val="App.2-AB_Capital Expenditures"/>
      <sheetName val="App.2-BA1_Fix Asset Cont.CGAAP"/>
      <sheetName val="App.2-BA2_Fx Asst Cnt.MIFRS 11 "/>
      <sheetName val="App.2-BA2_Fx Asst Cnt.MIFRS 12"/>
      <sheetName val="App.2-BA2_Fx Asst Cnt.MIFRS 13"/>
      <sheetName val="App.2-BA2_Fx Asst Cnt.MIFRS 14"/>
      <sheetName val="App.2-BA2_Fx Asst Cnt.MIFRS 15"/>
      <sheetName val="App.2-BA2_Fx Asst Cnt.MIFRS 16"/>
      <sheetName val="App.2-BA2_Fx Asst Cnt.MIFRS 17"/>
      <sheetName val="App.2-BA2_Fx Asst Cnt.MIFRS 18"/>
      <sheetName val="App.2-BA2_Fx Asst Cnt.MIFRS 19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1_MIFRS_DepExp_2014"/>
      <sheetName val="App.2-CE2_MIFRS_DepExp_2015"/>
      <sheetName val="App.2-CE3_MIFRS_DepExp_2016"/>
      <sheetName val="App.2-CE4_MIFRS_DepExp_2017"/>
      <sheetName val="App.2-CE5_MIFRS_DepExp_2018"/>
      <sheetName val="App.2-CE6_MIFRS_DepExp_2019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 2011-19"/>
      <sheetName val="App.2-OA Capital Structure"/>
      <sheetName val="App.2-OB_Debt Instruments"/>
      <sheetName val="App.2-P_Cost_Allocation 2015"/>
      <sheetName val="App.2-P_Cost_Allocation 2016"/>
      <sheetName val="App.2-Q_Cost of Serv. Emb. Dx"/>
      <sheetName val="App.2-P_Cost_Allocation 2017"/>
      <sheetName val="App.2-P_Cost_Allocation 2018"/>
      <sheetName val="App.2-P_Cost_Allocation 2019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enue_Reconciliation"/>
      <sheetName val="App.2-V(i)_Revenue_Mitigation"/>
      <sheetName val="App.2-W_(Resi)"/>
      <sheetName val="App.2-W_(GS&lt;50 KW)"/>
      <sheetName val="App. 2-YB_CGAAP Summary Impacts"/>
      <sheetName val="App.2-W_GS 50-999 KW"/>
      <sheetName val="App.2-W_Bill Impacts &lt;4999 KW"/>
      <sheetName val="App.2-W_Bill Impacts &gt;5000 KW"/>
      <sheetName val="App.2-W_Bill Impacts StreetLite"/>
      <sheetName val="App.2-W_Bill Impacts Sentinels"/>
      <sheetName val="App.2-W_Unmetered"/>
      <sheetName val="App.2-YA_MIFRS Summary Impacts"/>
      <sheetName val="App. 2-Z_Tariff 2015"/>
      <sheetName val="App. 2-Z_Tariff 2016"/>
      <sheetName val="App. 2-Z_Tariff 2017"/>
      <sheetName val="App. 2-Z_Tariff 2018"/>
      <sheetName val="App. 2-Z_Tariff 2019"/>
      <sheetName val="lists"/>
      <sheetName val="lists2"/>
      <sheetName val="Sheet19"/>
    </sheetNames>
    <sheetDataSet>
      <sheetData sheetId="0">
        <row r="16">
          <cell r="E16" t="str">
            <v>EB-2014-0101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FA Continuity 2008"/>
      <sheetName val="FA Cont.2009"/>
      <sheetName val="FA Cont.2010"/>
      <sheetName val="FA Cont.2011"/>
      <sheetName val="FA Cont.2012"/>
      <sheetName val="Trial Balance"/>
      <sheetName val="2008 BS"/>
      <sheetName val="2008 IS"/>
      <sheetName val="2009 BS"/>
      <sheetName val="2009 IS"/>
      <sheetName val="2010 BS"/>
      <sheetName val="2010 IS"/>
      <sheetName val="2011 BS"/>
      <sheetName val="2011 IS"/>
      <sheetName val="2012 BS"/>
      <sheetName val="2012 IS"/>
      <sheetName val="Return on Capital"/>
      <sheetName val="Debt &amp; Capital Structure"/>
      <sheetName val="Tax rates"/>
      <sheetName val="CCA Continuity 2011"/>
      <sheetName val="CCA Continuity 2012"/>
      <sheetName val="Reserves Continuity"/>
      <sheetName val="Corporation Loss Continuity"/>
      <sheetName val="Tax Adjustments 2011"/>
      <sheetName val="Tax Adjustments 2012"/>
      <sheetName val="2012 Rev Deficiency"/>
      <sheetName val="Capital Tax &amp; Expense Schedules"/>
      <sheetName val="Revenue Require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10">
          <cell r="B10" t="str">
            <v>Service Revenue Requirement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showGridLines="0" tabSelected="1" zoomScale="90" zoomScaleNormal="90" workbookViewId="0">
      <selection activeCell="D32" sqref="D32"/>
    </sheetView>
  </sheetViews>
  <sheetFormatPr defaultRowHeight="15" outlineLevelRow="1" x14ac:dyDescent="0.25"/>
  <cols>
    <col min="1" max="1" width="4.7109375" style="1" customWidth="1"/>
    <col min="2" max="2" width="25.42578125" bestFit="1" customWidth="1"/>
    <col min="3" max="3" width="7.5703125" bestFit="1" customWidth="1"/>
    <col min="4" max="4" width="9.140625" customWidth="1"/>
    <col min="5" max="12" width="7.5703125" bestFit="1" customWidth="1"/>
    <col min="13" max="16384" width="9.140625" style="1"/>
  </cols>
  <sheetData>
    <row r="1" spans="1:14" x14ac:dyDescent="0.25">
      <c r="A1" s="1" t="s">
        <v>0</v>
      </c>
    </row>
    <row r="3" spans="1:14" x14ac:dyDescent="0.25">
      <c r="B3" s="2" t="s">
        <v>1</v>
      </c>
      <c r="C3" s="3">
        <v>2011</v>
      </c>
      <c r="D3" s="3">
        <v>2012</v>
      </c>
      <c r="E3" s="3">
        <v>2012</v>
      </c>
      <c r="F3" s="3">
        <v>2013</v>
      </c>
      <c r="G3" s="3">
        <v>2014</v>
      </c>
      <c r="H3" s="3">
        <v>2015</v>
      </c>
      <c r="I3" s="3">
        <v>2016</v>
      </c>
      <c r="J3" s="3">
        <v>2017</v>
      </c>
      <c r="K3" s="3">
        <v>2018</v>
      </c>
      <c r="L3" s="3">
        <v>2019</v>
      </c>
    </row>
    <row r="4" spans="1:14" x14ac:dyDescent="0.25">
      <c r="B4" s="4" t="s">
        <v>2</v>
      </c>
      <c r="C4" s="5" t="s">
        <v>3</v>
      </c>
      <c r="D4" s="5" t="s">
        <v>4</v>
      </c>
      <c r="E4" s="5" t="s">
        <v>3</v>
      </c>
      <c r="F4" s="5" t="s">
        <v>3</v>
      </c>
      <c r="G4" s="5" t="s">
        <v>3</v>
      </c>
      <c r="H4" s="5" t="s">
        <v>5</v>
      </c>
      <c r="I4" s="5" t="s">
        <v>5</v>
      </c>
      <c r="J4" s="5" t="s">
        <v>5</v>
      </c>
      <c r="K4" s="5" t="s">
        <v>5</v>
      </c>
      <c r="L4" s="5" t="s">
        <v>5</v>
      </c>
    </row>
    <row r="5" spans="1:14" x14ac:dyDescent="0.25">
      <c r="B5" s="6" t="s">
        <v>6</v>
      </c>
      <c r="C5" s="7">
        <v>53070.5</v>
      </c>
      <c r="D5" s="7">
        <v>54409.725406979574</v>
      </c>
      <c r="E5" s="7">
        <v>53394.5</v>
      </c>
      <c r="F5" s="7">
        <v>53932.5</v>
      </c>
      <c r="G5" s="7">
        <v>54669.5</v>
      </c>
      <c r="H5" s="7">
        <v>56309.495708421178</v>
      </c>
      <c r="I5" s="7">
        <v>57998.791718220156</v>
      </c>
      <c r="J5" s="7">
        <v>59738.712418042131</v>
      </c>
      <c r="K5" s="7">
        <v>61530.983868175623</v>
      </c>
      <c r="L5" s="7">
        <v>63376.733823068229</v>
      </c>
    </row>
    <row r="6" spans="1:14" x14ac:dyDescent="0.25">
      <c r="A6" s="20" t="s">
        <v>15</v>
      </c>
      <c r="B6" s="6" t="s">
        <v>7</v>
      </c>
      <c r="C6" s="8">
        <v>10322.790430000001</v>
      </c>
      <c r="D6" s="8">
        <v>11480.21961389325</v>
      </c>
      <c r="E6" s="8">
        <v>11240.450109999998</v>
      </c>
      <c r="F6" s="8">
        <v>11210.094849999998</v>
      </c>
      <c r="G6" s="8">
        <v>11207.896369999999</v>
      </c>
      <c r="H6" s="8">
        <v>12204.748562388</v>
      </c>
      <c r="I6" s="8">
        <v>12688.633257957268</v>
      </c>
      <c r="J6" s="8">
        <v>12984.07571277366</v>
      </c>
      <c r="K6" s="8">
        <v>13196.616808352397</v>
      </c>
      <c r="L6" s="8">
        <v>13269.444842555442</v>
      </c>
    </row>
    <row r="7" spans="1:14" x14ac:dyDescent="0.25">
      <c r="A7" s="20"/>
      <c r="B7" s="6" t="s">
        <v>1</v>
      </c>
      <c r="C7" s="8">
        <f>C6*1000/C5</f>
        <v>194.51089456477706</v>
      </c>
      <c r="D7" s="8">
        <f t="shared" ref="D7:L7" si="0">D6*1000/D5</f>
        <v>210.99572784134267</v>
      </c>
      <c r="E7" s="8">
        <f t="shared" si="0"/>
        <v>210.51700287482788</v>
      </c>
      <c r="F7" s="8">
        <f t="shared" si="0"/>
        <v>207.85416678255223</v>
      </c>
      <c r="G7" s="8">
        <f t="shared" si="0"/>
        <v>205.01186895801132</v>
      </c>
      <c r="H7" s="8">
        <f t="shared" si="0"/>
        <v>216.74405726497673</v>
      </c>
      <c r="I7" s="8">
        <f t="shared" si="0"/>
        <v>218.77409652951735</v>
      </c>
      <c r="J7" s="8">
        <f t="shared" si="0"/>
        <v>217.34776641841788</v>
      </c>
      <c r="K7" s="8">
        <f t="shared" si="0"/>
        <v>214.47108397656885</v>
      </c>
      <c r="L7" s="8">
        <f t="shared" si="0"/>
        <v>209.37407218870521</v>
      </c>
    </row>
    <row r="8" spans="1:14" ht="9" customHeight="1" x14ac:dyDescent="0.25">
      <c r="A8" s="20"/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4" x14ac:dyDescent="0.25">
      <c r="A9" s="20"/>
      <c r="B9" s="11" t="s">
        <v>8</v>
      </c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pans="1:14" x14ac:dyDescent="0.25">
      <c r="A10" s="20"/>
      <c r="B10" s="6" t="s">
        <v>9</v>
      </c>
      <c r="C10" s="13"/>
      <c r="D10" s="13"/>
      <c r="E10" s="13"/>
      <c r="F10" s="14">
        <v>1.0800000000000001E-2</v>
      </c>
      <c r="G10" s="14">
        <v>1.55E-2</v>
      </c>
      <c r="H10" s="14">
        <v>1.4500000000000001E-2</v>
      </c>
      <c r="I10" s="14">
        <f>H10</f>
        <v>1.4500000000000001E-2</v>
      </c>
      <c r="J10" s="14">
        <f>I10</f>
        <v>1.4500000000000001E-2</v>
      </c>
      <c r="K10" s="14">
        <f>J10</f>
        <v>1.4500000000000001E-2</v>
      </c>
      <c r="L10" s="14">
        <f>K10</f>
        <v>1.4500000000000001E-2</v>
      </c>
    </row>
    <row r="11" spans="1:14" x14ac:dyDescent="0.25">
      <c r="A11" s="20" t="s">
        <v>16</v>
      </c>
      <c r="B11" s="6" t="s">
        <v>10</v>
      </c>
      <c r="C11" s="8"/>
      <c r="D11" s="8"/>
      <c r="E11" s="8"/>
      <c r="F11" s="8">
        <f>F6/(1+F10)</f>
        <v>11090.319400474869</v>
      </c>
      <c r="G11" s="8">
        <f>G6/(1+G10)/(1+F10)</f>
        <v>10918.901438077819</v>
      </c>
      <c r="H11" s="8">
        <f>H6/(1+H10)/(1+G10)/(1+F10)</f>
        <v>11720.108286651477</v>
      </c>
      <c r="I11" s="8">
        <f>I6/(1+I10)/(1+H10)/(1+G10)/(1+F10)</f>
        <v>12010.624276901946</v>
      </c>
      <c r="J11" s="8">
        <f>J6/(1+J10)/(1+I10)/(1+H10)/(1+G10)/(1+F10)</f>
        <v>12114.617992714915</v>
      </c>
      <c r="K11" s="8">
        <f>K6/(1+K10)/(1+J10)/(1+I10)/(1+H10)/(1+G10)/(1+F10)</f>
        <v>12136.940972018187</v>
      </c>
      <c r="L11" s="8">
        <f>L6/(1+L10)/(1+K10)/(1+J10)/(1+I10)/(1+H10)/(1+G10)/(1+F10)</f>
        <v>12029.493330726267</v>
      </c>
    </row>
    <row r="12" spans="1:14" x14ac:dyDescent="0.25">
      <c r="A12" s="20" t="s">
        <v>17</v>
      </c>
      <c r="B12" s="6" t="s">
        <v>1</v>
      </c>
      <c r="C12" s="8">
        <f>C7</f>
        <v>194.51089456477706</v>
      </c>
      <c r="D12" s="8">
        <f>D7</f>
        <v>210.99572784134267</v>
      </c>
      <c r="E12" s="8">
        <f>E7</f>
        <v>210.51700287482788</v>
      </c>
      <c r="F12" s="8">
        <f>F11*1000/F5</f>
        <v>205.63332685254474</v>
      </c>
      <c r="G12" s="8">
        <f t="shared" ref="G12:L12" si="1">G11*1000/G5</f>
        <v>199.72565028174427</v>
      </c>
      <c r="H12" s="8">
        <f t="shared" si="1"/>
        <v>208.13733348527779</v>
      </c>
      <c r="I12" s="8">
        <f t="shared" si="1"/>
        <v>207.08404297893057</v>
      </c>
      <c r="J12" s="8">
        <f t="shared" si="1"/>
        <v>202.79342326528098</v>
      </c>
      <c r="K12" s="8">
        <f t="shared" si="1"/>
        <v>197.24925897529036</v>
      </c>
      <c r="L12" s="8">
        <f t="shared" si="1"/>
        <v>189.80929759349169</v>
      </c>
      <c r="N12" s="15"/>
    </row>
    <row r="13" spans="1:14" x14ac:dyDescent="0.25">
      <c r="A13" s="19"/>
    </row>
    <row r="14" spans="1:14" hidden="1" outlineLevel="1" x14ac:dyDescent="0.25">
      <c r="B14" s="16" t="s">
        <v>11</v>
      </c>
      <c r="E14" s="17">
        <f t="shared" ref="E14:K14" si="2">(E12-$D12)/$D12</f>
        <v>-2.268884642416859E-3</v>
      </c>
      <c r="F14" s="17">
        <f t="shared" si="2"/>
        <v>-2.5414737272927933E-2</v>
      </c>
      <c r="G14" s="17">
        <f t="shared" si="2"/>
        <v>-5.3413771335090218E-2</v>
      </c>
      <c r="H14" s="17">
        <f t="shared" si="2"/>
        <v>-1.3547166974936265E-2</v>
      </c>
      <c r="I14" s="17">
        <f t="shared" si="2"/>
        <v>-1.853916618327683E-2</v>
      </c>
      <c r="J14" s="17">
        <f t="shared" si="2"/>
        <v>-3.8874268498125135E-2</v>
      </c>
      <c r="K14" s="17">
        <f t="shared" si="2"/>
        <v>-6.515046065951112E-2</v>
      </c>
      <c r="L14" s="17">
        <f>(L12-$D12)/$D12</f>
        <v>-0.10041165508233429</v>
      </c>
    </row>
    <row r="15" spans="1:14" hidden="1" outlineLevel="1" x14ac:dyDescent="0.25">
      <c r="B15" t="s">
        <v>12</v>
      </c>
      <c r="E15" s="17">
        <f t="shared" ref="E15:K15" si="3">(E5-$D5)/$D5</f>
        <v>-1.8658895985704485E-2</v>
      </c>
      <c r="F15" s="17">
        <f t="shared" si="3"/>
        <v>-8.7709578280348553E-3</v>
      </c>
      <c r="G15" s="17">
        <f t="shared" si="3"/>
        <v>4.7744147039400818E-3</v>
      </c>
      <c r="H15" s="17">
        <f t="shared" si="3"/>
        <v>3.4916006049130054E-2</v>
      </c>
      <c r="I15" s="17">
        <f t="shared" si="3"/>
        <v>6.5963690946695783E-2</v>
      </c>
      <c r="J15" s="17">
        <f t="shared" si="3"/>
        <v>9.7941810424556269E-2</v>
      </c>
      <c r="K15" s="17">
        <f t="shared" si="3"/>
        <v>0.13088208786075856</v>
      </c>
      <c r="L15" s="17">
        <f>(L5-$D5)/$D5</f>
        <v>0.16480525033008867</v>
      </c>
    </row>
    <row r="16" spans="1:14" collapsed="1" x14ac:dyDescent="0.25"/>
    <row r="17" spans="1:12" x14ac:dyDescent="0.25">
      <c r="A17" s="1" t="s">
        <v>13</v>
      </c>
    </row>
    <row r="18" spans="1:12" x14ac:dyDescent="0.25">
      <c r="B18" s="18"/>
    </row>
    <row r="19" spans="1:12" x14ac:dyDescent="0.25">
      <c r="B19" s="2" t="s">
        <v>1</v>
      </c>
      <c r="C19" s="3">
        <v>2011</v>
      </c>
      <c r="D19" s="3">
        <v>2012</v>
      </c>
      <c r="E19" s="3">
        <v>2012</v>
      </c>
      <c r="F19" s="3">
        <v>2013</v>
      </c>
      <c r="G19" s="3">
        <v>2014</v>
      </c>
      <c r="H19" s="3">
        <v>2015</v>
      </c>
      <c r="I19" s="3">
        <v>2016</v>
      </c>
      <c r="J19" s="3">
        <v>2017</v>
      </c>
      <c r="K19" s="3">
        <v>2018</v>
      </c>
      <c r="L19" s="3">
        <v>2019</v>
      </c>
    </row>
    <row r="20" spans="1:12" x14ac:dyDescent="0.25">
      <c r="B20" s="4" t="s">
        <v>2</v>
      </c>
      <c r="C20" s="5" t="s">
        <v>3</v>
      </c>
      <c r="D20" s="5" t="s">
        <v>4</v>
      </c>
      <c r="E20" s="5" t="s">
        <v>3</v>
      </c>
      <c r="F20" s="5" t="s">
        <v>3</v>
      </c>
      <c r="G20" s="5" t="s">
        <v>14</v>
      </c>
      <c r="H20" s="5" t="s">
        <v>5</v>
      </c>
      <c r="I20" s="5" t="s">
        <v>5</v>
      </c>
      <c r="J20" s="5" t="s">
        <v>5</v>
      </c>
      <c r="K20" s="5" t="s">
        <v>5</v>
      </c>
      <c r="L20" s="5" t="s">
        <v>5</v>
      </c>
    </row>
    <row r="21" spans="1:12" x14ac:dyDescent="0.25">
      <c r="B21" s="6" t="s">
        <v>6</v>
      </c>
      <c r="C21" s="7">
        <v>53070.5</v>
      </c>
      <c r="D21" s="7">
        <v>54409.725406979574</v>
      </c>
      <c r="E21" s="7">
        <v>53394.5</v>
      </c>
      <c r="F21" s="7">
        <v>53925</v>
      </c>
      <c r="G21" s="7">
        <v>54612.830105514287</v>
      </c>
      <c r="H21" s="7">
        <v>56251.138963210702</v>
      </c>
      <c r="I21" s="7">
        <v>57938.847704837433</v>
      </c>
      <c r="J21" s="7">
        <v>59676.779085780538</v>
      </c>
      <c r="K21" s="7">
        <v>61467.157506869284</v>
      </c>
      <c r="L21" s="7">
        <v>63311.1090364747</v>
      </c>
    </row>
    <row r="22" spans="1:12" x14ac:dyDescent="0.25">
      <c r="B22" s="6" t="s">
        <v>7</v>
      </c>
      <c r="C22" s="8">
        <v>10322.790430000001</v>
      </c>
      <c r="D22" s="8">
        <v>11480.21961389325</v>
      </c>
      <c r="E22" s="8">
        <v>11240.450109999998</v>
      </c>
      <c r="F22" s="8">
        <v>11210.094849999998</v>
      </c>
      <c r="G22" s="8">
        <v>11291</v>
      </c>
      <c r="H22" s="8">
        <v>12146</v>
      </c>
      <c r="I22" s="8">
        <v>12614.203317957272</v>
      </c>
      <c r="J22" s="8">
        <v>12886.687744033659</v>
      </c>
      <c r="K22" s="8">
        <v>13109.805692268857</v>
      </c>
      <c r="L22" s="8">
        <v>13183.489693034147</v>
      </c>
    </row>
    <row r="23" spans="1:12" x14ac:dyDescent="0.25">
      <c r="B23" s="6" t="s">
        <v>1</v>
      </c>
      <c r="C23" s="8">
        <f>C22*1000/C21</f>
        <v>194.51089456477706</v>
      </c>
      <c r="D23" s="8">
        <f t="shared" ref="D23:L23" si="4">D22*1000/D21</f>
        <v>210.99572784134267</v>
      </c>
      <c r="E23" s="8">
        <f t="shared" si="4"/>
        <v>210.51700287482788</v>
      </c>
      <c r="F23" s="8">
        <f t="shared" si="4"/>
        <v>207.88307556791835</v>
      </c>
      <c r="G23" s="8">
        <f t="shared" si="4"/>
        <v>206.74628980379359</v>
      </c>
      <c r="H23" s="8">
        <f t="shared" si="4"/>
        <v>215.92451679856137</v>
      </c>
      <c r="I23" s="8">
        <f t="shared" si="4"/>
        <v>217.71581275172798</v>
      </c>
      <c r="J23" s="8">
        <f t="shared" si="4"/>
        <v>215.94140872633372</v>
      </c>
      <c r="K23" s="8">
        <f t="shared" si="4"/>
        <v>213.28146971500621</v>
      </c>
      <c r="L23" s="8">
        <f t="shared" si="4"/>
        <v>208.233434758486</v>
      </c>
    </row>
    <row r="24" spans="1:12" x14ac:dyDescent="0.25">
      <c r="B24" s="9"/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1:12" x14ac:dyDescent="0.25">
      <c r="B25" s="11" t="s">
        <v>8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6" spans="1:12" x14ac:dyDescent="0.25">
      <c r="B26" s="6" t="s">
        <v>9</v>
      </c>
      <c r="C26" s="13"/>
      <c r="D26" s="13"/>
      <c r="E26" s="13"/>
      <c r="F26" s="14">
        <v>1.0800000000000001E-2</v>
      </c>
      <c r="G26" s="14">
        <v>1.55E-2</v>
      </c>
      <c r="H26" s="14">
        <v>1.55E-2</v>
      </c>
      <c r="I26" s="14">
        <v>1.55E-2</v>
      </c>
      <c r="J26" s="14">
        <v>1.55E-2</v>
      </c>
      <c r="K26" s="14">
        <v>1.55E-2</v>
      </c>
      <c r="L26" s="14">
        <v>1.55E-2</v>
      </c>
    </row>
    <row r="27" spans="1:12" x14ac:dyDescent="0.25">
      <c r="B27" s="6" t="s">
        <v>10</v>
      </c>
      <c r="C27" s="8"/>
      <c r="D27" s="8"/>
      <c r="E27" s="8"/>
      <c r="F27" s="8">
        <f>F22/(1+F26)</f>
        <v>11090.319400474869</v>
      </c>
      <c r="G27" s="8">
        <f>G22/(1+G26)/(1+F26)</f>
        <v>10999.862245990471</v>
      </c>
      <c r="H27" s="8">
        <f>H22/(1+H26)/(1+G26)/(1+F26)</f>
        <v>11652.206915369583</v>
      </c>
      <c r="I27" s="8">
        <f>I22/(1+I26)/(1+H26)/(1+G26)/(1+F26)</f>
        <v>11916.667184198981</v>
      </c>
      <c r="J27" s="8">
        <f>J22/(1+J26)/(1+I26)/(1+H26)/(1+G26)/(1+F26)</f>
        <v>11988.265735740397</v>
      </c>
      <c r="K27" s="8">
        <f>K22/(1+K26)/(1+J26)/(1+I26)/(1+H26)/(1+G26)/(1+F26)</f>
        <v>12009.678538796115</v>
      </c>
      <c r="L27" s="8">
        <f>L22/(1+L26)/(1+K26)/(1+J26)/(1+I26)/(1+H26)/(1+G26)/(1+F26)</f>
        <v>11892.84022308452</v>
      </c>
    </row>
    <row r="28" spans="1:12" x14ac:dyDescent="0.25">
      <c r="B28" s="6" t="s">
        <v>1</v>
      </c>
      <c r="C28" s="8">
        <f>C23</f>
        <v>194.51089456477706</v>
      </c>
      <c r="D28" s="8">
        <f>D23</f>
        <v>210.99572784134267</v>
      </c>
      <c r="E28" s="8">
        <f>E23</f>
        <v>210.51700287482788</v>
      </c>
      <c r="F28" s="8">
        <f>F27*1000/F21</f>
        <v>205.66192675892199</v>
      </c>
      <c r="G28" s="8">
        <f t="shared" ref="G28:L28" si="5">G27*1000/G21</f>
        <v>201.41534919062559</v>
      </c>
      <c r="H28" s="8">
        <f t="shared" si="5"/>
        <v>207.14615081821444</v>
      </c>
      <c r="I28" s="8">
        <f t="shared" si="5"/>
        <v>205.67663418000689</v>
      </c>
      <c r="J28" s="8">
        <f t="shared" si="5"/>
        <v>200.88660814800738</v>
      </c>
      <c r="K28" s="8">
        <f t="shared" si="5"/>
        <v>195.38366545506793</v>
      </c>
      <c r="L28" s="8">
        <f t="shared" si="5"/>
        <v>187.84760532678138</v>
      </c>
    </row>
  </sheetData>
  <pageMargins left="0.70866141732283472" right="0.70866141732283472" top="0.74803149606299213" bottom="0.74803149606299213" header="0.31496062992125984" footer="0.31496062992125984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4-4</vt:lpstr>
      <vt:lpstr>'4-4'!Print_Area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Savage</dc:creator>
  <cp:lastModifiedBy>David Savage</cp:lastModifiedBy>
  <cp:lastPrinted>2015-05-27T19:04:47Z</cp:lastPrinted>
  <dcterms:created xsi:type="dcterms:W3CDTF">2015-05-27T19:03:02Z</dcterms:created>
  <dcterms:modified xsi:type="dcterms:W3CDTF">2015-05-27T19:17:10Z</dcterms:modified>
</cp:coreProperties>
</file>