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076" yWindow="48" windowWidth="19476" windowHeight="8532" tabRatio="818" firstSheet="1" activeTab="3"/>
  </bookViews>
  <sheets>
    <sheet name="2010 Avoided Costs" sheetId="4" state="hidden" r:id="rId1"/>
    <sheet name="A-3-A-96 Table 32" sheetId="12" r:id="rId2"/>
    <sheet name="A-3-A-97 Table 33" sheetId="11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10" i="11"/>
  <c r="G11" i="11"/>
  <c r="G12" i="11"/>
  <c r="G13" i="11"/>
  <c r="G14" i="11"/>
  <c r="G15" i="11"/>
  <c r="G3" i="11"/>
  <c r="E15" i="12"/>
  <c r="H15" i="12" s="1"/>
  <c r="D15" i="12"/>
  <c r="G15" i="12" s="1"/>
  <c r="E14" i="12"/>
  <c r="H14" i="12" s="1"/>
  <c r="D14" i="12"/>
  <c r="G14" i="12" s="1"/>
  <c r="E13" i="12"/>
  <c r="H13" i="12" s="1"/>
  <c r="D13" i="12"/>
  <c r="G13" i="12" s="1"/>
  <c r="E12" i="12"/>
  <c r="H12" i="12" s="1"/>
  <c r="D12" i="12"/>
  <c r="G11" i="12"/>
  <c r="E11" i="12"/>
  <c r="H11" i="12" s="1"/>
  <c r="D11" i="12"/>
  <c r="E10" i="12"/>
  <c r="H10" i="12" s="1"/>
  <c r="D10" i="12"/>
  <c r="G10" i="12" s="1"/>
  <c r="H9" i="12"/>
  <c r="E9" i="12"/>
  <c r="D9" i="12"/>
  <c r="G9" i="12" s="1"/>
  <c r="E8" i="12"/>
  <c r="H8" i="12" s="1"/>
  <c r="D8" i="12"/>
  <c r="E7" i="12"/>
  <c r="H7" i="12" s="1"/>
  <c r="D7" i="12"/>
  <c r="G7" i="12" s="1"/>
  <c r="I7" i="12" s="1"/>
  <c r="E6" i="12"/>
  <c r="H6" i="12" s="1"/>
  <c r="D6" i="12"/>
  <c r="G6" i="12" s="1"/>
  <c r="E5" i="12"/>
  <c r="H5" i="12" s="1"/>
  <c r="D5" i="12"/>
  <c r="G5" i="12" s="1"/>
  <c r="E4" i="12"/>
  <c r="H4" i="12" s="1"/>
  <c r="D4" i="12"/>
  <c r="G4" i="12" s="1"/>
  <c r="J4" i="12" s="1"/>
  <c r="E3" i="12"/>
  <c r="H3" i="12" s="1"/>
  <c r="D3" i="12"/>
  <c r="F3" i="12" s="1"/>
  <c r="F8" i="12" l="1"/>
  <c r="J11" i="12"/>
  <c r="G3" i="12"/>
  <c r="F11" i="12"/>
  <c r="F15" i="12"/>
  <c r="J7" i="12"/>
  <c r="F12" i="12"/>
  <c r="I3" i="12"/>
  <c r="F7" i="12"/>
  <c r="G8" i="12"/>
  <c r="J8" i="12" s="1"/>
  <c r="F4" i="12"/>
  <c r="G12" i="12"/>
  <c r="J12" i="12" s="1"/>
  <c r="J15" i="12"/>
  <c r="J6" i="12"/>
  <c r="I6" i="12"/>
  <c r="I5" i="12"/>
  <c r="J5" i="12"/>
  <c r="I10" i="12"/>
  <c r="J10" i="12"/>
  <c r="J3" i="12"/>
  <c r="H16" i="12"/>
  <c r="J9" i="12"/>
  <c r="I9" i="12"/>
  <c r="I11" i="12"/>
  <c r="J14" i="12"/>
  <c r="I14" i="12"/>
  <c r="J13" i="12"/>
  <c r="I13" i="12"/>
  <c r="I15" i="12"/>
  <c r="F10" i="12"/>
  <c r="F14" i="12"/>
  <c r="I4" i="12"/>
  <c r="F5" i="12"/>
  <c r="I8" i="12"/>
  <c r="F9" i="12"/>
  <c r="F13" i="12"/>
  <c r="F6" i="12"/>
  <c r="I16" i="12" l="1"/>
  <c r="I12" i="12"/>
  <c r="G16" i="12"/>
  <c r="J21" i="12"/>
  <c r="I20" i="12"/>
  <c r="D3" i="11" l="1"/>
  <c r="E3" i="11" s="1"/>
  <c r="D15" i="11" l="1"/>
  <c r="E15" i="11" s="1"/>
  <c r="D11" i="11"/>
  <c r="E11" i="11" s="1"/>
  <c r="I15" i="11" l="1"/>
  <c r="I11" i="11"/>
  <c r="H11" i="11"/>
  <c r="H15" i="11"/>
  <c r="D4" i="11" l="1"/>
  <c r="E4" i="11" s="1"/>
  <c r="I3" i="11" l="1"/>
  <c r="I4" i="11"/>
  <c r="H4" i="11"/>
  <c r="H3" i="11"/>
  <c r="G17" i="11" l="1"/>
  <c r="D14" i="11" l="1"/>
  <c r="E14" i="11" s="1"/>
  <c r="D13" i="11"/>
  <c r="E13" i="11" s="1"/>
  <c r="D12" i="11"/>
  <c r="E12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E5" i="11" s="1"/>
  <c r="E17" i="11" l="1"/>
  <c r="H21" i="11" s="1"/>
  <c r="H5" i="11"/>
  <c r="I5" i="11"/>
  <c r="H6" i="11"/>
  <c r="I6" i="11"/>
  <c r="H13" i="11"/>
  <c r="I13" i="11"/>
  <c r="H7" i="11"/>
  <c r="I7" i="11"/>
  <c r="H9" i="11"/>
  <c r="I9" i="11"/>
  <c r="H14" i="11"/>
  <c r="I14" i="11"/>
  <c r="H10" i="11"/>
  <c r="I10" i="11"/>
  <c r="H12" i="11"/>
  <c r="I12" i="11"/>
  <c r="H8" i="11"/>
  <c r="I8" i="11"/>
  <c r="H17" i="11" l="1"/>
  <c r="I22" i="1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N9" i="4" l="1"/>
  <c r="N10" i="4" s="1"/>
  <c r="F10" i="4"/>
  <c r="L9" i="4"/>
  <c r="L10" i="4" s="1"/>
  <c r="F12" i="4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7" i="4"/>
  <c r="F13" i="4"/>
  <c r="F18" i="4"/>
  <c r="H12" i="4"/>
  <c r="N12" i="4"/>
  <c r="D13" i="4"/>
  <c r="H13" i="4"/>
  <c r="N13" i="4"/>
  <c r="D14" i="4"/>
  <c r="H14" i="4"/>
  <c r="N14" i="4"/>
  <c r="D15" i="4"/>
  <c r="H15" i="4"/>
  <c r="H16" i="4"/>
  <c r="N16" i="4"/>
  <c r="D17" i="4"/>
  <c r="H18" i="4"/>
  <c r="L18" i="4"/>
  <c r="N18" i="4"/>
  <c r="D19" i="4"/>
  <c r="F19" i="4"/>
  <c r="H19" i="4"/>
  <c r="L19" i="4"/>
  <c r="N19" i="4"/>
  <c r="D20" i="4"/>
  <c r="F20" i="4"/>
  <c r="H20" i="4"/>
  <c r="L20" i="4"/>
  <c r="N20" i="4"/>
  <c r="D21" i="4"/>
  <c r="F21" i="4"/>
  <c r="H21" i="4"/>
  <c r="L21" i="4"/>
  <c r="N21" i="4"/>
  <c r="D22" i="4"/>
  <c r="F22" i="4"/>
  <c r="H22" i="4"/>
  <c r="L22" i="4"/>
  <c r="N22" i="4"/>
  <c r="D23" i="4"/>
  <c r="F23" i="4"/>
  <c r="H23" i="4"/>
  <c r="L23" i="4"/>
  <c r="N23" i="4"/>
  <c r="D24" i="4"/>
  <c r="F24" i="4"/>
  <c r="H24" i="4"/>
  <c r="L24" i="4"/>
  <c r="N24" i="4"/>
  <c r="D25" i="4"/>
  <c r="F25" i="4"/>
  <c r="H25" i="4"/>
  <c r="L25" i="4"/>
  <c r="N25" i="4"/>
  <c r="D26" i="4"/>
  <c r="F26" i="4"/>
  <c r="H26" i="4"/>
  <c r="L26" i="4"/>
  <c r="N26" i="4"/>
  <c r="D27" i="4"/>
  <c r="F27" i="4"/>
  <c r="H27" i="4"/>
  <c r="L27" i="4"/>
  <c r="N27" i="4"/>
  <c r="D28" i="4"/>
  <c r="F28" i="4"/>
  <c r="H28" i="4"/>
  <c r="L28" i="4"/>
  <c r="N28" i="4"/>
  <c r="D29" i="4"/>
  <c r="F29" i="4"/>
  <c r="H29" i="4"/>
  <c r="L29" i="4"/>
  <c r="N29" i="4"/>
  <c r="D30" i="4"/>
  <c r="F30" i="4"/>
  <c r="H30" i="4"/>
  <c r="L30" i="4"/>
  <c r="N30" i="4"/>
  <c r="D31" i="4"/>
  <c r="F31" i="4"/>
  <c r="H31" i="4"/>
  <c r="L31" i="4"/>
  <c r="N31" i="4"/>
  <c r="D32" i="4"/>
  <c r="F32" i="4"/>
  <c r="H32" i="4"/>
  <c r="L32" i="4"/>
  <c r="N32" i="4"/>
  <c r="D33" i="4"/>
  <c r="F33" i="4"/>
  <c r="H33" i="4"/>
  <c r="L33" i="4"/>
  <c r="N33" i="4"/>
  <c r="D34" i="4"/>
  <c r="F34" i="4"/>
  <c r="H34" i="4"/>
  <c r="L34" i="4"/>
  <c r="N34" i="4"/>
  <c r="D35" i="4"/>
  <c r="F35" i="4"/>
  <c r="H35" i="4"/>
  <c r="L35" i="4"/>
  <c r="N35" i="4"/>
  <c r="D36" i="4"/>
  <c r="F36" i="4"/>
  <c r="H36" i="4"/>
  <c r="L36" i="4"/>
  <c r="N36" i="4"/>
  <c r="D37" i="4"/>
  <c r="F37" i="4"/>
  <c r="H37" i="4"/>
  <c r="L37" i="4"/>
  <c r="N37" i="4"/>
  <c r="D38" i="4"/>
  <c r="F38" i="4"/>
  <c r="H38" i="4"/>
  <c r="L38" i="4"/>
  <c r="N38" i="4"/>
  <c r="D11" i="4"/>
  <c r="H11" i="4"/>
  <c r="L11" i="4"/>
  <c r="N11" i="4"/>
  <c r="D12" i="4"/>
  <c r="L12" i="4"/>
  <c r="L13" i="4"/>
  <c r="L14" i="4"/>
  <c r="L15" i="4"/>
  <c r="N15" i="4"/>
  <c r="D16" i="4"/>
  <c r="L16" i="4"/>
  <c r="H17" i="4"/>
  <c r="L17" i="4"/>
  <c r="N17" i="4"/>
  <c r="D18" i="4"/>
  <c r="F14" i="4" l="1"/>
  <c r="F16" i="4"/>
  <c r="F15" i="4"/>
</calcChain>
</file>

<file path=xl/sharedStrings.xml><?xml version="1.0" encoding="utf-8"?>
<sst xmlns="http://schemas.openxmlformats.org/spreadsheetml/2006/main" count="190" uniqueCount="69">
  <si>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</si>
  <si>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</si>
  <si>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</si>
  <si>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</si>
  <si>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</si>
  <si>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</si>
  <si>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</si>
  <si>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</si>
  <si>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</si>
  <si>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</si>
  <si>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</si>
  <si>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</si>
  <si>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</si>
  <si>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</si>
  <si>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</si>
  <si>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</si>
  <si>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</si>
  <si>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</si>
  <si>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</si>
  <si>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</si>
  <si>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</si>
  <si>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</si>
  <si>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</si>
  <si>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</si>
  <si>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</si>
  <si>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Total</t>
  </si>
  <si>
    <t>Program Total Net TRC</t>
  </si>
  <si>
    <t>Condensing Gas Water Heater 2- 1000gal/day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</si>
  <si>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</si>
  <si>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</si>
  <si>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</si>
  <si>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</si>
  <si>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</si>
  <si>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</si>
  <si>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</si>
  <si>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</si>
  <si>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</si>
  <si>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</si>
  <si>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</si>
  <si>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Program PAC Ratio</t>
  </si>
  <si>
    <t>Avoided Gas Benefit per Unit</t>
  </si>
  <si>
    <t>PAC Ratio</t>
  </si>
  <si>
    <t>Program Total Net PAC</t>
  </si>
  <si>
    <t>Measure/Offering</t>
  </si>
  <si>
    <t>Incentive per Unit</t>
  </si>
  <si>
    <t>Building Assesments</t>
  </si>
  <si>
    <t>Total TRC-Plus Benefits</t>
  </si>
  <si>
    <t>Total TRC-Plus Costs</t>
  </si>
  <si>
    <t>Total Net TRC-Plus Before Program Costs</t>
  </si>
  <si>
    <t>Total Net PAC Before Program Costs</t>
  </si>
  <si>
    <t>TRC-Plus Benefits per Unit</t>
  </si>
  <si>
    <t>TRC-Plus Costs per Unit</t>
  </si>
  <si>
    <t>Net TRC-Plus per Unit</t>
  </si>
  <si>
    <t>TRC-Plus Ratio</t>
  </si>
  <si>
    <t>Home Weatherization</t>
  </si>
  <si>
    <t>Furnace Replacement</t>
  </si>
  <si>
    <t>HRV 5- MURB,Healthcare,Nursing</t>
  </si>
  <si>
    <t>MUA 11- Other Comm Effic + VFD 1000-4999 cfm</t>
  </si>
  <si>
    <t>MUA 12- Other Comm Effic + VFD =&gt;5000 cfm</t>
  </si>
  <si>
    <t>Condensing Boiler DHW- 300 to 599 MBtu/h</t>
  </si>
  <si>
    <t>Condensing Boiler DHW- 1,500 MBtu/h</t>
  </si>
  <si>
    <t>Condensing Boiler SH - 200 to 299 MBtu/h</t>
  </si>
  <si>
    <t>Condensing Boiler SH- 300 to 599 MBtu/h</t>
  </si>
  <si>
    <t>Condensing Boiler SH- 600 to 999 MBtu/h</t>
  </si>
  <si>
    <t>Condensing Boiler SH- 1,000 to 1,499 MBtu/h</t>
  </si>
  <si>
    <t>Multi Family Custom Offering</t>
  </si>
  <si>
    <t>Total PAC Benefit</t>
  </si>
  <si>
    <t>Total PAC Cost</t>
  </si>
  <si>
    <t>Program  Enhanced TRC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</si>
</sst>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9" formatCode="#,##0.0_ ;\-#,##0.0\ "/>
    <numFmt numFmtId="170" formatCode="#,##0.00_ ;\-#,##0.00\ "/>
    <numFmt numFmtId="171" formatCode="&quot;$&quot;#,##0"/>
    <numFmt numFmtId="172" formatCode="#,##0.00000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_-* #,##0.00\ _D_M_-;\-* #,##0.00\ _D_M_-;_-* &quot;-&quot;??\ _D_M_-;_-@_-"/>
    <numFmt numFmtId="176" formatCode="_-* #,##0.00\ &quot;DM&quot;_-;\-* #,##0.00\ &quot;DM&quot;_-;_-* &quot;-&quot;??\ &quot;DM&quot;_-;_-@_-"/>
    <numFmt numFmtId="177" formatCode="_-* #,##0.0_-;\-* #,##0.0_-;_-* &quot;-&quot;??_-;_-@_-"/>
    <numFmt numFmtId="179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7" applyNumberFormat="0" applyFill="0" applyAlignment="0" applyProtection="0"/>
    <xf numFmtId="0" fontId="13" fillId="0" borderId="48" applyNumberFormat="0" applyFill="0" applyAlignment="0" applyProtection="0"/>
    <xf numFmtId="0" fontId="14" fillId="0" borderId="4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50" applyNumberFormat="0" applyAlignment="0" applyProtection="0"/>
    <xf numFmtId="0" fontId="19" fillId="11" borderId="51" applyNumberFormat="0" applyAlignment="0" applyProtection="0"/>
    <xf numFmtId="0" fontId="20" fillId="11" borderId="50" applyNumberFormat="0" applyAlignment="0" applyProtection="0"/>
    <xf numFmtId="0" fontId="21" fillId="0" borderId="52" applyNumberFormat="0" applyFill="0" applyAlignment="0" applyProtection="0"/>
    <xf numFmtId="0" fontId="22" fillId="12" borderId="53" applyNumberFormat="0" applyAlignment="0" applyProtection="0"/>
    <xf numFmtId="0" fontId="23" fillId="0" borderId="0" applyNumberFormat="0" applyFill="0" applyBorder="0" applyAlignment="0" applyProtection="0"/>
    <xf numFmtId="0" fontId="1" fillId="13" borderId="54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55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10" fillId="0" borderId="0">
      <alignment vertical="top"/>
    </xf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2" fillId="57" borderId="58" applyNumberFormat="0" applyAlignment="0" applyProtection="0"/>
    <xf numFmtId="0" fontId="32" fillId="57" borderId="5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0" borderId="59" applyNumberFormat="0" applyFill="0" applyAlignment="0" applyProtection="0"/>
    <xf numFmtId="0" fontId="35" fillId="0" borderId="59" applyNumberFormat="0" applyFill="0" applyAlignment="0" applyProtection="0"/>
    <xf numFmtId="0" fontId="36" fillId="0" borderId="60" applyNumberFormat="0" applyFill="0" applyAlignment="0" applyProtection="0"/>
    <xf numFmtId="0" fontId="36" fillId="0" borderId="60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60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6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6" borderId="57" applyNumberFormat="0" applyAlignment="0" applyProtection="0"/>
    <xf numFmtId="0" fontId="41" fillId="56" borderId="64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4" fontId="45" fillId="0" borderId="0" applyFont="0" applyFill="0" applyBorder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57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3" fontId="48" fillId="0" borderId="0" applyFont="0" applyFill="0" applyBorder="0" applyAlignment="0" applyProtection="0"/>
    <xf numFmtId="0" fontId="48" fillId="0" borderId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38" fillId="43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1" fillId="56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41" fillId="56" borderId="72" applyNumberFormat="0" applyAlignment="0" applyProtection="0"/>
    <xf numFmtId="0" fontId="38" fillId="43" borderId="70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</cellStyleXfs>
  <cellXfs count="152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0" fillId="4" borderId="16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horizontal="center" vertical="center" wrapText="1"/>
    </xf>
    <xf numFmtId="0" fontId="51" fillId="4" borderId="23" xfId="0" applyFont="1" applyFill="1" applyBorder="1"/>
    <xf numFmtId="171" fontId="51" fillId="4" borderId="23" xfId="0" applyNumberFormat="1" applyFont="1" applyFill="1" applyBorder="1"/>
    <xf numFmtId="0" fontId="51" fillId="4" borderId="14" xfId="0" applyFont="1" applyFill="1" applyBorder="1"/>
    <xf numFmtId="171" fontId="51" fillId="4" borderId="14" xfId="0" applyNumberFormat="1" applyFont="1" applyFill="1" applyBorder="1"/>
    <xf numFmtId="43" fontId="51" fillId="4" borderId="14" xfId="1" applyFont="1" applyFill="1" applyBorder="1"/>
    <xf numFmtId="0" fontId="51" fillId="4" borderId="18" xfId="0" applyFont="1" applyFill="1" applyBorder="1"/>
    <xf numFmtId="0" fontId="51" fillId="4" borderId="19" xfId="0" applyFont="1" applyFill="1" applyBorder="1"/>
    <xf numFmtId="0" fontId="51" fillId="4" borderId="0" xfId="0" applyFont="1" applyFill="1" applyAlignment="1">
      <alignment horizontal="center" vertical="center" wrapText="1"/>
    </xf>
    <xf numFmtId="43" fontId="51" fillId="4" borderId="0" xfId="1" applyNumberFormat="1" applyFont="1" applyFill="1" applyBorder="1" applyAlignment="1">
      <alignment vertical="center" wrapText="1"/>
    </xf>
    <xf numFmtId="167" fontId="51" fillId="4" borderId="0" xfId="2" applyNumberFormat="1" applyFont="1" applyFill="1" applyBorder="1" applyAlignment="1">
      <alignment horizontal="center" vertical="center" wrapText="1"/>
    </xf>
    <xf numFmtId="170" fontId="50" fillId="4" borderId="0" xfId="1" applyNumberFormat="1" applyFont="1" applyFill="1" applyBorder="1" applyAlignment="1">
      <alignment horizontal="center" vertical="center" wrapText="1"/>
    </xf>
    <xf numFmtId="0" fontId="51" fillId="4" borderId="0" xfId="0" applyFont="1" applyFill="1"/>
    <xf numFmtId="0" fontId="50" fillId="4" borderId="0" xfId="0" applyFont="1" applyFill="1" applyAlignment="1">
      <alignment horizontal="center" vertical="center" wrapText="1"/>
    </xf>
    <xf numFmtId="0" fontId="50" fillId="4" borderId="0" xfId="0" applyFont="1" applyFill="1" applyBorder="1" applyAlignment="1">
      <alignment horizontal="center" vertical="center" wrapText="1"/>
    </xf>
    <xf numFmtId="0" fontId="50" fillId="4" borderId="15" xfId="0" applyFont="1" applyFill="1" applyBorder="1" applyAlignment="1">
      <alignment horizontal="center" vertical="center" wrapText="1"/>
    </xf>
    <xf numFmtId="2" fontId="51" fillId="4" borderId="0" xfId="0" applyNumberFormat="1" applyFont="1" applyFill="1" applyBorder="1"/>
    <xf numFmtId="9" fontId="51" fillId="4" borderId="23" xfId="3" applyFont="1" applyFill="1" applyBorder="1"/>
    <xf numFmtId="2" fontId="51" fillId="4" borderId="14" xfId="0" applyNumberFormat="1" applyFont="1" applyFill="1" applyBorder="1"/>
    <xf numFmtId="9" fontId="51" fillId="4" borderId="19" xfId="3" applyFont="1" applyFill="1" applyBorder="1"/>
    <xf numFmtId="3" fontId="51" fillId="4" borderId="19" xfId="0" applyNumberFormat="1" applyFont="1" applyFill="1" applyBorder="1"/>
    <xf numFmtId="8" fontId="51" fillId="4" borderId="19" xfId="0" applyNumberFormat="1" applyFont="1" applyFill="1" applyBorder="1"/>
    <xf numFmtId="9" fontId="51" fillId="4" borderId="14" xfId="3" applyFont="1" applyFill="1" applyBorder="1"/>
    <xf numFmtId="8" fontId="51" fillId="4" borderId="14" xfId="0" applyNumberFormat="1" applyFont="1" applyFill="1" applyBorder="1"/>
    <xf numFmtId="9" fontId="51" fillId="4" borderId="18" xfId="3" applyFont="1" applyFill="1" applyBorder="1"/>
    <xf numFmtId="3" fontId="51" fillId="4" borderId="18" xfId="0" applyNumberFormat="1" applyFont="1" applyFill="1" applyBorder="1"/>
    <xf numFmtId="8" fontId="51" fillId="4" borderId="18" xfId="0" applyNumberFormat="1" applyFont="1" applyFill="1" applyBorder="1"/>
    <xf numFmtId="6" fontId="51" fillId="4" borderId="23" xfId="0" applyNumberFormat="1" applyFont="1" applyFill="1" applyBorder="1"/>
    <xf numFmtId="0" fontId="52" fillId="4" borderId="0" xfId="0" applyFont="1" applyFill="1" applyAlignment="1">
      <alignment horizontal="center" vertical="center" wrapText="1"/>
    </xf>
    <xf numFmtId="0" fontId="51" fillId="4" borderId="22" xfId="0" applyFont="1" applyFill="1" applyBorder="1"/>
    <xf numFmtId="9" fontId="51" fillId="4" borderId="22" xfId="3" applyFont="1" applyFill="1" applyBorder="1"/>
    <xf numFmtId="6" fontId="51" fillId="4" borderId="14" xfId="0" applyNumberFormat="1" applyFont="1" applyFill="1" applyBorder="1"/>
    <xf numFmtId="0" fontId="51" fillId="4" borderId="0" xfId="0" applyFont="1" applyFill="1" applyBorder="1" applyAlignment="1">
      <alignment horizontal="center" vertical="center" wrapText="1"/>
    </xf>
    <xf numFmtId="9" fontId="51" fillId="4" borderId="0" xfId="3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vertical="center" wrapText="1"/>
    </xf>
    <xf numFmtId="167" fontId="50" fillId="4" borderId="0" xfId="0" applyNumberFormat="1" applyFont="1" applyFill="1" applyBorder="1" applyAlignment="1">
      <alignment vertical="center" wrapText="1"/>
    </xf>
    <xf numFmtId="166" fontId="50" fillId="4" borderId="0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" fillId="0" borderId="0" xfId="6" applyFont="1"/>
    <xf numFmtId="0" fontId="53" fillId="0" borderId="0" xfId="6" applyFont="1"/>
    <xf numFmtId="0" fontId="54" fillId="0" borderId="0" xfId="6" applyFont="1"/>
    <xf numFmtId="10" fontId="54" fillId="2" borderId="13" xfId="7" applyNumberFormat="1" applyFont="1" applyFill="1" applyBorder="1"/>
    <xf numFmtId="0" fontId="56" fillId="0" borderId="0" xfId="0" applyFont="1" applyAlignment="1">
      <alignment vertical="top"/>
    </xf>
    <xf numFmtId="0" fontId="56" fillId="0" borderId="32" xfId="0" applyFont="1" applyBorder="1" applyAlignment="1">
      <alignment horizontal="center" vertical="top" wrapText="1" readingOrder="1"/>
    </xf>
    <xf numFmtId="0" fontId="56" fillId="0" borderId="28" xfId="0" applyFont="1" applyBorder="1" applyAlignment="1">
      <alignment horizontal="center" vertical="top" wrapText="1" readingOrder="1"/>
    </xf>
    <xf numFmtId="0" fontId="56" fillId="0" borderId="30" xfId="0" applyFont="1" applyBorder="1" applyAlignment="1">
      <alignment horizontal="center" vertical="top" wrapText="1" readingOrder="1"/>
    </xf>
    <xf numFmtId="0" fontId="56" fillId="0" borderId="33" xfId="0" applyFont="1" applyBorder="1" applyAlignment="1">
      <alignment horizontal="center" vertical="top" wrapText="1" readingOrder="1"/>
    </xf>
    <xf numFmtId="0" fontId="56" fillId="0" borderId="31" xfId="0" applyFont="1" applyBorder="1" applyAlignment="1">
      <alignment horizontal="center" vertical="top" wrapText="1" readingOrder="1"/>
    </xf>
    <xf numFmtId="0" fontId="56" fillId="0" borderId="26" xfId="0" applyFont="1" applyBorder="1" applyAlignment="1">
      <alignment horizontal="center" vertical="top" wrapText="1" readingOrder="1"/>
    </xf>
    <xf numFmtId="0" fontId="56" fillId="0" borderId="35" xfId="0" applyFont="1" applyBorder="1" applyAlignment="1">
      <alignment horizontal="center" vertical="top" wrapText="1" readingOrder="1"/>
    </xf>
    <xf numFmtId="0" fontId="56" fillId="0" borderId="36" xfId="0" applyFont="1" applyBorder="1" applyAlignment="1">
      <alignment horizontal="center" vertical="top" wrapText="1" readingOrder="1"/>
    </xf>
    <xf numFmtId="1" fontId="56" fillId="0" borderId="25" xfId="0" applyNumberFormat="1" applyFont="1" applyBorder="1" applyAlignment="1">
      <alignment horizontal="right" vertical="top"/>
    </xf>
    <xf numFmtId="172" fontId="56" fillId="6" borderId="29" xfId="0" applyNumberFormat="1" applyFont="1" applyFill="1" applyBorder="1" applyAlignment="1">
      <alignment horizontal="right" vertical="top"/>
    </xf>
    <xf numFmtId="172" fontId="56" fillId="0" borderId="20" xfId="0" applyNumberFormat="1" applyFont="1" applyBorder="1" applyAlignment="1">
      <alignment horizontal="right" vertical="top"/>
    </xf>
    <xf numFmtId="172" fontId="56" fillId="0" borderId="29" xfId="0" applyNumberFormat="1" applyFont="1" applyBorder="1" applyAlignment="1">
      <alignment horizontal="right" vertical="top"/>
    </xf>
    <xf numFmtId="1" fontId="56" fillId="0" borderId="29" xfId="0" applyNumberFormat="1" applyFont="1" applyBorder="1" applyAlignment="1">
      <alignment horizontal="right" vertical="top"/>
    </xf>
    <xf numFmtId="1" fontId="56" fillId="0" borderId="24" xfId="0" applyNumberFormat="1" applyFont="1" applyBorder="1" applyAlignment="1">
      <alignment horizontal="right" vertical="top"/>
    </xf>
    <xf numFmtId="172" fontId="56" fillId="0" borderId="34" xfId="0" applyNumberFormat="1" applyFont="1" applyBorder="1" applyAlignment="1">
      <alignment horizontal="right" vertical="top"/>
    </xf>
    <xf numFmtId="172" fontId="56" fillId="0" borderId="21" xfId="0" applyNumberFormat="1" applyFont="1" applyBorder="1" applyAlignment="1">
      <alignment horizontal="right" vertical="top"/>
    </xf>
    <xf numFmtId="1" fontId="56" fillId="0" borderId="34" xfId="0" applyNumberFormat="1" applyFont="1" applyBorder="1" applyAlignment="1">
      <alignment horizontal="right" vertical="top"/>
    </xf>
    <xf numFmtId="0" fontId="51" fillId="4" borderId="0" xfId="0" applyFont="1" applyFill="1" applyBorder="1" applyAlignment="1">
      <alignment horizontal="center" vertical="center" wrapText="1"/>
    </xf>
    <xf numFmtId="1" fontId="51" fillId="4" borderId="14" xfId="1" applyNumberFormat="1" applyFont="1" applyFill="1" applyBorder="1"/>
    <xf numFmtId="43" fontId="51" fillId="4" borderId="14" xfId="1" applyNumberFormat="1" applyFont="1" applyFill="1" applyBorder="1"/>
    <xf numFmtId="1" fontId="51" fillId="4" borderId="14" xfId="0" applyNumberFormat="1" applyFont="1" applyFill="1" applyBorder="1" applyAlignment="1">
      <alignment vertical="center" wrapText="1"/>
    </xf>
    <xf numFmtId="0" fontId="51" fillId="4" borderId="14" xfId="0" applyFont="1" applyFill="1" applyBorder="1" applyAlignment="1">
      <alignment vertical="center" wrapText="1"/>
    </xf>
    <xf numFmtId="0" fontId="50" fillId="4" borderId="14" xfId="0" applyFont="1" applyFill="1" applyBorder="1" applyAlignment="1">
      <alignment horizontal="center" vertical="center" wrapText="1"/>
    </xf>
    <xf numFmtId="166" fontId="50" fillId="4" borderId="14" xfId="1" applyNumberFormat="1" applyFont="1" applyFill="1" applyBorder="1" applyAlignment="1">
      <alignment horizontal="center" vertical="center" wrapText="1"/>
    </xf>
    <xf numFmtId="166" fontId="51" fillId="4" borderId="14" xfId="1" applyNumberFormat="1" applyFont="1" applyFill="1" applyBorder="1" applyAlignment="1">
      <alignment horizontal="center" vertical="center" wrapText="1"/>
    </xf>
    <xf numFmtId="167" fontId="51" fillId="4" borderId="14" xfId="2" applyNumberFormat="1" applyFont="1" applyFill="1" applyBorder="1" applyAlignment="1">
      <alignment horizontal="center" vertical="center" wrapText="1"/>
    </xf>
    <xf numFmtId="167" fontId="50" fillId="4" borderId="14" xfId="0" applyNumberFormat="1" applyFont="1" applyFill="1" applyBorder="1" applyAlignment="1">
      <alignment horizontal="center" vertical="center" wrapText="1"/>
    </xf>
    <xf numFmtId="43" fontId="51" fillId="4" borderId="14" xfId="1" applyNumberFormat="1" applyFont="1" applyFill="1" applyBorder="1" applyAlignment="1">
      <alignment vertical="center" wrapText="1"/>
    </xf>
    <xf numFmtId="167" fontId="50" fillId="4" borderId="14" xfId="2" applyNumberFormat="1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4" borderId="14" xfId="0" applyFont="1" applyFill="1" applyBorder="1" applyAlignment="1">
      <alignment horizontal="center" vertical="center" wrapText="1"/>
    </xf>
    <xf numFmtId="167" fontId="51" fillId="4" borderId="0" xfId="0" applyNumberFormat="1" applyFont="1" applyFill="1" applyBorder="1" applyAlignment="1">
      <alignment vertical="center" wrapText="1"/>
    </xf>
    <xf numFmtId="171" fontId="51" fillId="4" borderId="14" xfId="2" applyNumberFormat="1" applyFont="1" applyFill="1" applyBorder="1" applyAlignment="1">
      <alignment horizontal="right" vertical="center" wrapText="1"/>
    </xf>
    <xf numFmtId="171" fontId="50" fillId="4" borderId="14" xfId="2" applyNumberFormat="1" applyFont="1" applyFill="1" applyBorder="1" applyAlignment="1">
      <alignment horizontal="right" vertical="center" wrapText="1"/>
    </xf>
    <xf numFmtId="171" fontId="51" fillId="4" borderId="14" xfId="2" applyNumberFormat="1" applyFont="1" applyFill="1" applyBorder="1" applyAlignment="1">
      <alignment horizontal="right"/>
    </xf>
    <xf numFmtId="171" fontId="51" fillId="4" borderId="14" xfId="2" applyNumberFormat="1" applyFont="1" applyFill="1" applyBorder="1" applyAlignment="1">
      <alignment horizontal="right" vertical="center"/>
    </xf>
    <xf numFmtId="1" fontId="51" fillId="4" borderId="0" xfId="0" applyNumberFormat="1" applyFont="1" applyFill="1" applyBorder="1" applyAlignment="1">
      <alignment vertical="center" wrapText="1"/>
    </xf>
    <xf numFmtId="169" fontId="50" fillId="4" borderId="14" xfId="1" applyNumberFormat="1" applyFont="1" applyFill="1" applyBorder="1" applyAlignment="1">
      <alignment horizontal="center" vertical="center" wrapText="1"/>
    </xf>
    <xf numFmtId="177" fontId="50" fillId="4" borderId="14" xfId="1" applyNumberFormat="1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center" vertical="center" wrapText="1"/>
    </xf>
    <xf numFmtId="1" fontId="51" fillId="4" borderId="22" xfId="0" applyNumberFormat="1" applyFont="1" applyFill="1" applyBorder="1"/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0" fontId="51" fillId="4" borderId="0" xfId="0" applyFont="1" applyFill="1" applyBorder="1" applyAlignment="1">
      <alignment horizontal="center" vertical="center" wrapText="1"/>
    </xf>
    <xf numFmtId="167" fontId="50" fillId="4" borderId="22" xfId="0" applyNumberFormat="1" applyFont="1" applyFill="1" applyBorder="1" applyAlignment="1">
      <alignment horizontal="left" vertical="center" wrapText="1"/>
    </xf>
    <xf numFmtId="167" fontId="50" fillId="4" borderId="46" xfId="0" applyNumberFormat="1" applyFont="1" applyFill="1" applyBorder="1" applyAlignment="1">
      <alignment horizontal="left" vertical="center" wrapText="1"/>
    </xf>
    <xf numFmtId="0" fontId="50" fillId="4" borderId="22" xfId="0" applyFont="1" applyFill="1" applyBorder="1" applyAlignment="1">
      <alignment horizontal="left" vertical="center" wrapText="1"/>
    </xf>
    <xf numFmtId="0" fontId="50" fillId="4" borderId="46" xfId="0" applyFont="1" applyFill="1" applyBorder="1" applyAlignment="1">
      <alignment horizontal="left" vertical="center" wrapText="1"/>
    </xf>
    <xf numFmtId="0" fontId="57" fillId="0" borderId="28" xfId="0" applyFont="1" applyBorder="1" applyAlignment="1">
      <alignment horizontal="center" vertical="top" wrapText="1" readingOrder="1"/>
    </xf>
    <xf numFmtId="0" fontId="57" fillId="0" borderId="30" xfId="0" applyFont="1" applyBorder="1" applyAlignment="1">
      <alignment horizontal="center" vertical="top" wrapText="1" readingOrder="1"/>
    </xf>
    <xf numFmtId="0" fontId="57" fillId="0" borderId="31" xfId="0" applyFont="1" applyBorder="1" applyAlignment="1">
      <alignment horizontal="center" vertical="top" wrapText="1" readingOrder="1"/>
    </xf>
    <xf numFmtId="0" fontId="56" fillId="0" borderId="28" xfId="0" applyFont="1" applyBorder="1" applyAlignment="1">
      <alignment horizontal="center" vertical="top" wrapText="1" readingOrder="1"/>
    </xf>
    <xf numFmtId="0" fontId="56" fillId="0" borderId="31" xfId="0" applyFont="1" applyBorder="1" applyAlignment="1">
      <alignment horizontal="center" vertical="top" wrapText="1" readingOrder="1"/>
    </xf>
    <xf numFmtId="0" fontId="56" fillId="0" borderId="27" xfId="0" applyFont="1" applyBorder="1" applyAlignment="1">
      <alignment horizontal="center" vertical="top" wrapText="1" readingOrder="1"/>
    </xf>
    <xf numFmtId="0" fontId="56" fillId="0" borderId="44" xfId="0" applyFont="1" applyBorder="1" applyAlignment="1">
      <alignment horizontal="center" vertical="top" wrapText="1" readingOrder="1"/>
    </xf>
    <xf numFmtId="0" fontId="55" fillId="5" borderId="41" xfId="0" applyFont="1" applyFill="1" applyBorder="1" applyAlignment="1">
      <alignment horizontal="center" vertical="top" wrapText="1" readingOrder="1"/>
    </xf>
    <xf numFmtId="0" fontId="55" fillId="5" borderId="42" xfId="0" applyFont="1" applyFill="1" applyBorder="1" applyAlignment="1">
      <alignment horizontal="center" vertical="top" wrapText="1" readingOrder="1"/>
    </xf>
    <xf numFmtId="0" fontId="55" fillId="5" borderId="43" xfId="0" applyFont="1" applyFill="1" applyBorder="1" applyAlignment="1">
      <alignment horizontal="center" vertical="top" wrapText="1" readingOrder="1"/>
    </xf>
    <xf numFmtId="0" fontId="56" fillId="0" borderId="37" xfId="0" applyFont="1" applyBorder="1" applyAlignment="1">
      <alignment horizontal="center" vertical="top" wrapText="1" readingOrder="1"/>
    </xf>
    <xf numFmtId="0" fontId="56" fillId="0" borderId="45" xfId="0" applyFont="1" applyBorder="1" applyAlignment="1">
      <alignment horizontal="center" vertical="top" wrapText="1" readingOrder="1"/>
    </xf>
    <xf numFmtId="0" fontId="56" fillId="0" borderId="33" xfId="0" applyFont="1" applyBorder="1" applyAlignment="1">
      <alignment horizontal="center" vertical="top" wrapText="1" readingOrder="1"/>
    </xf>
    <xf numFmtId="0" fontId="56" fillId="0" borderId="30" xfId="0" applyFont="1" applyBorder="1" applyAlignment="1">
      <alignment horizontal="center" vertical="top" wrapText="1" readingOrder="1"/>
    </xf>
    <xf numFmtId="0" fontId="57" fillId="0" borderId="33" xfId="0" applyFont="1" applyBorder="1" applyAlignment="1">
      <alignment horizontal="center" vertical="top" wrapText="1" readingOrder="1"/>
    </xf>
    <xf numFmtId="0" fontId="3" fillId="0" borderId="4" xfId="6" applyFont="1" applyBorder="1" applyAlignment="1"/>
    <xf numFmtId="0" fontId="3" fillId="0" borderId="6" xfId="6" applyFont="1" applyBorder="1" applyAlignment="1"/>
    <xf numFmtId="0" fontId="55" fillId="5" borderId="38" xfId="0" applyFont="1" applyFill="1" applyBorder="1" applyAlignment="1">
      <alignment horizontal="center" vertical="top" wrapText="1" readingOrder="1"/>
    </xf>
    <xf numFmtId="0" fontId="55" fillId="5" borderId="39" xfId="0" applyFont="1" applyFill="1" applyBorder="1" applyAlignment="1">
      <alignment horizontal="center" vertical="top" wrapText="1" readingOrder="1"/>
    </xf>
    <xf numFmtId="0" fontId="55" fillId="5" borderId="40" xfId="0" applyFont="1" applyFill="1" applyBorder="1" applyAlignment="1">
      <alignment horizontal="center" vertical="top" wrapText="1" readingOrder="1"/>
    </xf>
    <xf numFmtId="0" fontId="50" fillId="0" borderId="14" xfId="0" applyFont="1" applyFill="1" applyBorder="1" applyAlignment="1">
      <alignment horizontal="center" vertical="center" wrapText="1"/>
    </xf>
    <xf numFmtId="179" fontId="51" fillId="4" borderId="14" xfId="2" applyNumberFormat="1" applyFont="1" applyFill="1" applyBorder="1" applyAlignment="1">
      <alignment horizontal="right" vertical="center"/>
    </xf>
    <xf numFmtId="1" fontId="51" fillId="4" borderId="23" xfId="0" applyNumberFormat="1" applyFont="1" applyFill="1" applyBorder="1"/>
    <xf numFmtId="1" fontId="51" fillId="4" borderId="14" xfId="0" applyNumberFormat="1" applyFont="1" applyFill="1" applyBorder="1"/>
    <xf numFmtId="1" fontId="51" fillId="4" borderId="19" xfId="0" applyNumberFormat="1" applyFont="1" applyFill="1" applyBorder="1"/>
    <xf numFmtId="1" fontId="51" fillId="4" borderId="18" xfId="0" applyNumberFormat="1" applyFont="1" applyFill="1" applyBorder="1"/>
  </cellXfs>
  <cellStyles count="1441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10 2" xfId="1316"/>
    <cellStyle name="Calculation 2 2" xfId="311"/>
    <cellStyle name="Calculation 2 2 2" xfId="337"/>
    <cellStyle name="Calculation 2 2 2 2" xfId="371"/>
    <cellStyle name="Calculation 2 2 2 2 2" xfId="811"/>
    <cellStyle name="Calculation 2 2 2 2 2 2" xfId="1246"/>
    <cellStyle name="Calculation 2 2 2 2 3" xfId="1090"/>
    <cellStyle name="Calculation 2 2 2 3" xfId="401"/>
    <cellStyle name="Calculation 2 2 2 3 2" xfId="841"/>
    <cellStyle name="Calculation 2 2 2 3 2 2" xfId="1276"/>
    <cellStyle name="Calculation 2 2 2 3 3" xfId="1118"/>
    <cellStyle name="Calculation 2 2 2 4" xfId="433"/>
    <cellStyle name="Calculation 2 2 2 4 2" xfId="871"/>
    <cellStyle name="Calculation 2 2 2 4 2 2" xfId="1306"/>
    <cellStyle name="Calculation 2 2 2 4 3" xfId="1146"/>
    <cellStyle name="Calculation 2 2 2 5" xfId="461"/>
    <cellStyle name="Calculation 2 2 2 5 2" xfId="1174"/>
    <cellStyle name="Calculation 2 2 2 6" xfId="1062"/>
    <cellStyle name="Calculation 2 2 3" xfId="351"/>
    <cellStyle name="Calculation 2 2 3 2" xfId="791"/>
    <cellStyle name="Calculation 2 2 3 2 2" xfId="1226"/>
    <cellStyle name="Calculation 2 2 3 3" xfId="1072"/>
    <cellStyle name="Calculation 2 2 4" xfId="381"/>
    <cellStyle name="Calculation 2 2 4 2" xfId="821"/>
    <cellStyle name="Calculation 2 2 4 2 2" xfId="1256"/>
    <cellStyle name="Calculation 2 2 4 3" xfId="1100"/>
    <cellStyle name="Calculation 2 2 5" xfId="413"/>
    <cellStyle name="Calculation 2 2 5 2" xfId="851"/>
    <cellStyle name="Calculation 2 2 5 2 2" xfId="1286"/>
    <cellStyle name="Calculation 2 2 5 3" xfId="1128"/>
    <cellStyle name="Calculation 2 2 6" xfId="348"/>
    <cellStyle name="Calculation 2 2 6 2" xfId="1071"/>
    <cellStyle name="Calculation 2 2 7" xfId="1037"/>
    <cellStyle name="Calculation 2 2 7 2" xfId="1416"/>
    <cellStyle name="Calculation 2 3" xfId="327"/>
    <cellStyle name="Calculation 2 3 2" xfId="361"/>
    <cellStyle name="Calculation 2 3 2 2" xfId="801"/>
    <cellStyle name="Calculation 2 3 2 2 2" xfId="1236"/>
    <cellStyle name="Calculation 2 3 2 3" xfId="1080"/>
    <cellStyle name="Calculation 2 3 3" xfId="391"/>
    <cellStyle name="Calculation 2 3 3 2" xfId="831"/>
    <cellStyle name="Calculation 2 3 3 2 2" xfId="1266"/>
    <cellStyle name="Calculation 2 3 3 3" xfId="1108"/>
    <cellStyle name="Calculation 2 3 4" xfId="423"/>
    <cellStyle name="Calculation 2 3 4 2" xfId="861"/>
    <cellStyle name="Calculation 2 3 4 2 2" xfId="1296"/>
    <cellStyle name="Calculation 2 3 4 3" xfId="1136"/>
    <cellStyle name="Calculation 2 3 5" xfId="451"/>
    <cellStyle name="Calculation 2 3 5 2" xfId="1164"/>
    <cellStyle name="Calculation 2 3 6" xfId="1001"/>
    <cellStyle name="Calculation 2 3 6 2" xfId="1380"/>
    <cellStyle name="Calculation 2 4" xfId="349"/>
    <cellStyle name="Calculation 2 4 2" xfId="511"/>
    <cellStyle name="Calculation 2 4 2 2" xfId="1193"/>
    <cellStyle name="Calculation 2 4 3" xfId="1021"/>
    <cellStyle name="Calculation 2 4 3 2" xfId="1400"/>
    <cellStyle name="Calculation 2 5" xfId="533"/>
    <cellStyle name="Calculation 2 5 2" xfId="965"/>
    <cellStyle name="Calculation 2 5 2 2" xfId="1344"/>
    <cellStyle name="Calculation 2 6" xfId="496"/>
    <cellStyle name="Calculation 2 6 2" xfId="1186"/>
    <cellStyle name="Calculation 2 7" xfId="551"/>
    <cellStyle name="Calculation 2 7 2" xfId="1215"/>
    <cellStyle name="Calculation 2 8" xfId="514"/>
    <cellStyle name="Calculation 2 8 2" xfId="1196"/>
    <cellStyle name="Calculation 2 9" xfId="555"/>
    <cellStyle name="Calculation 2 9 2" xfId="1217"/>
    <cellStyle name="Calculation 3" xfId="111"/>
    <cellStyle name="Calculation 3 10" xfId="915"/>
    <cellStyle name="Calculation 3 10 2" xfId="1317"/>
    <cellStyle name="Calculation 3 2" xfId="312"/>
    <cellStyle name="Calculation 3 2 2" xfId="338"/>
    <cellStyle name="Calculation 3 2 2 2" xfId="372"/>
    <cellStyle name="Calculation 3 2 2 2 2" xfId="812"/>
    <cellStyle name="Calculation 3 2 2 2 2 2" xfId="1247"/>
    <cellStyle name="Calculation 3 2 2 2 3" xfId="1091"/>
    <cellStyle name="Calculation 3 2 2 3" xfId="402"/>
    <cellStyle name="Calculation 3 2 2 3 2" xfId="842"/>
    <cellStyle name="Calculation 3 2 2 3 2 2" xfId="1277"/>
    <cellStyle name="Calculation 3 2 2 3 3" xfId="1119"/>
    <cellStyle name="Calculation 3 2 2 4" xfId="434"/>
    <cellStyle name="Calculation 3 2 2 4 2" xfId="872"/>
    <cellStyle name="Calculation 3 2 2 4 2 2" xfId="1307"/>
    <cellStyle name="Calculation 3 2 2 4 3" xfId="1147"/>
    <cellStyle name="Calculation 3 2 2 5" xfId="462"/>
    <cellStyle name="Calculation 3 2 2 5 2" xfId="1175"/>
    <cellStyle name="Calculation 3 2 2 6" xfId="1063"/>
    <cellStyle name="Calculation 3 2 3" xfId="352"/>
    <cellStyle name="Calculation 3 2 3 2" xfId="792"/>
    <cellStyle name="Calculation 3 2 3 2 2" xfId="1227"/>
    <cellStyle name="Calculation 3 2 3 3" xfId="1073"/>
    <cellStyle name="Calculation 3 2 4" xfId="382"/>
    <cellStyle name="Calculation 3 2 4 2" xfId="822"/>
    <cellStyle name="Calculation 3 2 4 2 2" xfId="1257"/>
    <cellStyle name="Calculation 3 2 4 3" xfId="1101"/>
    <cellStyle name="Calculation 3 2 5" xfId="414"/>
    <cellStyle name="Calculation 3 2 5 2" xfId="852"/>
    <cellStyle name="Calculation 3 2 5 2 2" xfId="1287"/>
    <cellStyle name="Calculation 3 2 5 3" xfId="1129"/>
    <cellStyle name="Calculation 3 2 6" xfId="347"/>
    <cellStyle name="Calculation 3 2 6 2" xfId="1070"/>
    <cellStyle name="Calculation 3 2 7" xfId="1036"/>
    <cellStyle name="Calculation 3 2 7 2" xfId="1415"/>
    <cellStyle name="Calculation 3 3" xfId="328"/>
    <cellStyle name="Calculation 3 3 2" xfId="362"/>
    <cellStyle name="Calculation 3 3 2 2" xfId="802"/>
    <cellStyle name="Calculation 3 3 2 2 2" xfId="1237"/>
    <cellStyle name="Calculation 3 3 2 3" xfId="1081"/>
    <cellStyle name="Calculation 3 3 3" xfId="392"/>
    <cellStyle name="Calculation 3 3 3 2" xfId="832"/>
    <cellStyle name="Calculation 3 3 3 2 2" xfId="1267"/>
    <cellStyle name="Calculation 3 3 3 3" xfId="1109"/>
    <cellStyle name="Calculation 3 3 4" xfId="424"/>
    <cellStyle name="Calculation 3 3 4 2" xfId="862"/>
    <cellStyle name="Calculation 3 3 4 2 2" xfId="1297"/>
    <cellStyle name="Calculation 3 3 4 3" xfId="1137"/>
    <cellStyle name="Calculation 3 3 5" xfId="452"/>
    <cellStyle name="Calculation 3 3 5 2" xfId="1165"/>
    <cellStyle name="Calculation 3 3 6" xfId="1002"/>
    <cellStyle name="Calculation 3 3 6 2" xfId="1381"/>
    <cellStyle name="Calculation 3 4" xfId="350"/>
    <cellStyle name="Calculation 3 4 2" xfId="512"/>
    <cellStyle name="Calculation 3 4 2 2" xfId="1194"/>
    <cellStyle name="Calculation 3 4 3" xfId="1053"/>
    <cellStyle name="Calculation 3 4 3 2" xfId="1432"/>
    <cellStyle name="Calculation 3 5" xfId="532"/>
    <cellStyle name="Calculation 3 5 2" xfId="975"/>
    <cellStyle name="Calculation 3 5 2 2" xfId="1354"/>
    <cellStyle name="Calculation 3 6" xfId="513"/>
    <cellStyle name="Calculation 3 6 2" xfId="1195"/>
    <cellStyle name="Calculation 3 7" xfId="531"/>
    <cellStyle name="Calculation 3 7 2" xfId="1207"/>
    <cellStyle name="Calculation 3 8" xfId="547"/>
    <cellStyle name="Calculation 3 8 2" xfId="1213"/>
    <cellStyle name="Calculation 3 9" xfId="530"/>
    <cellStyle name="Calculation 3 9 2" xfId="1206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10 2" xfId="1318"/>
    <cellStyle name="Input 2 2" xfId="313"/>
    <cellStyle name="Input 2 2 2" xfId="339"/>
    <cellStyle name="Input 2 2 2 2" xfId="373"/>
    <cellStyle name="Input 2 2 2 2 2" xfId="813"/>
    <cellStyle name="Input 2 2 2 2 2 2" xfId="1248"/>
    <cellStyle name="Input 2 2 2 2 3" xfId="1092"/>
    <cellStyle name="Input 2 2 2 3" xfId="403"/>
    <cellStyle name="Input 2 2 2 3 2" xfId="843"/>
    <cellStyle name="Input 2 2 2 3 2 2" xfId="1278"/>
    <cellStyle name="Input 2 2 2 3 3" xfId="1120"/>
    <cellStyle name="Input 2 2 2 4" xfId="435"/>
    <cellStyle name="Input 2 2 2 4 2" xfId="873"/>
    <cellStyle name="Input 2 2 2 4 2 2" xfId="1308"/>
    <cellStyle name="Input 2 2 2 4 3" xfId="1148"/>
    <cellStyle name="Input 2 2 2 5" xfId="463"/>
    <cellStyle name="Input 2 2 2 5 2" xfId="1176"/>
    <cellStyle name="Input 2 2 2 6" xfId="1064"/>
    <cellStyle name="Input 2 2 3" xfId="353"/>
    <cellStyle name="Input 2 2 3 2" xfId="793"/>
    <cellStyle name="Input 2 2 3 2 2" xfId="1228"/>
    <cellStyle name="Input 2 2 3 3" xfId="1074"/>
    <cellStyle name="Input 2 2 4" xfId="383"/>
    <cellStyle name="Input 2 2 4 2" xfId="823"/>
    <cellStyle name="Input 2 2 4 2 2" xfId="1258"/>
    <cellStyle name="Input 2 2 4 3" xfId="1102"/>
    <cellStyle name="Input 2 2 5" xfId="415"/>
    <cellStyle name="Input 2 2 5 2" xfId="853"/>
    <cellStyle name="Input 2 2 5 2 2" xfId="1288"/>
    <cellStyle name="Input 2 2 5 3" xfId="1130"/>
    <cellStyle name="Input 2 2 6" xfId="443"/>
    <cellStyle name="Input 2 2 6 2" xfId="1156"/>
    <cellStyle name="Input 2 2 7" xfId="1015"/>
    <cellStyle name="Input 2 2 7 2" xfId="1394"/>
    <cellStyle name="Input 2 3" xfId="329"/>
    <cellStyle name="Input 2 3 2" xfId="363"/>
    <cellStyle name="Input 2 3 2 2" xfId="803"/>
    <cellStyle name="Input 2 3 2 2 2" xfId="1238"/>
    <cellStyle name="Input 2 3 2 3" xfId="1082"/>
    <cellStyle name="Input 2 3 3" xfId="393"/>
    <cellStyle name="Input 2 3 3 2" xfId="833"/>
    <cellStyle name="Input 2 3 3 2 2" xfId="1268"/>
    <cellStyle name="Input 2 3 3 3" xfId="1110"/>
    <cellStyle name="Input 2 3 4" xfId="425"/>
    <cellStyle name="Input 2 3 4 2" xfId="863"/>
    <cellStyle name="Input 2 3 4 2 2" xfId="1298"/>
    <cellStyle name="Input 2 3 4 3" xfId="1138"/>
    <cellStyle name="Input 2 3 5" xfId="453"/>
    <cellStyle name="Input 2 3 5 2" xfId="1166"/>
    <cellStyle name="Input 2 3 6" xfId="963"/>
    <cellStyle name="Input 2 3 6 2" xfId="1342"/>
    <cellStyle name="Input 2 4" xfId="411"/>
    <cellStyle name="Input 2 4 2" xfId="524"/>
    <cellStyle name="Input 2 4 2 2" xfId="1200"/>
    <cellStyle name="Input 2 4 3" xfId="1013"/>
    <cellStyle name="Input 2 4 3 2" xfId="1392"/>
    <cellStyle name="Input 2 5" xfId="519"/>
    <cellStyle name="Input 2 5 2" xfId="1012"/>
    <cellStyle name="Input 2 5 2 2" xfId="1391"/>
    <cellStyle name="Input 2 6" xfId="528"/>
    <cellStyle name="Input 2 6 2" xfId="1204"/>
    <cellStyle name="Input 2 7" xfId="517"/>
    <cellStyle name="Input 2 7 2" xfId="1199"/>
    <cellStyle name="Input 2 8" xfId="526"/>
    <cellStyle name="Input 2 8 2" xfId="1202"/>
    <cellStyle name="Input 2 9" xfId="552"/>
    <cellStyle name="Input 2 9 2" xfId="1216"/>
    <cellStyle name="Input 3" xfId="188"/>
    <cellStyle name="Input 3 10" xfId="931"/>
    <cellStyle name="Input 3 10 2" xfId="1319"/>
    <cellStyle name="Input 3 2" xfId="314"/>
    <cellStyle name="Input 3 2 2" xfId="340"/>
    <cellStyle name="Input 3 2 2 2" xfId="374"/>
    <cellStyle name="Input 3 2 2 2 2" xfId="814"/>
    <cellStyle name="Input 3 2 2 2 2 2" xfId="1249"/>
    <cellStyle name="Input 3 2 2 2 3" xfId="1093"/>
    <cellStyle name="Input 3 2 2 3" xfId="404"/>
    <cellStyle name="Input 3 2 2 3 2" xfId="844"/>
    <cellStyle name="Input 3 2 2 3 2 2" xfId="1279"/>
    <cellStyle name="Input 3 2 2 3 3" xfId="1121"/>
    <cellStyle name="Input 3 2 2 4" xfId="436"/>
    <cellStyle name="Input 3 2 2 4 2" xfId="874"/>
    <cellStyle name="Input 3 2 2 4 2 2" xfId="1309"/>
    <cellStyle name="Input 3 2 2 4 3" xfId="1149"/>
    <cellStyle name="Input 3 2 2 5" xfId="464"/>
    <cellStyle name="Input 3 2 2 5 2" xfId="1177"/>
    <cellStyle name="Input 3 2 2 6" xfId="1065"/>
    <cellStyle name="Input 3 2 3" xfId="354"/>
    <cellStyle name="Input 3 2 3 2" xfId="794"/>
    <cellStyle name="Input 3 2 3 2 2" xfId="1229"/>
    <cellStyle name="Input 3 2 3 3" xfId="1075"/>
    <cellStyle name="Input 3 2 4" xfId="384"/>
    <cellStyle name="Input 3 2 4 2" xfId="824"/>
    <cellStyle name="Input 3 2 4 2 2" xfId="1259"/>
    <cellStyle name="Input 3 2 4 3" xfId="1103"/>
    <cellStyle name="Input 3 2 5" xfId="416"/>
    <cellStyle name="Input 3 2 5 2" xfId="854"/>
    <cellStyle name="Input 3 2 5 2 2" xfId="1289"/>
    <cellStyle name="Input 3 2 5 3" xfId="1131"/>
    <cellStyle name="Input 3 2 6" xfId="444"/>
    <cellStyle name="Input 3 2 6 2" xfId="1157"/>
    <cellStyle name="Input 3 2 7" xfId="1014"/>
    <cellStyle name="Input 3 2 7 2" xfId="1393"/>
    <cellStyle name="Input 3 3" xfId="330"/>
    <cellStyle name="Input 3 3 2" xfId="364"/>
    <cellStyle name="Input 3 3 2 2" xfId="804"/>
    <cellStyle name="Input 3 3 2 2 2" xfId="1239"/>
    <cellStyle name="Input 3 3 2 3" xfId="1083"/>
    <cellStyle name="Input 3 3 3" xfId="394"/>
    <cellStyle name="Input 3 3 3 2" xfId="834"/>
    <cellStyle name="Input 3 3 3 2 2" xfId="1269"/>
    <cellStyle name="Input 3 3 3 3" xfId="1111"/>
    <cellStyle name="Input 3 3 4" xfId="426"/>
    <cellStyle name="Input 3 3 4 2" xfId="864"/>
    <cellStyle name="Input 3 3 4 2 2" xfId="1299"/>
    <cellStyle name="Input 3 3 4 3" xfId="1139"/>
    <cellStyle name="Input 3 3 5" xfId="454"/>
    <cellStyle name="Input 3 3 5 2" xfId="1167"/>
    <cellStyle name="Input 3 3 6" xfId="1011"/>
    <cellStyle name="Input 3 3 6 2" xfId="1390"/>
    <cellStyle name="Input 3 4" xfId="412"/>
    <cellStyle name="Input 3 4 2" xfId="525"/>
    <cellStyle name="Input 3 4 2 2" xfId="1201"/>
    <cellStyle name="Input 3 4 3" xfId="1055"/>
    <cellStyle name="Input 3 4 3 2" xfId="1434"/>
    <cellStyle name="Input 3 5" xfId="518"/>
    <cellStyle name="Input 3 5 2" xfId="972"/>
    <cellStyle name="Input 3 5 2 2" xfId="1351"/>
    <cellStyle name="Input 3 6" xfId="529"/>
    <cellStyle name="Input 3 6 2" xfId="1205"/>
    <cellStyle name="Input 3 7" xfId="516"/>
    <cellStyle name="Input 3 7 2" xfId="1198"/>
    <cellStyle name="Input 3 8" xfId="527"/>
    <cellStyle name="Input 3 8 2" xfId="1203"/>
    <cellStyle name="Input 3 9" xfId="515"/>
    <cellStyle name="Input 3 9 2" xfId="1197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10 2" xfId="1320"/>
    <cellStyle name="Note 2 2" xfId="315"/>
    <cellStyle name="Note 2 2 2" xfId="341"/>
    <cellStyle name="Note 2 2 2 2" xfId="375"/>
    <cellStyle name="Note 2 2 2 2 2" xfId="815"/>
    <cellStyle name="Note 2 2 2 2 2 2" xfId="1250"/>
    <cellStyle name="Note 2 2 2 2 3" xfId="1094"/>
    <cellStyle name="Note 2 2 2 3" xfId="405"/>
    <cellStyle name="Note 2 2 2 3 2" xfId="845"/>
    <cellStyle name="Note 2 2 2 3 2 2" xfId="1280"/>
    <cellStyle name="Note 2 2 2 3 3" xfId="1122"/>
    <cellStyle name="Note 2 2 2 4" xfId="437"/>
    <cellStyle name="Note 2 2 2 4 2" xfId="875"/>
    <cellStyle name="Note 2 2 2 4 2 2" xfId="1310"/>
    <cellStyle name="Note 2 2 2 4 3" xfId="1150"/>
    <cellStyle name="Note 2 2 2 5" xfId="465"/>
    <cellStyle name="Note 2 2 2 5 2" xfId="1178"/>
    <cellStyle name="Note 2 2 2 6" xfId="994"/>
    <cellStyle name="Note 2 2 2 6 2" xfId="1373"/>
    <cellStyle name="Note 2 2 3" xfId="355"/>
    <cellStyle name="Note 2 2 3 2" xfId="795"/>
    <cellStyle name="Note 2 2 3 2 2" xfId="1230"/>
    <cellStyle name="Note 2 2 3 3" xfId="1027"/>
    <cellStyle name="Note 2 2 3 3 2" xfId="1406"/>
    <cellStyle name="Note 2 2 4" xfId="385"/>
    <cellStyle name="Note 2 2 4 2" xfId="825"/>
    <cellStyle name="Note 2 2 4 2 2" xfId="1260"/>
    <cellStyle name="Note 2 2 4 3" xfId="1052"/>
    <cellStyle name="Note 2 2 4 3 2" xfId="1431"/>
    <cellStyle name="Note 2 2 5" xfId="417"/>
    <cellStyle name="Note 2 2 5 2" xfId="855"/>
    <cellStyle name="Note 2 2 5 2 2" xfId="1290"/>
    <cellStyle name="Note 2 2 5 3" xfId="976"/>
    <cellStyle name="Note 2 2 5 3 2" xfId="1355"/>
    <cellStyle name="Note 2 2 6" xfId="445"/>
    <cellStyle name="Note 2 2 6 2" xfId="1158"/>
    <cellStyle name="Note 2 2 7" xfId="938"/>
    <cellStyle name="Note 2 2 7 2" xfId="1321"/>
    <cellStyle name="Note 2 3" xfId="331"/>
    <cellStyle name="Note 2 3 2" xfId="365"/>
    <cellStyle name="Note 2 3 2 2" xfId="805"/>
    <cellStyle name="Note 2 3 2 2 2" xfId="1240"/>
    <cellStyle name="Note 2 3 2 3" xfId="1084"/>
    <cellStyle name="Note 2 3 3" xfId="395"/>
    <cellStyle name="Note 2 3 3 2" xfId="835"/>
    <cellStyle name="Note 2 3 3 2 2" xfId="1270"/>
    <cellStyle name="Note 2 3 3 3" xfId="1112"/>
    <cellStyle name="Note 2 3 4" xfId="427"/>
    <cellStyle name="Note 2 3 4 2" xfId="865"/>
    <cellStyle name="Note 2 3 4 2 2" xfId="1300"/>
    <cellStyle name="Note 2 3 4 3" xfId="1140"/>
    <cellStyle name="Note 2 3 5" xfId="455"/>
    <cellStyle name="Note 2 3 5 2" xfId="1168"/>
    <cellStyle name="Note 2 3 6" xfId="991"/>
    <cellStyle name="Note 2 3 6 2" xfId="1370"/>
    <cellStyle name="Note 2 4" xfId="540"/>
    <cellStyle name="Note 2 4 2" xfId="1026"/>
    <cellStyle name="Note 2 4 2 2" xfId="1405"/>
    <cellStyle name="Note 2 5" xfId="546"/>
    <cellStyle name="Note 2 5 2" xfId="1010"/>
    <cellStyle name="Note 2 5 2 2" xfId="1389"/>
    <cellStyle name="Note 2 6" xfId="538"/>
    <cellStyle name="Note 2 6 2" xfId="964"/>
    <cellStyle name="Note 2 6 2 2" xfId="1343"/>
    <cellStyle name="Note 2 7" xfId="507"/>
    <cellStyle name="Note 2 7 2" xfId="1189"/>
    <cellStyle name="Note 2 8" xfId="534"/>
    <cellStyle name="Note 2 8 2" xfId="1208"/>
    <cellStyle name="Note 2 9" xfId="510"/>
    <cellStyle name="Note 2 9 2" xfId="1192"/>
    <cellStyle name="Note 3" xfId="264"/>
    <cellStyle name="Note 3 10" xfId="939"/>
    <cellStyle name="Note 3 10 2" xfId="1322"/>
    <cellStyle name="Note 3 2" xfId="316"/>
    <cellStyle name="Note 3 2 2" xfId="342"/>
    <cellStyle name="Note 3 2 2 2" xfId="376"/>
    <cellStyle name="Note 3 2 2 2 2" xfId="816"/>
    <cellStyle name="Note 3 2 2 2 2 2" xfId="1251"/>
    <cellStyle name="Note 3 2 2 2 3" xfId="1095"/>
    <cellStyle name="Note 3 2 2 3" xfId="406"/>
    <cellStyle name="Note 3 2 2 3 2" xfId="846"/>
    <cellStyle name="Note 3 2 2 3 2 2" xfId="1281"/>
    <cellStyle name="Note 3 2 2 3 3" xfId="1123"/>
    <cellStyle name="Note 3 2 2 4" xfId="438"/>
    <cellStyle name="Note 3 2 2 4 2" xfId="876"/>
    <cellStyle name="Note 3 2 2 4 2 2" xfId="1311"/>
    <cellStyle name="Note 3 2 2 4 3" xfId="1151"/>
    <cellStyle name="Note 3 2 2 5" xfId="466"/>
    <cellStyle name="Note 3 2 2 5 2" xfId="1179"/>
    <cellStyle name="Note 3 2 2 6" xfId="992"/>
    <cellStyle name="Note 3 2 2 6 2" xfId="1371"/>
    <cellStyle name="Note 3 2 3" xfId="356"/>
    <cellStyle name="Note 3 2 3 2" xfId="796"/>
    <cellStyle name="Note 3 2 3 2 2" xfId="1231"/>
    <cellStyle name="Note 3 2 3 3" xfId="1029"/>
    <cellStyle name="Note 3 2 3 3 2" xfId="1408"/>
    <cellStyle name="Note 3 2 4" xfId="386"/>
    <cellStyle name="Note 3 2 4 2" xfId="826"/>
    <cellStyle name="Note 3 2 4 2 2" xfId="1261"/>
    <cellStyle name="Note 3 2 4 3" xfId="1007"/>
    <cellStyle name="Note 3 2 4 3 2" xfId="1386"/>
    <cellStyle name="Note 3 2 5" xfId="418"/>
    <cellStyle name="Note 3 2 5 2" xfId="856"/>
    <cellStyle name="Note 3 2 5 2 2" xfId="1291"/>
    <cellStyle name="Note 3 2 5 3" xfId="1018"/>
    <cellStyle name="Note 3 2 5 3 2" xfId="1397"/>
    <cellStyle name="Note 3 2 6" xfId="446"/>
    <cellStyle name="Note 3 2 6 2" xfId="1159"/>
    <cellStyle name="Note 3 2 7" xfId="940"/>
    <cellStyle name="Note 3 2 7 2" xfId="1323"/>
    <cellStyle name="Note 3 3" xfId="332"/>
    <cellStyle name="Note 3 3 2" xfId="366"/>
    <cellStyle name="Note 3 3 2 2" xfId="806"/>
    <cellStyle name="Note 3 3 2 2 2" xfId="1241"/>
    <cellStyle name="Note 3 3 2 3" xfId="1085"/>
    <cellStyle name="Note 3 3 3" xfId="396"/>
    <cellStyle name="Note 3 3 3 2" xfId="836"/>
    <cellStyle name="Note 3 3 3 2 2" xfId="1271"/>
    <cellStyle name="Note 3 3 3 3" xfId="1113"/>
    <cellStyle name="Note 3 3 4" xfId="428"/>
    <cellStyle name="Note 3 3 4 2" xfId="866"/>
    <cellStyle name="Note 3 3 4 2 2" xfId="1301"/>
    <cellStyle name="Note 3 3 4 3" xfId="1141"/>
    <cellStyle name="Note 3 3 5" xfId="456"/>
    <cellStyle name="Note 3 3 5 2" xfId="1169"/>
    <cellStyle name="Note 3 3 6" xfId="962"/>
    <cellStyle name="Note 3 3 6 2" xfId="1341"/>
    <cellStyle name="Note 3 4" xfId="541"/>
    <cellStyle name="Note 3 4 2" xfId="1028"/>
    <cellStyle name="Note 3 4 2 2" xfId="1407"/>
    <cellStyle name="Note 3 5" xfId="506"/>
    <cellStyle name="Note 3 5 2" xfId="1008"/>
    <cellStyle name="Note 3 5 2 2" xfId="1387"/>
    <cellStyle name="Note 3 6" xfId="539"/>
    <cellStyle name="Note 3 6 2" xfId="1016"/>
    <cellStyle name="Note 3 6 2 2" xfId="1395"/>
    <cellStyle name="Note 3 7" xfId="545"/>
    <cellStyle name="Note 3 7 2" xfId="1212"/>
    <cellStyle name="Note 3 8" xfId="535"/>
    <cellStyle name="Note 3 8 2" xfId="1209"/>
    <cellStyle name="Note 3 9" xfId="478"/>
    <cellStyle name="Note 3 9 2" xfId="1185"/>
    <cellStyle name="Note 4" xfId="745"/>
    <cellStyle name="Note 4 10" xfId="941"/>
    <cellStyle name="Note 4 10 2" xfId="1324"/>
    <cellStyle name="Note 4 2" xfId="746"/>
    <cellStyle name="Note 4 2 2" xfId="971"/>
    <cellStyle name="Note 4 2 2 2" xfId="1350"/>
    <cellStyle name="Note 4 2 3" xfId="1031"/>
    <cellStyle name="Note 4 2 3 2" xfId="1410"/>
    <cellStyle name="Note 4 2 4" xfId="1005"/>
    <cellStyle name="Note 4 2 4 2" xfId="1384"/>
    <cellStyle name="Note 4 2 5" xfId="970"/>
    <cellStyle name="Note 4 2 5 2" xfId="1349"/>
    <cellStyle name="Note 4 2 6" xfId="942"/>
    <cellStyle name="Note 4 2 6 2" xfId="1325"/>
    <cellStyle name="Note 4 3" xfId="747"/>
    <cellStyle name="Note 4 3 2" xfId="748"/>
    <cellStyle name="Note 4 3 2 2" xfId="990"/>
    <cellStyle name="Note 4 3 2 2 2" xfId="1369"/>
    <cellStyle name="Note 4 3 2 3" xfId="1033"/>
    <cellStyle name="Note 4 3 2 3 2" xfId="1412"/>
    <cellStyle name="Note 4 3 2 4" xfId="1009"/>
    <cellStyle name="Note 4 3 2 4 2" xfId="1388"/>
    <cellStyle name="Note 4 3 2 5" xfId="1017"/>
    <cellStyle name="Note 4 3 2 5 2" xfId="1396"/>
    <cellStyle name="Note 4 3 2 6" xfId="944"/>
    <cellStyle name="Note 4 3 2 6 2" xfId="1327"/>
    <cellStyle name="Note 4 3 3" xfId="749"/>
    <cellStyle name="Note 4 3 3 2" xfId="750"/>
    <cellStyle name="Note 4 3 3 2 2" xfId="988"/>
    <cellStyle name="Note 4 3 3 2 2 2" xfId="1367"/>
    <cellStyle name="Note 4 3 3 2 3" xfId="1034"/>
    <cellStyle name="Note 4 3 3 2 3 2" xfId="1413"/>
    <cellStyle name="Note 4 3 3 2 4" xfId="1050"/>
    <cellStyle name="Note 4 3 3 2 4 2" xfId="1429"/>
    <cellStyle name="Note 4 3 3 2 5" xfId="977"/>
    <cellStyle name="Note 4 3 3 2 5 2" xfId="1356"/>
    <cellStyle name="Note 4 3 3 2 6" xfId="946"/>
    <cellStyle name="Note 4 3 3 2 6 2" xfId="1329"/>
    <cellStyle name="Note 4 3 3 3" xfId="751"/>
    <cellStyle name="Note 4 3 3 3 2" xfId="752"/>
    <cellStyle name="Note 4 3 3 3 2 2" xfId="986"/>
    <cellStyle name="Note 4 3 3 3 2 2 2" xfId="1365"/>
    <cellStyle name="Note 4 3 3 3 2 3" xfId="1038"/>
    <cellStyle name="Note 4 3 3 3 2 3 2" xfId="1417"/>
    <cellStyle name="Note 4 3 3 3 2 4" xfId="1000"/>
    <cellStyle name="Note 4 3 3 3 2 4 2" xfId="1379"/>
    <cellStyle name="Note 4 3 3 3 2 5" xfId="1019"/>
    <cellStyle name="Note 4 3 3 3 2 5 2" xfId="1398"/>
    <cellStyle name="Note 4 3 3 3 2 6" xfId="948"/>
    <cellStyle name="Note 4 3 3 3 2 6 2" xfId="1331"/>
    <cellStyle name="Note 4 3 3 3 3" xfId="987"/>
    <cellStyle name="Note 4 3 3 3 3 2" xfId="1366"/>
    <cellStyle name="Note 4 3 3 3 4" xfId="1035"/>
    <cellStyle name="Note 4 3 3 3 4 2" xfId="1414"/>
    <cellStyle name="Note 4 3 3 3 5" xfId="1003"/>
    <cellStyle name="Note 4 3 3 3 5 2" xfId="1382"/>
    <cellStyle name="Note 4 3 3 3 6" xfId="1047"/>
    <cellStyle name="Note 4 3 3 3 6 2" xfId="1426"/>
    <cellStyle name="Note 4 3 3 3 7" xfId="947"/>
    <cellStyle name="Note 4 3 3 3 7 2" xfId="1330"/>
    <cellStyle name="Note 4 3 3 4" xfId="989"/>
    <cellStyle name="Note 4 3 3 4 2" xfId="1368"/>
    <cellStyle name="Note 4 3 3 5" xfId="1046"/>
    <cellStyle name="Note 4 3 3 5 2" xfId="1425"/>
    <cellStyle name="Note 4 3 3 6" xfId="978"/>
    <cellStyle name="Note 4 3 3 6 2" xfId="1357"/>
    <cellStyle name="Note 4 3 3 7" xfId="1045"/>
    <cellStyle name="Note 4 3 3 7 2" xfId="1424"/>
    <cellStyle name="Note 4 3 3 8" xfId="945"/>
    <cellStyle name="Note 4 3 3 8 2" xfId="1328"/>
    <cellStyle name="Note 4 3 4" xfId="966"/>
    <cellStyle name="Note 4 3 4 2" xfId="1345"/>
    <cellStyle name="Note 4 3 5" xfId="1032"/>
    <cellStyle name="Note 4 3 5 2" xfId="1411"/>
    <cellStyle name="Note 4 3 6" xfId="1004"/>
    <cellStyle name="Note 4 3 6 2" xfId="1383"/>
    <cellStyle name="Note 4 3 7" xfId="1020"/>
    <cellStyle name="Note 4 3 7 2" xfId="1399"/>
    <cellStyle name="Note 4 3 8" xfId="943"/>
    <cellStyle name="Note 4 3 8 2" xfId="1326"/>
    <cellStyle name="Note 4 4" xfId="753"/>
    <cellStyle name="Note 4 4 2" xfId="754"/>
    <cellStyle name="Note 4 4 2 2" xfId="984"/>
    <cellStyle name="Note 4 4 2 2 2" xfId="1363"/>
    <cellStyle name="Note 4 4 2 3" xfId="1040"/>
    <cellStyle name="Note 4 4 2 3 2" xfId="1419"/>
    <cellStyle name="Note 4 4 2 4" xfId="998"/>
    <cellStyle name="Note 4 4 2 4 2" xfId="1377"/>
    <cellStyle name="Note 4 4 2 5" xfId="969"/>
    <cellStyle name="Note 4 4 2 5 2" xfId="1348"/>
    <cellStyle name="Note 4 4 2 6" xfId="950"/>
    <cellStyle name="Note 4 4 2 6 2" xfId="1333"/>
    <cellStyle name="Note 4 4 3" xfId="755"/>
    <cellStyle name="Note 4 4 3 2" xfId="756"/>
    <cellStyle name="Note 4 4 3 2 2" xfId="982"/>
    <cellStyle name="Note 4 4 3 2 2 2" xfId="1361"/>
    <cellStyle name="Note 4 4 3 2 3" xfId="1041"/>
    <cellStyle name="Note 4 4 3 2 3 2" xfId="1420"/>
    <cellStyle name="Note 4 4 3 2 4" xfId="996"/>
    <cellStyle name="Note 4 4 3 2 4 2" xfId="1375"/>
    <cellStyle name="Note 4 4 3 2 5" xfId="1023"/>
    <cellStyle name="Note 4 4 3 2 5 2" xfId="1402"/>
    <cellStyle name="Note 4 4 3 2 6" xfId="952"/>
    <cellStyle name="Note 4 4 3 2 6 2" xfId="1335"/>
    <cellStyle name="Note 4 4 3 3" xfId="983"/>
    <cellStyle name="Note 4 4 3 3 2" xfId="1362"/>
    <cellStyle name="Note 4 4 3 4" xfId="1025"/>
    <cellStyle name="Note 4 4 3 4 2" xfId="1404"/>
    <cellStyle name="Note 4 4 3 5" xfId="997"/>
    <cellStyle name="Note 4 4 3 5 2" xfId="1376"/>
    <cellStyle name="Note 4 4 3 6" xfId="1051"/>
    <cellStyle name="Note 4 4 3 6 2" xfId="1430"/>
    <cellStyle name="Note 4 4 3 7" xfId="951"/>
    <cellStyle name="Note 4 4 3 7 2" xfId="1334"/>
    <cellStyle name="Note 4 4 4" xfId="985"/>
    <cellStyle name="Note 4 4 4 2" xfId="1364"/>
    <cellStyle name="Note 4 4 5" xfId="1039"/>
    <cellStyle name="Note 4 4 5 2" xfId="1418"/>
    <cellStyle name="Note 4 4 6" xfId="999"/>
    <cellStyle name="Note 4 4 6 2" xfId="1378"/>
    <cellStyle name="Note 4 4 7" xfId="1024"/>
    <cellStyle name="Note 4 4 7 2" xfId="1403"/>
    <cellStyle name="Note 4 4 8" xfId="949"/>
    <cellStyle name="Note 4 4 8 2" xfId="1332"/>
    <cellStyle name="Note 4 5" xfId="757"/>
    <cellStyle name="Note 4 5 2" xfId="981"/>
    <cellStyle name="Note 4 5 2 2" xfId="1360"/>
    <cellStyle name="Note 4 5 3" xfId="1042"/>
    <cellStyle name="Note 4 5 3 2" xfId="1421"/>
    <cellStyle name="Note 4 5 4" xfId="995"/>
    <cellStyle name="Note 4 5 4 2" xfId="1374"/>
    <cellStyle name="Note 4 5 5" xfId="1022"/>
    <cellStyle name="Note 4 5 5 2" xfId="1401"/>
    <cellStyle name="Note 4 5 6" xfId="953"/>
    <cellStyle name="Note 4 5 6 2" xfId="1336"/>
    <cellStyle name="Note 4 6" xfId="993"/>
    <cellStyle name="Note 4 6 2" xfId="1372"/>
    <cellStyle name="Note 4 7" xfId="1030"/>
    <cellStyle name="Note 4 7 2" xfId="1409"/>
    <cellStyle name="Note 4 8" xfId="1006"/>
    <cellStyle name="Note 4 8 2" xfId="1385"/>
    <cellStyle name="Note 4 9" xfId="1049"/>
    <cellStyle name="Note 4 9 2" xfId="1428"/>
    <cellStyle name="Output" xfId="21" builtinId="21" customBuiltin="1"/>
    <cellStyle name="Output 2" xfId="265"/>
    <cellStyle name="Output 2 10" xfId="954"/>
    <cellStyle name="Output 2 10 2" xfId="1337"/>
    <cellStyle name="Output 2 2" xfId="317"/>
    <cellStyle name="Output 2 2 2" xfId="343"/>
    <cellStyle name="Output 2 2 2 2" xfId="377"/>
    <cellStyle name="Output 2 2 2 2 2" xfId="817"/>
    <cellStyle name="Output 2 2 2 2 2 2" xfId="1252"/>
    <cellStyle name="Output 2 2 2 2 3" xfId="1096"/>
    <cellStyle name="Output 2 2 2 3" xfId="407"/>
    <cellStyle name="Output 2 2 2 3 2" xfId="847"/>
    <cellStyle name="Output 2 2 2 3 2 2" xfId="1282"/>
    <cellStyle name="Output 2 2 2 3 3" xfId="1124"/>
    <cellStyle name="Output 2 2 2 4" xfId="439"/>
    <cellStyle name="Output 2 2 2 4 2" xfId="877"/>
    <cellStyle name="Output 2 2 2 4 2 2" xfId="1312"/>
    <cellStyle name="Output 2 2 2 4 3" xfId="1152"/>
    <cellStyle name="Output 2 2 2 5" xfId="467"/>
    <cellStyle name="Output 2 2 2 5 2" xfId="1180"/>
    <cellStyle name="Output 2 2 2 6" xfId="1066"/>
    <cellStyle name="Output 2 2 3" xfId="357"/>
    <cellStyle name="Output 2 2 3 2" xfId="797"/>
    <cellStyle name="Output 2 2 3 2 2" xfId="1232"/>
    <cellStyle name="Output 2 2 3 3" xfId="1076"/>
    <cellStyle name="Output 2 2 4" xfId="387"/>
    <cellStyle name="Output 2 2 4 2" xfId="827"/>
    <cellStyle name="Output 2 2 4 2 2" xfId="1262"/>
    <cellStyle name="Output 2 2 4 3" xfId="1104"/>
    <cellStyle name="Output 2 2 5" xfId="419"/>
    <cellStyle name="Output 2 2 5 2" xfId="857"/>
    <cellStyle name="Output 2 2 5 2 2" xfId="1292"/>
    <cellStyle name="Output 2 2 5 3" xfId="1132"/>
    <cellStyle name="Output 2 2 6" xfId="447"/>
    <cellStyle name="Output 2 2 6 2" xfId="1160"/>
    <cellStyle name="Output 2 2 7" xfId="980"/>
    <cellStyle name="Output 2 2 7 2" xfId="1359"/>
    <cellStyle name="Output 2 3" xfId="333"/>
    <cellStyle name="Output 2 3 2" xfId="367"/>
    <cellStyle name="Output 2 3 2 2" xfId="807"/>
    <cellStyle name="Output 2 3 2 2 2" xfId="1242"/>
    <cellStyle name="Output 2 3 2 3" xfId="1086"/>
    <cellStyle name="Output 2 3 3" xfId="397"/>
    <cellStyle name="Output 2 3 3 2" xfId="837"/>
    <cellStyle name="Output 2 3 3 2 2" xfId="1272"/>
    <cellStyle name="Output 2 3 3 3" xfId="1114"/>
    <cellStyle name="Output 2 3 4" xfId="429"/>
    <cellStyle name="Output 2 3 4 2" xfId="867"/>
    <cellStyle name="Output 2 3 4 2 2" xfId="1302"/>
    <cellStyle name="Output 2 3 4 3" xfId="1142"/>
    <cellStyle name="Output 2 3 5" xfId="457"/>
    <cellStyle name="Output 2 3 5 2" xfId="1170"/>
    <cellStyle name="Output 2 3 6" xfId="1043"/>
    <cellStyle name="Output 2 3 6 2" xfId="1422"/>
    <cellStyle name="Output 2 4" xfId="542"/>
    <cellStyle name="Output 2 4 2" xfId="968"/>
    <cellStyle name="Output 2 4 2 2" xfId="1347"/>
    <cellStyle name="Output 2 5" xfId="505"/>
    <cellStyle name="Output 2 5 2" xfId="1048"/>
    <cellStyle name="Output 2 5 2 2" xfId="1427"/>
    <cellStyle name="Output 2 6" xfId="497"/>
    <cellStyle name="Output 2 6 2" xfId="1187"/>
    <cellStyle name="Output 2 7" xfId="548"/>
    <cellStyle name="Output 2 7 2" xfId="1214"/>
    <cellStyle name="Output 2 8" xfId="536"/>
    <cellStyle name="Output 2 8 2" xfId="1210"/>
    <cellStyle name="Output 2 9" xfId="509"/>
    <cellStyle name="Output 2 9 2" xfId="1191"/>
    <cellStyle name="Output 3" xfId="266"/>
    <cellStyle name="Output 3 10" xfId="955"/>
    <cellStyle name="Output 3 10 2" xfId="1338"/>
    <cellStyle name="Output 3 2" xfId="318"/>
    <cellStyle name="Output 3 2 2" xfId="344"/>
    <cellStyle name="Output 3 2 2 2" xfId="378"/>
    <cellStyle name="Output 3 2 2 2 2" xfId="818"/>
    <cellStyle name="Output 3 2 2 2 2 2" xfId="1253"/>
    <cellStyle name="Output 3 2 2 2 3" xfId="1097"/>
    <cellStyle name="Output 3 2 2 3" xfId="408"/>
    <cellStyle name="Output 3 2 2 3 2" xfId="848"/>
    <cellStyle name="Output 3 2 2 3 2 2" xfId="1283"/>
    <cellStyle name="Output 3 2 2 3 3" xfId="1125"/>
    <cellStyle name="Output 3 2 2 4" xfId="440"/>
    <cellStyle name="Output 3 2 2 4 2" xfId="878"/>
    <cellStyle name="Output 3 2 2 4 2 2" xfId="1313"/>
    <cellStyle name="Output 3 2 2 4 3" xfId="1153"/>
    <cellStyle name="Output 3 2 2 5" xfId="468"/>
    <cellStyle name="Output 3 2 2 5 2" xfId="1181"/>
    <cellStyle name="Output 3 2 2 6" xfId="1067"/>
    <cellStyle name="Output 3 2 3" xfId="358"/>
    <cellStyle name="Output 3 2 3 2" xfId="798"/>
    <cellStyle name="Output 3 2 3 2 2" xfId="1233"/>
    <cellStyle name="Output 3 2 3 3" xfId="1077"/>
    <cellStyle name="Output 3 2 4" xfId="388"/>
    <cellStyle name="Output 3 2 4 2" xfId="828"/>
    <cellStyle name="Output 3 2 4 2 2" xfId="1263"/>
    <cellStyle name="Output 3 2 4 3" xfId="1105"/>
    <cellStyle name="Output 3 2 5" xfId="420"/>
    <cellStyle name="Output 3 2 5 2" xfId="858"/>
    <cellStyle name="Output 3 2 5 2 2" xfId="1293"/>
    <cellStyle name="Output 3 2 5 3" xfId="1133"/>
    <cellStyle name="Output 3 2 6" xfId="448"/>
    <cellStyle name="Output 3 2 6 2" xfId="1161"/>
    <cellStyle name="Output 3 2 7" xfId="979"/>
    <cellStyle name="Output 3 2 7 2" xfId="1358"/>
    <cellStyle name="Output 3 3" xfId="334"/>
    <cellStyle name="Output 3 3 2" xfId="368"/>
    <cellStyle name="Output 3 3 2 2" xfId="808"/>
    <cellStyle name="Output 3 3 2 2 2" xfId="1243"/>
    <cellStyle name="Output 3 3 2 3" xfId="1087"/>
    <cellStyle name="Output 3 3 3" xfId="398"/>
    <cellStyle name="Output 3 3 3 2" xfId="838"/>
    <cellStyle name="Output 3 3 3 2 2" xfId="1273"/>
    <cellStyle name="Output 3 3 3 3" xfId="1115"/>
    <cellStyle name="Output 3 3 4" xfId="430"/>
    <cellStyle name="Output 3 3 4 2" xfId="868"/>
    <cellStyle name="Output 3 3 4 2 2" xfId="1303"/>
    <cellStyle name="Output 3 3 4 3" xfId="1143"/>
    <cellStyle name="Output 3 3 5" xfId="458"/>
    <cellStyle name="Output 3 3 5 2" xfId="1171"/>
    <cellStyle name="Output 3 3 6" xfId="1044"/>
    <cellStyle name="Output 3 3 6 2" xfId="1423"/>
    <cellStyle name="Output 3 4" xfId="543"/>
    <cellStyle name="Output 3 4 2" xfId="967"/>
    <cellStyle name="Output 3 4 2 2" xfId="1346"/>
    <cellStyle name="Output 3 5" xfId="504"/>
    <cellStyle name="Output 3 5 2" xfId="1054"/>
    <cellStyle name="Output 3 5 2 2" xfId="1433"/>
    <cellStyle name="Output 3 6" xfId="544"/>
    <cellStyle name="Output 3 6 2" xfId="1211"/>
    <cellStyle name="Output 3 7" xfId="503"/>
    <cellStyle name="Output 3 7 2" xfId="1188"/>
    <cellStyle name="Output 3 8" xfId="477"/>
    <cellStyle name="Output 3 8 2" xfId="1184"/>
    <cellStyle name="Output 3 9" xfId="508"/>
    <cellStyle name="Output 3 9 2" xfId="1190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10 2" xfId="1339"/>
    <cellStyle name="Total 2 2" xfId="319"/>
    <cellStyle name="Total 2 2 2" xfId="345"/>
    <cellStyle name="Total 2 2 2 2" xfId="379"/>
    <cellStyle name="Total 2 2 2 2 2" xfId="819"/>
    <cellStyle name="Total 2 2 2 2 2 2" xfId="1254"/>
    <cellStyle name="Total 2 2 2 2 3" xfId="1098"/>
    <cellStyle name="Total 2 2 2 3" xfId="409"/>
    <cellStyle name="Total 2 2 2 3 2" xfId="849"/>
    <cellStyle name="Total 2 2 2 3 2 2" xfId="1284"/>
    <cellStyle name="Total 2 2 2 3 3" xfId="1126"/>
    <cellStyle name="Total 2 2 2 4" xfId="441"/>
    <cellStyle name="Total 2 2 2 4 2" xfId="879"/>
    <cellStyle name="Total 2 2 2 4 2 2" xfId="1314"/>
    <cellStyle name="Total 2 2 2 4 3" xfId="1154"/>
    <cellStyle name="Total 2 2 2 5" xfId="469"/>
    <cellStyle name="Total 2 2 2 5 2" xfId="1182"/>
    <cellStyle name="Total 2 2 2 6" xfId="1068"/>
    <cellStyle name="Total 2 2 3" xfId="359"/>
    <cellStyle name="Total 2 2 3 2" xfId="799"/>
    <cellStyle name="Total 2 2 3 2 2" xfId="1234"/>
    <cellStyle name="Total 2 2 3 3" xfId="1078"/>
    <cellStyle name="Total 2 2 4" xfId="389"/>
    <cellStyle name="Total 2 2 4 2" xfId="829"/>
    <cellStyle name="Total 2 2 4 2 2" xfId="1264"/>
    <cellStyle name="Total 2 2 4 3" xfId="1106"/>
    <cellStyle name="Total 2 2 5" xfId="421"/>
    <cellStyle name="Total 2 2 5 2" xfId="859"/>
    <cellStyle name="Total 2 2 5 2 2" xfId="1294"/>
    <cellStyle name="Total 2 2 5 3" xfId="1134"/>
    <cellStyle name="Total 2 2 6" xfId="449"/>
    <cellStyle name="Total 2 2 6 2" xfId="1162"/>
    <cellStyle name="Total 2 2 7" xfId="974"/>
    <cellStyle name="Total 2 2 7 2" xfId="1353"/>
    <cellStyle name="Total 2 3" xfId="335"/>
    <cellStyle name="Total 2 3 2" xfId="369"/>
    <cellStyle name="Total 2 3 2 2" xfId="809"/>
    <cellStyle name="Total 2 3 2 2 2" xfId="1244"/>
    <cellStyle name="Total 2 3 2 3" xfId="1088"/>
    <cellStyle name="Total 2 3 3" xfId="399"/>
    <cellStyle name="Total 2 3 3 2" xfId="839"/>
    <cellStyle name="Total 2 3 3 2 2" xfId="1274"/>
    <cellStyle name="Total 2 3 3 3" xfId="1116"/>
    <cellStyle name="Total 2 3 4" xfId="431"/>
    <cellStyle name="Total 2 3 4 2" xfId="869"/>
    <cellStyle name="Total 2 3 4 2 2" xfId="1304"/>
    <cellStyle name="Total 2 3 4 3" xfId="1144"/>
    <cellStyle name="Total 2 3 5" xfId="459"/>
    <cellStyle name="Total 2 3 5 2" xfId="1172"/>
    <cellStyle name="Total 2 3 6" xfId="1056"/>
    <cellStyle name="Total 2 3 6 2" xfId="1435"/>
    <cellStyle name="Total 2 4" xfId="549"/>
    <cellStyle name="Total 2 4 2" xfId="1058"/>
    <cellStyle name="Total 2 4 2 2" xfId="1437"/>
    <cellStyle name="Total 2 5" xfId="553"/>
    <cellStyle name="Total 2 5 2" xfId="1060"/>
    <cellStyle name="Total 2 5 2 2" xfId="1439"/>
    <cellStyle name="Total 2 6" xfId="556"/>
    <cellStyle name="Total 2 6 2" xfId="1218"/>
    <cellStyle name="Total 2 7" xfId="558"/>
    <cellStyle name="Total 2 7 2" xfId="1220"/>
    <cellStyle name="Total 2 8" xfId="560"/>
    <cellStyle name="Total 2 8 2" xfId="1222"/>
    <cellStyle name="Total 2 9" xfId="562"/>
    <cellStyle name="Total 2 9 2" xfId="1224"/>
    <cellStyle name="Total 3" xfId="300"/>
    <cellStyle name="Total 3 10" xfId="961"/>
    <cellStyle name="Total 3 10 2" xfId="1340"/>
    <cellStyle name="Total 3 2" xfId="320"/>
    <cellStyle name="Total 3 2 2" xfId="346"/>
    <cellStyle name="Total 3 2 2 2" xfId="380"/>
    <cellStyle name="Total 3 2 2 2 2" xfId="820"/>
    <cellStyle name="Total 3 2 2 2 2 2" xfId="1255"/>
    <cellStyle name="Total 3 2 2 2 3" xfId="1099"/>
    <cellStyle name="Total 3 2 2 3" xfId="410"/>
    <cellStyle name="Total 3 2 2 3 2" xfId="850"/>
    <cellStyle name="Total 3 2 2 3 2 2" xfId="1285"/>
    <cellStyle name="Total 3 2 2 3 3" xfId="1127"/>
    <cellStyle name="Total 3 2 2 4" xfId="442"/>
    <cellStyle name="Total 3 2 2 4 2" xfId="880"/>
    <cellStyle name="Total 3 2 2 4 2 2" xfId="1315"/>
    <cellStyle name="Total 3 2 2 4 3" xfId="1155"/>
    <cellStyle name="Total 3 2 2 5" xfId="470"/>
    <cellStyle name="Total 3 2 2 5 2" xfId="1183"/>
    <cellStyle name="Total 3 2 2 6" xfId="1069"/>
    <cellStyle name="Total 3 2 3" xfId="360"/>
    <cellStyle name="Total 3 2 3 2" xfId="800"/>
    <cellStyle name="Total 3 2 3 2 2" xfId="1235"/>
    <cellStyle name="Total 3 2 3 3" xfId="1079"/>
    <cellStyle name="Total 3 2 4" xfId="390"/>
    <cellStyle name="Total 3 2 4 2" xfId="830"/>
    <cellStyle name="Total 3 2 4 2 2" xfId="1265"/>
    <cellStyle name="Total 3 2 4 3" xfId="1107"/>
    <cellStyle name="Total 3 2 5" xfId="422"/>
    <cellStyle name="Total 3 2 5 2" xfId="860"/>
    <cellStyle name="Total 3 2 5 2 2" xfId="1295"/>
    <cellStyle name="Total 3 2 5 3" xfId="1135"/>
    <cellStyle name="Total 3 2 6" xfId="450"/>
    <cellStyle name="Total 3 2 6 2" xfId="1163"/>
    <cellStyle name="Total 3 2 7" xfId="973"/>
    <cellStyle name="Total 3 2 7 2" xfId="1352"/>
    <cellStyle name="Total 3 3" xfId="336"/>
    <cellStyle name="Total 3 3 2" xfId="370"/>
    <cellStyle name="Total 3 3 2 2" xfId="810"/>
    <cellStyle name="Total 3 3 2 2 2" xfId="1245"/>
    <cellStyle name="Total 3 3 2 3" xfId="1089"/>
    <cellStyle name="Total 3 3 3" xfId="400"/>
    <cellStyle name="Total 3 3 3 2" xfId="840"/>
    <cellStyle name="Total 3 3 3 2 2" xfId="1275"/>
    <cellStyle name="Total 3 3 3 3" xfId="1117"/>
    <cellStyle name="Total 3 3 4" xfId="432"/>
    <cellStyle name="Total 3 3 4 2" xfId="870"/>
    <cellStyle name="Total 3 3 4 2 2" xfId="1305"/>
    <cellStyle name="Total 3 3 4 3" xfId="1145"/>
    <cellStyle name="Total 3 3 5" xfId="460"/>
    <cellStyle name="Total 3 3 5 2" xfId="1173"/>
    <cellStyle name="Total 3 3 6" xfId="1057"/>
    <cellStyle name="Total 3 3 6 2" xfId="1436"/>
    <cellStyle name="Total 3 4" xfId="550"/>
    <cellStyle name="Total 3 4 2" xfId="1059"/>
    <cellStyle name="Total 3 4 2 2" xfId="1438"/>
    <cellStyle name="Total 3 5" xfId="554"/>
    <cellStyle name="Total 3 5 2" xfId="1061"/>
    <cellStyle name="Total 3 5 2 2" xfId="1440"/>
    <cellStyle name="Total 3 6" xfId="557"/>
    <cellStyle name="Total 3 6 2" xfId="1219"/>
    <cellStyle name="Total 3 7" xfId="559"/>
    <cellStyle name="Total 3 7 2" xfId="1221"/>
    <cellStyle name="Total 3 8" xfId="561"/>
    <cellStyle name="Total 3 8 2" xfId="1223"/>
    <cellStyle name="Total 3 9" xfId="563"/>
    <cellStyle name="Total 3 9 2" xfId="1225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09375" defaultRowHeight="13.2" x14ac:dyDescent="0.25"/>
  <cols>
    <col min="1" max="1" width="3.109375" style="3" customWidth="1"/>
    <col min="2" max="2" width="3" style="3" bestFit="1" customWidth="1"/>
    <col min="3" max="8" width="10.5546875" style="3" bestFit="1" customWidth="1"/>
    <col min="9" max="9" width="2.5546875" style="3" customWidth="1"/>
    <col min="10" max="10" width="3" style="3" bestFit="1" customWidth="1"/>
    <col min="11" max="11" width="10.5546875" style="3" bestFit="1" customWidth="1"/>
    <col min="12" max="12" width="11.5546875" style="3" bestFit="1" customWidth="1"/>
    <col min="13" max="14" width="10.5546875" style="3" bestFit="1" customWidth="1"/>
    <col min="15" max="16384" width="9.109375" style="3"/>
  </cols>
  <sheetData>
    <row r="1" spans="1:14" ht="16.5" thickBot="1" x14ac:dyDescent="0.3">
      <c r="A1" s="1" t="s">
        <v>7</v>
      </c>
      <c r="B1" s="2"/>
    </row>
    <row r="2" spans="1:14" ht="15.75" thickBot="1" x14ac:dyDescent="0.3">
      <c r="C2" s="110" t="s">
        <v>8</v>
      </c>
      <c r="D2" s="110"/>
      <c r="E2" s="4">
        <v>1.9E-2</v>
      </c>
    </row>
    <row r="3" spans="1:14" ht="15.75" thickBot="1" x14ac:dyDescent="0.3">
      <c r="C3" s="110" t="s">
        <v>9</v>
      </c>
      <c r="D3" s="110"/>
      <c r="E3" s="5">
        <v>0.1</v>
      </c>
    </row>
    <row r="4" spans="1:14" ht="13.5" thickBot="1" x14ac:dyDescent="0.25"/>
    <row r="5" spans="1:14" ht="13.5" thickBot="1" x14ac:dyDescent="0.25">
      <c r="B5" s="111" t="s">
        <v>10</v>
      </c>
      <c r="C5" s="112"/>
      <c r="D5" s="112"/>
      <c r="E5" s="112"/>
      <c r="F5" s="112"/>
      <c r="G5" s="112"/>
      <c r="H5" s="113"/>
      <c r="I5" s="6"/>
      <c r="J5" s="111" t="s">
        <v>11</v>
      </c>
      <c r="K5" s="112"/>
      <c r="L5" s="112"/>
      <c r="M5" s="112"/>
      <c r="N5" s="113"/>
    </row>
    <row r="6" spans="1:14" ht="13.5" thickBot="1" x14ac:dyDescent="0.25">
      <c r="B6" s="7"/>
      <c r="C6" s="114" t="s">
        <v>12</v>
      </c>
      <c r="D6" s="115"/>
      <c r="E6" s="115"/>
      <c r="F6" s="116"/>
      <c r="G6" s="115" t="s">
        <v>13</v>
      </c>
      <c r="H6" s="116"/>
      <c r="I6" s="8"/>
      <c r="J6" s="7"/>
      <c r="K6" s="115" t="s">
        <v>14</v>
      </c>
      <c r="L6" s="115"/>
      <c r="M6" s="115"/>
      <c r="N6" s="116"/>
    </row>
    <row r="7" spans="1:14" ht="13.5" thickBot="1" x14ac:dyDescent="0.25">
      <c r="B7" s="9"/>
      <c r="C7" s="117" t="s">
        <v>15</v>
      </c>
      <c r="D7" s="118"/>
      <c r="E7" s="118" t="s">
        <v>16</v>
      </c>
      <c r="F7" s="118"/>
      <c r="G7" s="118" t="s">
        <v>15</v>
      </c>
      <c r="H7" s="118"/>
      <c r="I7" s="10"/>
      <c r="J7" s="11"/>
      <c r="K7" s="119" t="s">
        <v>17</v>
      </c>
      <c r="L7" s="117"/>
      <c r="M7" s="120" t="s">
        <v>18</v>
      </c>
      <c r="N7" s="117"/>
    </row>
    <row r="8" spans="1:14" ht="13.5" thickBot="1" x14ac:dyDescent="0.25">
      <c r="B8" s="12"/>
      <c r="C8" s="12" t="s">
        <v>19</v>
      </c>
      <c r="D8" s="13" t="s">
        <v>20</v>
      </c>
      <c r="E8" s="12" t="s">
        <v>19</v>
      </c>
      <c r="F8" s="13" t="s">
        <v>20</v>
      </c>
      <c r="G8" s="12" t="s">
        <v>19</v>
      </c>
      <c r="H8" s="13" t="s">
        <v>20</v>
      </c>
      <c r="I8" s="10"/>
      <c r="J8" s="12"/>
      <c r="K8" s="12" t="s">
        <v>19</v>
      </c>
      <c r="L8" s="13" t="s">
        <v>20</v>
      </c>
      <c r="M8" s="14" t="s">
        <v>19</v>
      </c>
      <c r="N8" s="13" t="s">
        <v>20</v>
      </c>
    </row>
    <row r="9" spans="1:14" ht="12.75" x14ac:dyDescent="0.2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ht="12.75" x14ac:dyDescent="0.2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ht="12.75" x14ac:dyDescent="0.2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ht="12.75" x14ac:dyDescent="0.2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ht="12.75" x14ac:dyDescent="0.2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ht="12.75" x14ac:dyDescent="0.2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ht="12.75" x14ac:dyDescent="0.2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ht="12.75" x14ac:dyDescent="0.2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ht="12.75" x14ac:dyDescent="0.2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ht="12.75" x14ac:dyDescent="0.2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ht="12.75" x14ac:dyDescent="0.2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ht="12.75" x14ac:dyDescent="0.2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ht="12.75" x14ac:dyDescent="0.2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x14ac:dyDescent="0.25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x14ac:dyDescent="0.25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x14ac:dyDescent="0.25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x14ac:dyDescent="0.25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x14ac:dyDescent="0.25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x14ac:dyDescent="0.25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x14ac:dyDescent="0.25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x14ac:dyDescent="0.25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x14ac:dyDescent="0.25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x14ac:dyDescent="0.25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x14ac:dyDescent="0.25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ht="12.75" x14ac:dyDescent="0.2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ht="12.75" x14ac:dyDescent="0.2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ht="12.75" x14ac:dyDescent="0.2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ht="12.75" x14ac:dyDescent="0.2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ht="12.75" x14ac:dyDescent="0.2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5" thickBot="1" x14ac:dyDescent="0.25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7:D7"/>
    <mergeCell ref="E7:F7"/>
    <mergeCell ref="G7:H7"/>
    <mergeCell ref="K7:L7"/>
    <mergeCell ref="M7:N7"/>
    <mergeCell ref="C2:D2"/>
    <mergeCell ref="C3:D3"/>
    <mergeCell ref="B5:H5"/>
    <mergeCell ref="J5:N5"/>
    <mergeCell ref="C6:F6"/>
    <mergeCell ref="G6:H6"/>
    <mergeCell ref="K6:N6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opLeftCell="A7" zoomScale="80" zoomScaleNormal="80" workbookViewId="0">
      <pane xSplit="2" topLeftCell="C1" activePane="topRight" state="frozen"/>
      <selection pane="topRight" activeCell="G22" sqref="G22"/>
    </sheetView>
  </sheetViews>
  <sheetFormatPr defaultColWidth="9.109375" defaultRowHeight="15.6" x14ac:dyDescent="0.3"/>
  <cols>
    <col min="1" max="1" width="2.5546875" style="33" customWidth="1"/>
    <col min="2" max="2" width="48.6640625" style="33" customWidth="1"/>
    <col min="3" max="3" width="15.5546875" style="33" customWidth="1"/>
    <col min="4" max="4" width="15" style="33" customWidth="1"/>
    <col min="5" max="5" width="14.109375" style="33" customWidth="1"/>
    <col min="6" max="6" width="17.5546875" style="33" customWidth="1"/>
    <col min="7" max="7" width="29.33203125" style="33" customWidth="1"/>
    <col min="8" max="8" width="18" style="33" customWidth="1"/>
    <col min="9" max="9" width="19.88671875" style="33" customWidth="1"/>
    <col min="10" max="10" width="17" style="33" bestFit="1" customWidth="1"/>
    <col min="11" max="12" width="13.88671875" style="33" customWidth="1"/>
    <col min="13" max="13" width="16.33203125" style="33" bestFit="1" customWidth="1"/>
    <col min="14" max="14" width="19.33203125" style="33" bestFit="1" customWidth="1"/>
    <col min="15" max="15" width="16.5546875" style="33" bestFit="1" customWidth="1"/>
    <col min="16" max="16" width="12.88671875" style="33" bestFit="1" customWidth="1"/>
    <col min="17" max="17" width="24.109375" style="33" customWidth="1"/>
    <col min="18" max="18" width="18.109375" style="33" bestFit="1" customWidth="1"/>
    <col min="19" max="19" width="18.44140625" style="33" bestFit="1" customWidth="1"/>
    <col min="20" max="20" width="18" style="33" bestFit="1" customWidth="1"/>
    <col min="21" max="21" width="2.44140625" style="37" customWidth="1"/>
    <col min="22" max="22" width="2.44140625" style="33" customWidth="1"/>
    <col min="23" max="23" width="10.6640625" style="33" customWidth="1"/>
    <col min="24" max="24" width="17" style="33" customWidth="1"/>
    <col min="25" max="25" width="13.88671875" style="33" customWidth="1"/>
    <col min="26" max="26" width="13.33203125" style="33" customWidth="1"/>
    <col min="27" max="27" width="11.44140625" style="33" customWidth="1"/>
    <col min="28" max="28" width="12.6640625" style="33" customWidth="1"/>
    <col min="29" max="29" width="15.5546875" style="33" customWidth="1"/>
    <col min="30" max="30" width="15" style="33" customWidth="1"/>
    <col min="31" max="31" width="3.109375" style="33" customWidth="1"/>
    <col min="32" max="32" width="2.109375" style="33" customWidth="1"/>
    <col min="33" max="33" width="2.5546875" style="33" customWidth="1"/>
    <col min="34" max="34" width="12" style="33" bestFit="1" customWidth="1"/>
    <col min="35" max="35" width="13.88671875" style="33" customWidth="1"/>
    <col min="36" max="36" width="11.88671875" style="33" customWidth="1"/>
    <col min="37" max="37" width="13.44140625" style="33" customWidth="1"/>
    <col min="38" max="38" width="10.6640625" style="33" customWidth="1"/>
    <col min="39" max="39" width="12.33203125" style="33" customWidth="1"/>
    <col min="40" max="40" width="9.109375" style="33"/>
    <col min="41" max="41" width="12.88671875" style="33" customWidth="1"/>
    <col min="42" max="42" width="11.6640625" style="33" customWidth="1"/>
    <col min="43" max="43" width="13" style="33" customWidth="1"/>
    <col min="44" max="45" width="9.109375" style="33"/>
    <col min="46" max="46" width="13" style="33" bestFit="1" customWidth="1"/>
    <col min="47" max="47" width="12" style="33" bestFit="1" customWidth="1"/>
    <col min="48" max="48" width="11.88671875" style="33" customWidth="1"/>
    <col min="49" max="49" width="12.44140625" style="33" customWidth="1"/>
    <col min="50" max="16384" width="9.109375" style="33"/>
  </cols>
  <sheetData>
    <row r="1" spans="2:40" ht="15" customHeight="1" thickBot="1" x14ac:dyDescent="0.35">
      <c r="AG1" s="108"/>
      <c r="AH1" s="121"/>
      <c r="AI1" s="121"/>
      <c r="AJ1" s="121"/>
      <c r="AK1" s="121"/>
      <c r="AL1" s="121"/>
      <c r="AM1" s="121"/>
    </row>
    <row r="2" spans="2:40" s="38" customFormat="1" ht="73.5" customHeight="1" thickBot="1" x14ac:dyDescent="0.35">
      <c r="B2" s="90" t="s">
        <v>43</v>
      </c>
      <c r="C2" s="90" t="s">
        <v>38</v>
      </c>
      <c r="D2" s="90" t="s">
        <v>50</v>
      </c>
      <c r="E2" s="90" t="s">
        <v>51</v>
      </c>
      <c r="F2" s="90" t="s">
        <v>52</v>
      </c>
      <c r="G2" s="90" t="s">
        <v>46</v>
      </c>
      <c r="H2" s="90" t="s">
        <v>47</v>
      </c>
      <c r="I2" s="90" t="s">
        <v>48</v>
      </c>
      <c r="J2" s="146" t="s">
        <v>53</v>
      </c>
      <c r="K2" s="107"/>
      <c r="L2" s="107"/>
      <c r="M2" s="40" t="s">
        <v>0</v>
      </c>
      <c r="N2" s="24" t="s">
        <v>21</v>
      </c>
      <c r="O2" s="24" t="s">
        <v>1</v>
      </c>
      <c r="P2" s="24" t="s">
        <v>2</v>
      </c>
      <c r="Q2" s="24" t="s">
        <v>3</v>
      </c>
      <c r="R2" s="24" t="s">
        <v>4</v>
      </c>
      <c r="S2" s="24" t="s">
        <v>5</v>
      </c>
      <c r="T2" s="25" t="s">
        <v>6</v>
      </c>
    </row>
    <row r="3" spans="2:40" s="38" customFormat="1" ht="17.399999999999999" x14ac:dyDescent="0.3">
      <c r="B3" s="28" t="s">
        <v>54</v>
      </c>
      <c r="C3" s="86">
        <v>1350</v>
      </c>
      <c r="D3" s="103">
        <f>1.15*(1-O3)*P3*(IF(N3="baseload",VLOOKUP(M3,'2015 Avoided Costs'!$B$9:$N$38,3)*Q3+VLOOKUP(M3,'2015 Avoided Costs'!$P$9:$AB$38,3)*R3/1000+VLOOKUP(M3,'2015 Avoided Costs'!$AD$9:$AP$38,3)*S3,VLOOKUP(M3,'2015 Avoided Costs'!$B$9:$N$38,5)*Q3+VLOOKUP(M3,'2015 Avoided Costs'!$P$9:$AB$38,5)*R3/1000+VLOOKUP(M3,'2015 Avoided Costs'!$AD$9:$AP$38,5)*S3))</f>
        <v>5689.7941166914588</v>
      </c>
      <c r="E3" s="103">
        <f t="shared" ref="E3:E14" si="0">(((1-O3)*T3))</f>
        <v>3138.5237037037036</v>
      </c>
      <c r="F3" s="103">
        <f>D3-E3</f>
        <v>2551.2704129877552</v>
      </c>
      <c r="G3" s="147">
        <f>D3*C3</f>
        <v>7681222.0575334691</v>
      </c>
      <c r="H3" s="103">
        <f>E3*C3</f>
        <v>4237007</v>
      </c>
      <c r="I3" s="103">
        <f>G3-H3</f>
        <v>3444215.0575334691</v>
      </c>
      <c r="J3" s="43">
        <f>(G3)/H3</f>
        <v>1.8128886871165115</v>
      </c>
      <c r="K3" s="41"/>
      <c r="L3" s="41"/>
      <c r="M3" s="26">
        <v>25</v>
      </c>
      <c r="N3" s="26" t="s">
        <v>29</v>
      </c>
      <c r="O3" s="42">
        <v>0</v>
      </c>
      <c r="P3" s="42">
        <v>1</v>
      </c>
      <c r="Q3" s="148">
        <v>971.03007407406994</v>
      </c>
      <c r="R3" s="26">
        <v>0</v>
      </c>
      <c r="S3" s="26">
        <v>174</v>
      </c>
      <c r="T3" s="27">
        <v>3138.5237037037036</v>
      </c>
      <c r="AN3" s="107"/>
    </row>
    <row r="4" spans="2:40" s="38" customFormat="1" ht="17.399999999999999" x14ac:dyDescent="0.3">
      <c r="B4" s="28" t="s">
        <v>55</v>
      </c>
      <c r="C4" s="86">
        <v>680</v>
      </c>
      <c r="D4" s="103">
        <f>1.15*(1-O4)*P4*(IF(N4="baseload",VLOOKUP(M4,'2015 Avoided Costs'!$B$9:$N$38,3)*Q4+VLOOKUP(M4,'2015 Avoided Costs'!$P$9:$AB$38,3)*R4/1000+VLOOKUP(M4,'2015 Avoided Costs'!$AD$9:$AP$38,3)*S4,VLOOKUP(M4,'2015 Avoided Costs'!$B$9:$N$38,5)*Q4+VLOOKUP(M4,'2015 Avoided Costs'!$P$9:$AB$38,5)*R4/1000+VLOOKUP(M4,'2015 Avoided Costs'!$AD$9:$AP$38,5)*S4))</f>
        <v>517.36469099999999</v>
      </c>
      <c r="E4" s="103">
        <f t="shared" si="0"/>
        <v>1400</v>
      </c>
      <c r="F4" s="103">
        <f>D4-E4</f>
        <v>-882.63530900000001</v>
      </c>
      <c r="G4" s="147">
        <f>D4*C4</f>
        <v>351807.98988000001</v>
      </c>
      <c r="H4" s="103">
        <f>E4*C4</f>
        <v>952000</v>
      </c>
      <c r="I4" s="103">
        <f>G4-H4</f>
        <v>-600192.01011999999</v>
      </c>
      <c r="J4" s="43">
        <f t="shared" ref="J4:J15" si="1">(G4)/H4</f>
        <v>0.36954620785714287</v>
      </c>
      <c r="K4" s="41"/>
      <c r="L4" s="41"/>
      <c r="M4" s="28">
        <v>18</v>
      </c>
      <c r="N4" s="28" t="s">
        <v>29</v>
      </c>
      <c r="O4" s="47">
        <v>0</v>
      </c>
      <c r="P4" s="47">
        <v>1</v>
      </c>
      <c r="Q4" s="149">
        <v>129</v>
      </c>
      <c r="R4" s="28">
        <v>0</v>
      </c>
      <c r="S4" s="28">
        <v>0</v>
      </c>
      <c r="T4" s="29">
        <v>1400</v>
      </c>
      <c r="AN4" s="107"/>
    </row>
    <row r="5" spans="2:40" s="38" customFormat="1" x14ac:dyDescent="0.3">
      <c r="B5" s="28" t="s">
        <v>27</v>
      </c>
      <c r="C5" s="28">
        <v>1</v>
      </c>
      <c r="D5" s="103">
        <f>1.15*(1-O5)*P5*(IF(N5="baseload",VLOOKUP(M5,'2015 Avoided Costs'!$B$9:$N$38,3)*Q5+VLOOKUP(M5,'2015 Avoided Costs'!$P$9:$AB$38,3)*R5/1000+VLOOKUP(M5,'2015 Avoided Costs'!$AD$9:$AP$38,3)*S5,VLOOKUP(M5,'2015 Avoided Costs'!$B$9:$N$38,5)*Q5+VLOOKUP(M5,'2015 Avoided Costs'!$P$9:$AB$38,5)*R5/1000+VLOOKUP(M5,'2015 Avoided Costs'!$AD$9:$AP$38,5)*S5))</f>
        <v>4219.0037942249992</v>
      </c>
      <c r="E5" s="103">
        <f t="shared" si="0"/>
        <v>2118.5</v>
      </c>
      <c r="F5" s="103">
        <f>D5-E5</f>
        <v>2100.5037942249992</v>
      </c>
      <c r="G5" s="147">
        <f>D5*C5</f>
        <v>4219.0037942249992</v>
      </c>
      <c r="H5" s="103">
        <f>E5*C5</f>
        <v>2118.5</v>
      </c>
      <c r="I5" s="103">
        <f>G5-H5</f>
        <v>2100.5037942249992</v>
      </c>
      <c r="J5" s="43">
        <f t="shared" si="1"/>
        <v>1.9915052132286992</v>
      </c>
      <c r="K5" s="41"/>
      <c r="L5" s="41"/>
      <c r="M5" s="32">
        <v>13</v>
      </c>
      <c r="N5" s="32" t="s">
        <v>28</v>
      </c>
      <c r="O5" s="44">
        <v>0.05</v>
      </c>
      <c r="P5" s="44">
        <v>1</v>
      </c>
      <c r="Q5" s="150">
        <v>1551</v>
      </c>
      <c r="R5" s="32">
        <v>0</v>
      </c>
      <c r="S5" s="32">
        <v>0</v>
      </c>
      <c r="T5" s="46">
        <v>2230</v>
      </c>
    </row>
    <row r="6" spans="2:40" s="38" customFormat="1" ht="17.399999999999999" x14ac:dyDescent="0.3">
      <c r="B6" s="28" t="s">
        <v>56</v>
      </c>
      <c r="C6" s="28">
        <v>25</v>
      </c>
      <c r="D6" s="103">
        <f>1.15*(1-O6)*P6*(IF(N6="baseload",VLOOKUP(M6,'2015 Avoided Costs'!$B$9:$N$38,3)*Q6+VLOOKUP(M6,'2015 Avoided Costs'!$P$9:$AB$38,3)*R6/1000+VLOOKUP(M6,'2015 Avoided Costs'!$AD$9:$AP$38,3)*S6,VLOOKUP(M6,'2015 Avoided Costs'!$B$9:$N$38,5)*Q6+VLOOKUP(M6,'2015 Avoided Costs'!$P$9:$AB$38,5)*R6/1000+VLOOKUP(M6,'2015 Avoided Costs'!$AD$9:$AP$38,5)*S6))</f>
        <v>21961.646715574992</v>
      </c>
      <c r="E6" s="103">
        <f t="shared" si="0"/>
        <v>5335.9912967999999</v>
      </c>
      <c r="F6" s="103">
        <f>D6-E6</f>
        <v>16625.655418774993</v>
      </c>
      <c r="G6" s="147">
        <f>D6*C6</f>
        <v>549041.16788937477</v>
      </c>
      <c r="H6" s="103">
        <f>E6*C6</f>
        <v>133399.78242</v>
      </c>
      <c r="I6" s="103">
        <f>G6-H6</f>
        <v>415641.38546937477</v>
      </c>
      <c r="J6" s="43">
        <f t="shared" si="1"/>
        <v>4.1157575966710089</v>
      </c>
      <c r="K6" s="41"/>
      <c r="L6" s="41"/>
      <c r="M6" s="28">
        <v>14</v>
      </c>
      <c r="N6" s="28" t="s">
        <v>29</v>
      </c>
      <c r="O6" s="47">
        <v>0.05</v>
      </c>
      <c r="P6" s="47">
        <v>1</v>
      </c>
      <c r="Q6" s="149">
        <v>7313</v>
      </c>
      <c r="R6" s="28">
        <v>0</v>
      </c>
      <c r="S6" s="28">
        <v>0</v>
      </c>
      <c r="T6" s="48">
        <v>5616.8329439999998</v>
      </c>
    </row>
    <row r="7" spans="2:40" s="38" customFormat="1" ht="17.399999999999999" x14ac:dyDescent="0.3">
      <c r="B7" s="28" t="s">
        <v>57</v>
      </c>
      <c r="C7" s="28">
        <v>55</v>
      </c>
      <c r="D7" s="103">
        <f>1.15*(1-O7)*P7*(IF(N7="baseload",VLOOKUP(M7,'2015 Avoided Costs'!$B$9:$N$38,3)*Q7+VLOOKUP(M7,'2015 Avoided Costs'!$P$9:$AB$38,3)*R7/1000+VLOOKUP(M7,'2015 Avoided Costs'!$AD$9:$AP$38,3)*S7,VLOOKUP(M7,'2015 Avoided Costs'!$B$9:$N$38,5)*Q7+VLOOKUP(M7,'2015 Avoided Costs'!$P$9:$AB$38,5)*R7/1000+VLOOKUP(M7,'2015 Avoided Costs'!$AD$9:$AP$38,5)*S7))</f>
        <v>13255.415704849998</v>
      </c>
      <c r="E7" s="103">
        <f t="shared" si="0"/>
        <v>1989.7148203500001</v>
      </c>
      <c r="F7" s="103">
        <f t="shared" ref="F7:F13" si="2">D7-E7</f>
        <v>11265.700884499998</v>
      </c>
      <c r="G7" s="147">
        <f>D7*C7</f>
        <v>729047.86376674986</v>
      </c>
      <c r="H7" s="103">
        <f>E7*C7</f>
        <v>109434.31511925001</v>
      </c>
      <c r="I7" s="103">
        <f t="shared" ref="I7:I13" si="3">G7-H7</f>
        <v>619613.54864749988</v>
      </c>
      <c r="J7" s="43">
        <f t="shared" si="1"/>
        <v>6.6619676193185855</v>
      </c>
      <c r="K7" s="41"/>
      <c r="L7" s="41"/>
      <c r="M7" s="31">
        <v>15</v>
      </c>
      <c r="N7" s="31" t="s">
        <v>29</v>
      </c>
      <c r="O7" s="49">
        <v>0.05</v>
      </c>
      <c r="P7" s="49">
        <v>1</v>
      </c>
      <c r="Q7" s="151">
        <v>3092</v>
      </c>
      <c r="R7" s="31">
        <v>0</v>
      </c>
      <c r="S7" s="50">
        <v>2094</v>
      </c>
      <c r="T7" s="51">
        <v>2094.4366530000002</v>
      </c>
    </row>
    <row r="8" spans="2:40" s="38" customFormat="1" ht="17.399999999999999" x14ac:dyDescent="0.3">
      <c r="B8" s="28" t="s">
        <v>58</v>
      </c>
      <c r="C8" s="28">
        <v>14</v>
      </c>
      <c r="D8" s="103">
        <f>1.15*(1-O8)*P8*(IF(N8="baseload",VLOOKUP(M8,'2015 Avoided Costs'!$B$9:$N$38,3)*Q8+VLOOKUP(M8,'2015 Avoided Costs'!$P$9:$AB$38,3)*R8/1000+VLOOKUP(M8,'2015 Avoided Costs'!$AD$9:$AP$38,3)*S8,VLOOKUP(M8,'2015 Avoided Costs'!$B$9:$N$38,5)*Q8+VLOOKUP(M8,'2015 Avoided Costs'!$P$9:$AB$38,5)*R8/1000+VLOOKUP(M8,'2015 Avoided Costs'!$AD$9:$AP$38,5)*S8))</f>
        <v>71324.894267924989</v>
      </c>
      <c r="E8" s="103">
        <f t="shared" si="0"/>
        <v>8358.6195169999992</v>
      </c>
      <c r="F8" s="103">
        <f t="shared" si="2"/>
        <v>62966.274750924989</v>
      </c>
      <c r="G8" s="147">
        <f>D8*C8</f>
        <v>998548.51975094981</v>
      </c>
      <c r="H8" s="103">
        <f>E8*C8</f>
        <v>117020.67323799999</v>
      </c>
      <c r="I8" s="103">
        <f t="shared" si="3"/>
        <v>881527.84651294979</v>
      </c>
      <c r="J8" s="43">
        <f t="shared" si="1"/>
        <v>8.5330949833118233</v>
      </c>
      <c r="K8" s="41"/>
      <c r="L8" s="41"/>
      <c r="M8" s="32">
        <v>15</v>
      </c>
      <c r="N8" s="32" t="s">
        <v>29</v>
      </c>
      <c r="O8" s="44">
        <v>0.05</v>
      </c>
      <c r="P8" s="44">
        <v>1</v>
      </c>
      <c r="Q8" s="150">
        <v>17856</v>
      </c>
      <c r="R8" s="32">
        <v>0</v>
      </c>
      <c r="S8" s="45">
        <v>8799</v>
      </c>
      <c r="T8" s="46">
        <v>8798.5468600000004</v>
      </c>
    </row>
    <row r="9" spans="2:40" s="38" customFormat="1" ht="17.399999999999999" x14ac:dyDescent="0.3">
      <c r="B9" s="28" t="s">
        <v>59</v>
      </c>
      <c r="C9" s="28">
        <v>3</v>
      </c>
      <c r="D9" s="103">
        <f>1.15*(1-O9)*P9*(IF(N9="baseload",VLOOKUP(M9,'2015 Avoided Costs'!$B$9:$N$38,3)*Q9+VLOOKUP(M9,'2015 Avoided Costs'!$P$9:$AB$38,3)*R9/1000+VLOOKUP(M9,'2015 Avoided Costs'!$AD$9:$AP$38,3)*S9,VLOOKUP(M9,'2015 Avoided Costs'!$B$9:$N$38,5)*Q9+VLOOKUP(M9,'2015 Avoided Costs'!$P$9:$AB$38,5)*R9/1000+VLOOKUP(M9,'2015 Avoided Costs'!$AD$9:$AP$38,5)*S9))</f>
        <v>15518.020764999996</v>
      </c>
      <c r="E9" s="103">
        <f t="shared" si="0"/>
        <v>4808.1632654999994</v>
      </c>
      <c r="F9" s="103">
        <f t="shared" si="2"/>
        <v>10709.857499499996</v>
      </c>
      <c r="G9" s="147">
        <f>D9*C9</f>
        <v>46554.062294999989</v>
      </c>
      <c r="H9" s="103">
        <f>E9*C9</f>
        <v>14424.489796499998</v>
      </c>
      <c r="I9" s="103">
        <f t="shared" si="3"/>
        <v>32129.572498499991</v>
      </c>
      <c r="J9" s="43">
        <f t="shared" si="1"/>
        <v>3.2274321623698614</v>
      </c>
      <c r="K9" s="41"/>
      <c r="L9" s="41"/>
      <c r="M9" s="26">
        <v>25</v>
      </c>
      <c r="N9" s="26" t="s">
        <v>28</v>
      </c>
      <c r="O9" s="42">
        <v>0.05</v>
      </c>
      <c r="P9" s="42">
        <v>1</v>
      </c>
      <c r="Q9" s="148">
        <v>3100</v>
      </c>
      <c r="R9" s="26">
        <v>0</v>
      </c>
      <c r="S9" s="26">
        <v>0</v>
      </c>
      <c r="T9" s="52">
        <v>5061.2244899999996</v>
      </c>
    </row>
    <row r="10" spans="2:40" s="38" customFormat="1" ht="17.399999999999999" x14ac:dyDescent="0.3">
      <c r="B10" s="28" t="s">
        <v>60</v>
      </c>
      <c r="C10" s="28">
        <v>1</v>
      </c>
      <c r="D10" s="103">
        <f>1.15*(1-O10)*P10*(IF(N10="baseload",VLOOKUP(M10,'2015 Avoided Costs'!$B$9:$N$38,3)*Q10+VLOOKUP(M10,'2015 Avoided Costs'!$P$9:$AB$38,3)*R10/1000+VLOOKUP(M10,'2015 Avoided Costs'!$AD$9:$AP$38,3)*S10,VLOOKUP(M10,'2015 Avoided Costs'!$B$9:$N$38,5)*Q10+VLOOKUP(M10,'2015 Avoided Costs'!$P$9:$AB$38,5)*R10/1000+VLOOKUP(M10,'2015 Avoided Costs'!$AD$9:$AP$38,5)*S10))</f>
        <v>48696.550323199946</v>
      </c>
      <c r="E10" s="103">
        <f t="shared" si="0"/>
        <v>18764.670047</v>
      </c>
      <c r="F10" s="103">
        <f t="shared" si="2"/>
        <v>29931.880276199947</v>
      </c>
      <c r="G10" s="147">
        <f>D10*C10</f>
        <v>48696.550323199946</v>
      </c>
      <c r="H10" s="103">
        <f>E10*C10</f>
        <v>18764.670047</v>
      </c>
      <c r="I10" s="103">
        <f t="shared" si="3"/>
        <v>29931.880276199947</v>
      </c>
      <c r="J10" s="43">
        <f t="shared" si="1"/>
        <v>2.5951189230201948</v>
      </c>
      <c r="K10" s="41"/>
      <c r="L10" s="41"/>
      <c r="M10" s="26">
        <v>25</v>
      </c>
      <c r="N10" s="26" t="s">
        <v>28</v>
      </c>
      <c r="O10" s="42">
        <v>0.05</v>
      </c>
      <c r="P10" s="42">
        <v>1</v>
      </c>
      <c r="Q10" s="148">
        <v>9727.9999999999909</v>
      </c>
      <c r="R10" s="26">
        <v>0</v>
      </c>
      <c r="S10" s="26">
        <v>0</v>
      </c>
      <c r="T10" s="52">
        <v>19752.28426</v>
      </c>
    </row>
    <row r="11" spans="2:40" s="38" customFormat="1" ht="17.399999999999999" x14ac:dyDescent="0.3">
      <c r="B11" s="28" t="s">
        <v>61</v>
      </c>
      <c r="C11" s="28">
        <v>12</v>
      </c>
      <c r="D11" s="103">
        <f>1.15*(1-O11)*P11*(IF(N11="baseload",VLOOKUP(M11,'2015 Avoided Costs'!$B$9:$N$38,3)*Q11+VLOOKUP(M11,'2015 Avoided Costs'!$P$9:$AB$38,3)*R11/1000+VLOOKUP(M11,'2015 Avoided Costs'!$AD$9:$AP$38,3)*S11,VLOOKUP(M11,'2015 Avoided Costs'!$B$9:$N$38,5)*Q11+VLOOKUP(M11,'2015 Avoided Costs'!$P$9:$AB$38,5)*R11/1000+VLOOKUP(M11,'2015 Avoided Costs'!$AD$9:$AP$38,5)*S11))</f>
        <v>11903.846569499998</v>
      </c>
      <c r="E11" s="103">
        <f t="shared" si="0"/>
        <v>3607.1499999999996</v>
      </c>
      <c r="F11" s="103">
        <f t="shared" si="2"/>
        <v>8296.6965694999981</v>
      </c>
      <c r="G11" s="147">
        <f>D11*C11</f>
        <v>142846.15883399997</v>
      </c>
      <c r="H11" s="103">
        <f>E11*C11</f>
        <v>43285.799999999996</v>
      </c>
      <c r="I11" s="103">
        <f t="shared" si="3"/>
        <v>99560.358833999984</v>
      </c>
      <c r="J11" s="43">
        <f t="shared" si="1"/>
        <v>3.3000697419015008</v>
      </c>
      <c r="K11" s="41"/>
      <c r="L11" s="41"/>
      <c r="M11" s="26">
        <v>25</v>
      </c>
      <c r="N11" s="26" t="s">
        <v>29</v>
      </c>
      <c r="O11" s="42">
        <v>0.05</v>
      </c>
      <c r="P11" s="42">
        <v>1</v>
      </c>
      <c r="Q11" s="148">
        <v>2316</v>
      </c>
      <c r="R11" s="26">
        <v>0</v>
      </c>
      <c r="S11" s="26">
        <v>0</v>
      </c>
      <c r="T11" s="52">
        <v>3797</v>
      </c>
    </row>
    <row r="12" spans="2:40" s="38" customFormat="1" ht="17.399999999999999" x14ac:dyDescent="0.3">
      <c r="B12" s="28" t="s">
        <v>62</v>
      </c>
      <c r="C12" s="28">
        <v>20</v>
      </c>
      <c r="D12" s="103">
        <f>1.15*(1-O12)*P12*(IF(N12="baseload",VLOOKUP(M12,'2015 Avoided Costs'!$B$9:$N$38,3)*Q12+VLOOKUP(M12,'2015 Avoided Costs'!$P$9:$AB$38,3)*R12/1000+VLOOKUP(M12,'2015 Avoided Costs'!$AD$9:$AP$38,3)*S12,VLOOKUP(M12,'2015 Avoided Costs'!$B$9:$N$38,5)*Q12+VLOOKUP(M12,'2015 Avoided Costs'!$P$9:$AB$38,5)*R12/1000+VLOOKUP(M12,'2015 Avoided Costs'!$AD$9:$AP$38,5)*S12))</f>
        <v>20888.269627999995</v>
      </c>
      <c r="E12" s="103">
        <f t="shared" si="0"/>
        <v>4454.7692305499995</v>
      </c>
      <c r="F12" s="103">
        <f t="shared" si="2"/>
        <v>16433.500397449996</v>
      </c>
      <c r="G12" s="147">
        <f>D12*C12</f>
        <v>417765.39255999989</v>
      </c>
      <c r="H12" s="103">
        <f>E12*C12</f>
        <v>89095.384610999987</v>
      </c>
      <c r="I12" s="103">
        <f t="shared" si="3"/>
        <v>328670.00794899988</v>
      </c>
      <c r="J12" s="43">
        <f t="shared" si="1"/>
        <v>4.6889678335640887</v>
      </c>
      <c r="K12" s="41"/>
      <c r="L12" s="41"/>
      <c r="M12" s="26">
        <v>25</v>
      </c>
      <c r="N12" s="26" t="s">
        <v>29</v>
      </c>
      <c r="O12" s="42">
        <v>0.05</v>
      </c>
      <c r="P12" s="42">
        <v>1</v>
      </c>
      <c r="Q12" s="148">
        <v>4064</v>
      </c>
      <c r="R12" s="26">
        <v>0</v>
      </c>
      <c r="S12" s="26">
        <v>0</v>
      </c>
      <c r="T12" s="52">
        <v>4689.2307689999998</v>
      </c>
    </row>
    <row r="13" spans="2:40" s="38" customFormat="1" ht="17.399999999999999" x14ac:dyDescent="0.3">
      <c r="B13" s="28" t="s">
        <v>63</v>
      </c>
      <c r="C13" s="28">
        <v>3</v>
      </c>
      <c r="D13" s="103">
        <f>1.15*(1-O13)*P13*(IF(N13="baseload",VLOOKUP(M13,'2015 Avoided Costs'!$B$9:$N$38,3)*Q13+VLOOKUP(M13,'2015 Avoided Costs'!$P$9:$AB$38,3)*R13/1000+VLOOKUP(M13,'2015 Avoided Costs'!$AD$9:$AP$38,3)*S13,VLOOKUP(M13,'2015 Avoided Costs'!$B$9:$N$38,5)*Q13+VLOOKUP(M13,'2015 Avoided Costs'!$P$9:$AB$38,5)*R13/1000+VLOOKUP(M13,'2015 Avoided Costs'!$AD$9:$AP$38,5)*S13))</f>
        <v>52426.267274999991</v>
      </c>
      <c r="E13" s="103">
        <f t="shared" si="0"/>
        <v>11180.7692315</v>
      </c>
      <c r="F13" s="103">
        <f t="shared" si="2"/>
        <v>41245.498043499989</v>
      </c>
      <c r="G13" s="147">
        <f>D13*C13</f>
        <v>157278.80182499997</v>
      </c>
      <c r="H13" s="103">
        <f>E13*C13</f>
        <v>33542.307694499999</v>
      </c>
      <c r="I13" s="103">
        <f t="shared" si="3"/>
        <v>123736.49413049998</v>
      </c>
      <c r="J13" s="43">
        <f t="shared" si="1"/>
        <v>4.6889678330268643</v>
      </c>
      <c r="K13" s="41"/>
      <c r="L13" s="41"/>
      <c r="M13" s="26">
        <v>25</v>
      </c>
      <c r="N13" s="26" t="s">
        <v>29</v>
      </c>
      <c r="O13" s="42">
        <v>0.05</v>
      </c>
      <c r="P13" s="42">
        <v>1</v>
      </c>
      <c r="Q13" s="148">
        <v>10200</v>
      </c>
      <c r="R13" s="26">
        <v>0</v>
      </c>
      <c r="S13" s="26">
        <v>0</v>
      </c>
      <c r="T13" s="52">
        <v>11769.23077</v>
      </c>
    </row>
    <row r="14" spans="2:40" s="38" customFormat="1" ht="17.399999999999999" x14ac:dyDescent="0.3">
      <c r="B14" s="28" t="s">
        <v>64</v>
      </c>
      <c r="C14" s="28">
        <v>2</v>
      </c>
      <c r="D14" s="103">
        <f>1.15*(1-O14)*P14*(IF(N14="baseload",VLOOKUP(M14,'2015 Avoided Costs'!$B$9:$N$38,3)*Q14+VLOOKUP(M14,'2015 Avoided Costs'!$P$9:$AB$38,3)*R14/1000+VLOOKUP(M14,'2015 Avoided Costs'!$AD$9:$AP$38,3)*S14,VLOOKUP(M14,'2015 Avoided Costs'!$B$9:$N$38,5)*Q14+VLOOKUP(M14,'2015 Avoided Costs'!$P$9:$AB$38,5)*R14/1000+VLOOKUP(M14,'2015 Avoided Costs'!$AD$9:$AP$38,5)*S14))</f>
        <v>63322.707139999991</v>
      </c>
      <c r="E14" s="103">
        <f t="shared" si="0"/>
        <v>13504.615389000001</v>
      </c>
      <c r="F14" s="103">
        <f>D14-E14</f>
        <v>49818.091750999993</v>
      </c>
      <c r="G14" s="147">
        <f>D14*C14</f>
        <v>126645.41427999998</v>
      </c>
      <c r="H14" s="103">
        <f>E14*C14</f>
        <v>27009.230778000001</v>
      </c>
      <c r="I14" s="103">
        <f>G14-H14</f>
        <v>99636.183501999985</v>
      </c>
      <c r="J14" s="43">
        <f t="shared" si="1"/>
        <v>4.68896783181094</v>
      </c>
      <c r="K14" s="41"/>
      <c r="L14" s="41"/>
      <c r="M14" s="26">
        <v>25</v>
      </c>
      <c r="N14" s="26" t="s">
        <v>29</v>
      </c>
      <c r="O14" s="42">
        <v>0.05</v>
      </c>
      <c r="P14" s="42">
        <v>1</v>
      </c>
      <c r="Q14" s="148">
        <v>12320</v>
      </c>
      <c r="R14" s="26">
        <v>0</v>
      </c>
      <c r="S14" s="26">
        <v>0</v>
      </c>
      <c r="T14" s="52">
        <v>14215.384620000001</v>
      </c>
      <c r="AE14" s="53"/>
    </row>
    <row r="15" spans="2:40" s="38" customFormat="1" ht="17.399999999999999" x14ac:dyDescent="0.3">
      <c r="B15" s="28" t="s">
        <v>65</v>
      </c>
      <c r="C15" s="28">
        <v>42</v>
      </c>
      <c r="D15" s="103">
        <f>1.15*(1-O15)*P15*(IF(N15="baseload",VLOOKUP(M15,'2015 Avoided Costs'!$B$9:$N$38,3)*Q15+VLOOKUP(M15,'2015 Avoided Costs'!$P$9:$AB$38,3)*R15/1000+VLOOKUP(M15,'2015 Avoided Costs'!$AD$9:$AP$38,3)*S15,VLOOKUP(M15,'2015 Avoided Costs'!$B$9:$N$38,5)*Q15+VLOOKUP(M15,'2015 Avoided Costs'!$P$9:$AB$38,5)*R15/1000+VLOOKUP(M15,'2015 Avoided Costs'!$AD$9:$AP$38,5)*S15))</f>
        <v>22163.255269900892</v>
      </c>
      <c r="E15" s="103">
        <f>(((1-O15)*T15))</f>
        <v>52477.095238999995</v>
      </c>
      <c r="F15" s="103">
        <f>D15-E15</f>
        <v>-30313.839969099103</v>
      </c>
      <c r="G15" s="147">
        <f>D15*C15</f>
        <v>930856.7213358375</v>
      </c>
      <c r="H15" s="103">
        <f>E15*C15</f>
        <v>2204038.0000379998</v>
      </c>
      <c r="I15" s="103">
        <f>G15-H15</f>
        <v>-1273181.2787021622</v>
      </c>
      <c r="J15" s="43">
        <f t="shared" si="1"/>
        <v>0.42234150287780364</v>
      </c>
      <c r="K15" s="41"/>
      <c r="L15" s="41"/>
      <c r="M15" s="109">
        <v>16.8092343924096</v>
      </c>
      <c r="N15" s="54" t="s">
        <v>29</v>
      </c>
      <c r="O15" s="55">
        <v>0.05</v>
      </c>
      <c r="P15" s="55">
        <v>1</v>
      </c>
      <c r="Q15" s="109">
        <v>6487.3533834630898</v>
      </c>
      <c r="R15" s="54">
        <v>0</v>
      </c>
      <c r="S15" s="54">
        <v>0</v>
      </c>
      <c r="T15" s="56">
        <v>55239.047619999998</v>
      </c>
      <c r="AE15" s="53"/>
    </row>
    <row r="16" spans="2:40" x14ac:dyDescent="0.3">
      <c r="B16" s="91" t="s">
        <v>25</v>
      </c>
      <c r="C16" s="92"/>
      <c r="D16" s="100"/>
      <c r="E16" s="100"/>
      <c r="F16" s="100"/>
      <c r="G16" s="101">
        <f>SUM(G3:G15)</f>
        <v>12184529.704067802</v>
      </c>
      <c r="H16" s="101">
        <f>SUM(H3:H15)</f>
        <v>7981140.1537422501</v>
      </c>
      <c r="I16" s="101">
        <f>SUM(I3:I15)</f>
        <v>4203389.5503255576</v>
      </c>
      <c r="J16" s="95"/>
      <c r="K16" s="34"/>
      <c r="L16" s="34"/>
      <c r="W16" s="108"/>
      <c r="X16" s="108"/>
      <c r="Y16" s="58"/>
      <c r="Z16" s="58"/>
      <c r="AA16" s="108"/>
      <c r="AB16" s="108"/>
      <c r="AC16" s="108"/>
      <c r="AD16" s="35"/>
    </row>
    <row r="17" spans="1:30" ht="20.25" customHeight="1" x14ac:dyDescent="0.3">
      <c r="B17" s="59"/>
      <c r="C17" s="59"/>
      <c r="D17" s="59"/>
      <c r="E17" s="59"/>
      <c r="F17" s="108"/>
      <c r="G17" s="89" t="s">
        <v>23</v>
      </c>
      <c r="H17" s="93">
        <v>2462689</v>
      </c>
      <c r="I17" s="93"/>
      <c r="J17" s="95"/>
      <c r="K17" s="34"/>
      <c r="L17" s="34"/>
      <c r="W17" s="108"/>
      <c r="X17" s="108"/>
      <c r="Y17" s="58"/>
      <c r="Z17" s="58"/>
      <c r="AA17" s="108"/>
      <c r="AB17" s="108"/>
      <c r="AC17" s="108"/>
      <c r="AD17" s="35"/>
    </row>
    <row r="18" spans="1:30" ht="30" customHeight="1" x14ac:dyDescent="0.3">
      <c r="B18" s="59"/>
      <c r="C18" s="59"/>
      <c r="D18" s="104"/>
      <c r="E18" s="99"/>
      <c r="F18" s="108"/>
      <c r="G18" s="89" t="s">
        <v>24</v>
      </c>
      <c r="H18" s="93">
        <v>1424749</v>
      </c>
      <c r="I18" s="93"/>
      <c r="J18" s="95"/>
      <c r="K18" s="34"/>
      <c r="L18" s="34"/>
      <c r="W18" s="108"/>
      <c r="X18" s="108"/>
      <c r="Y18" s="58"/>
      <c r="Z18" s="58"/>
      <c r="AA18" s="108"/>
      <c r="AB18" s="108"/>
      <c r="AC18" s="108"/>
      <c r="AD18" s="35"/>
    </row>
    <row r="19" spans="1:30" ht="23.25" customHeight="1" x14ac:dyDescent="0.3">
      <c r="B19" s="59"/>
      <c r="C19" s="59"/>
      <c r="D19" s="59"/>
      <c r="E19" s="59"/>
      <c r="F19" s="108"/>
      <c r="G19" s="89" t="s">
        <v>22</v>
      </c>
      <c r="H19" s="93">
        <v>219400</v>
      </c>
      <c r="I19" s="93"/>
      <c r="J19" s="95"/>
      <c r="K19" s="34"/>
      <c r="L19" s="34"/>
      <c r="W19" s="108"/>
      <c r="X19" s="108"/>
      <c r="Y19" s="58"/>
      <c r="Z19" s="58"/>
      <c r="AA19" s="108"/>
      <c r="AB19" s="108"/>
      <c r="AC19" s="108"/>
      <c r="AD19" s="35"/>
    </row>
    <row r="20" spans="1:30" ht="27" customHeight="1" x14ac:dyDescent="0.3">
      <c r="A20" s="108"/>
      <c r="B20" s="60"/>
      <c r="C20" s="60"/>
      <c r="D20" s="60"/>
      <c r="E20" s="60"/>
      <c r="F20" s="108"/>
      <c r="G20" s="122" t="s">
        <v>26</v>
      </c>
      <c r="H20" s="123"/>
      <c r="I20" s="96">
        <f>G16-H17-H18-H19-H16</f>
        <v>96551.550325552002</v>
      </c>
      <c r="J20" s="95"/>
      <c r="K20" s="34"/>
      <c r="L20" s="34"/>
      <c r="W20" s="108"/>
      <c r="X20" s="108"/>
      <c r="Y20" s="58"/>
      <c r="Z20" s="58"/>
      <c r="AA20" s="108"/>
      <c r="AB20" s="108"/>
      <c r="AC20" s="108"/>
      <c r="AD20" s="35"/>
    </row>
    <row r="21" spans="1:30" ht="15.75" customHeight="1" x14ac:dyDescent="0.3">
      <c r="A21" s="108"/>
      <c r="B21" s="107"/>
      <c r="C21" s="108"/>
      <c r="D21" s="61"/>
      <c r="E21" s="61"/>
      <c r="F21" s="108"/>
      <c r="G21" s="124" t="s">
        <v>68</v>
      </c>
      <c r="H21" s="125"/>
      <c r="I21" s="98"/>
      <c r="J21" s="105">
        <f>(G16)/SUM(H16:H19)</f>
        <v>1.0079874027813047</v>
      </c>
      <c r="K21" s="36"/>
      <c r="L21" s="36"/>
      <c r="W21" s="108"/>
      <c r="X21" s="108"/>
      <c r="Y21" s="108"/>
      <c r="Z21" s="108"/>
      <c r="AA21" s="108"/>
      <c r="AB21" s="108"/>
      <c r="AC21" s="108"/>
      <c r="AD21" s="108"/>
    </row>
    <row r="22" spans="1:30" ht="15.75" customHeight="1" x14ac:dyDescent="0.3">
      <c r="A22" s="108"/>
      <c r="B22" s="107"/>
      <c r="C22" s="108"/>
      <c r="D22" s="61"/>
      <c r="E22" s="61"/>
      <c r="G22" s="107"/>
      <c r="H22" s="107"/>
      <c r="I22" s="108"/>
      <c r="J22" s="36"/>
      <c r="K22" s="36"/>
      <c r="L22" s="36"/>
      <c r="W22" s="108"/>
      <c r="X22" s="108"/>
      <c r="Y22" s="108"/>
      <c r="Z22" s="108"/>
      <c r="AA22" s="108"/>
      <c r="AB22" s="108"/>
      <c r="AC22" s="108"/>
      <c r="AD22" s="108"/>
    </row>
    <row r="23" spans="1:30" ht="15.75" customHeight="1" x14ac:dyDescent="0.3">
      <c r="A23" s="108"/>
      <c r="B23" s="107"/>
      <c r="C23" s="108"/>
      <c r="D23" s="61"/>
      <c r="E23" s="61"/>
      <c r="G23" s="107"/>
      <c r="H23" s="107"/>
      <c r="I23" s="108"/>
      <c r="J23" s="36"/>
      <c r="K23" s="36"/>
      <c r="L23" s="36"/>
      <c r="W23" s="108"/>
      <c r="X23" s="108"/>
      <c r="Y23" s="108"/>
      <c r="Z23" s="108"/>
      <c r="AA23" s="108"/>
      <c r="AB23" s="108"/>
      <c r="AC23" s="108"/>
      <c r="AD23" s="108"/>
    </row>
  </sheetData>
  <mergeCells count="3">
    <mergeCell ref="AH1:AM1"/>
    <mergeCell ref="G20:H20"/>
    <mergeCell ref="G21:H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zoomScale="80" zoomScaleNormal="80" workbookViewId="0">
      <pane xSplit="2" topLeftCell="C1" activePane="topRight" state="frozen"/>
      <selection pane="topRight" activeCell="C23" sqref="C23"/>
    </sheetView>
  </sheetViews>
  <sheetFormatPr defaultColWidth="9.109375" defaultRowHeight="15.6" x14ac:dyDescent="0.3"/>
  <cols>
    <col min="1" max="1" width="2.5546875" style="33" customWidth="1"/>
    <col min="2" max="2" width="48.6640625" style="33" customWidth="1"/>
    <col min="3" max="3" width="15.5546875" style="33" customWidth="1"/>
    <col min="4" max="4" width="15" style="33" customWidth="1"/>
    <col min="5" max="5" width="14.109375" style="33" customWidth="1"/>
    <col min="6" max="6" width="17.5546875" style="33" customWidth="1"/>
    <col min="7" max="7" width="29.33203125" style="33" customWidth="1"/>
    <col min="8" max="8" width="18" style="33" customWidth="1"/>
    <col min="9" max="9" width="19.88671875" style="33" customWidth="1"/>
    <col min="10" max="10" width="17" style="33" bestFit="1" customWidth="1"/>
    <col min="11" max="12" width="13.88671875" style="33" customWidth="1"/>
    <col min="13" max="13" width="16.33203125" style="33" bestFit="1" customWidth="1"/>
    <col min="14" max="14" width="19.33203125" style="33" bestFit="1" customWidth="1"/>
    <col min="15" max="15" width="16.5546875" style="33" bestFit="1" customWidth="1"/>
    <col min="16" max="16" width="12.88671875" style="33" bestFit="1" customWidth="1"/>
    <col min="17" max="17" width="24.109375" style="33" customWidth="1"/>
    <col min="18" max="18" width="18.109375" style="33" bestFit="1" customWidth="1"/>
    <col min="19" max="19" width="18.44140625" style="33" bestFit="1" customWidth="1"/>
    <col min="20" max="20" width="18" style="33" bestFit="1" customWidth="1"/>
    <col min="21" max="21" width="2.44140625" style="37" customWidth="1"/>
    <col min="22" max="22" width="2.44140625" style="33" customWidth="1"/>
    <col min="23" max="23" width="10.6640625" style="33" customWidth="1"/>
    <col min="24" max="24" width="17" style="33" customWidth="1"/>
    <col min="25" max="25" width="13.88671875" style="33" customWidth="1"/>
    <col min="26" max="26" width="13.33203125" style="33" customWidth="1"/>
    <col min="27" max="27" width="11.44140625" style="33" customWidth="1"/>
    <col min="28" max="28" width="12.6640625" style="33" customWidth="1"/>
    <col min="29" max="29" width="15.5546875" style="33" customWidth="1"/>
    <col min="30" max="30" width="15" style="33" customWidth="1"/>
    <col min="31" max="31" width="3.109375" style="33" customWidth="1"/>
    <col min="32" max="32" width="2.109375" style="33" customWidth="1"/>
    <col min="33" max="33" width="2.5546875" style="33" customWidth="1"/>
    <col min="34" max="34" width="12" style="33" bestFit="1" customWidth="1"/>
    <col min="35" max="35" width="13.88671875" style="33" customWidth="1"/>
    <col min="36" max="36" width="11.88671875" style="33" customWidth="1"/>
    <col min="37" max="37" width="13.44140625" style="33" customWidth="1"/>
    <col min="38" max="38" width="10.6640625" style="33" customWidth="1"/>
    <col min="39" max="39" width="12.33203125" style="33" customWidth="1"/>
    <col min="40" max="40" width="9.109375" style="33"/>
    <col min="41" max="41" width="12.88671875" style="33" customWidth="1"/>
    <col min="42" max="42" width="11.6640625" style="33" customWidth="1"/>
    <col min="43" max="43" width="13" style="33" customWidth="1"/>
    <col min="44" max="45" width="9.109375" style="33"/>
    <col min="46" max="46" width="13" style="33" bestFit="1" customWidth="1"/>
    <col min="47" max="47" width="12" style="33" bestFit="1" customWidth="1"/>
    <col min="48" max="48" width="11.88671875" style="33" customWidth="1"/>
    <col min="49" max="49" width="12.44140625" style="33" customWidth="1"/>
    <col min="50" max="16384" width="9.109375" style="33"/>
  </cols>
  <sheetData>
    <row r="1" spans="1:40" ht="15" customHeight="1" thickBot="1" x14ac:dyDescent="0.35">
      <c r="A1"/>
      <c r="B1"/>
      <c r="C1"/>
      <c r="D1"/>
      <c r="E1"/>
      <c r="F1"/>
      <c r="G1"/>
      <c r="H1"/>
      <c r="I1"/>
      <c r="J1"/>
      <c r="K1"/>
      <c r="AG1" s="85"/>
      <c r="AH1" s="121"/>
      <c r="AI1" s="121"/>
      <c r="AJ1" s="121"/>
      <c r="AK1" s="121"/>
      <c r="AL1" s="121"/>
      <c r="AM1" s="121"/>
    </row>
    <row r="2" spans="1:40" s="38" customFormat="1" ht="73.5" customHeight="1" thickBot="1" x14ac:dyDescent="0.35">
      <c r="A2"/>
      <c r="B2" s="90" t="s">
        <v>43</v>
      </c>
      <c r="C2" s="90" t="s">
        <v>38</v>
      </c>
      <c r="D2" s="90" t="s">
        <v>40</v>
      </c>
      <c r="E2" s="90" t="s">
        <v>66</v>
      </c>
      <c r="F2" s="97" t="s">
        <v>44</v>
      </c>
      <c r="G2" s="90" t="s">
        <v>67</v>
      </c>
      <c r="H2" s="90" t="s">
        <v>49</v>
      </c>
      <c r="I2" s="90" t="s">
        <v>41</v>
      </c>
      <c r="J2"/>
      <c r="K2"/>
      <c r="L2" s="39"/>
      <c r="M2" s="40" t="s">
        <v>0</v>
      </c>
      <c r="N2" s="24" t="s">
        <v>21</v>
      </c>
      <c r="O2" s="24" t="s">
        <v>1</v>
      </c>
      <c r="P2" s="24" t="s">
        <v>2</v>
      </c>
      <c r="Q2" s="24" t="s">
        <v>3</v>
      </c>
      <c r="R2" s="24" t="s">
        <v>4</v>
      </c>
      <c r="S2" s="24" t="s">
        <v>5</v>
      </c>
      <c r="T2" s="25" t="s">
        <v>6</v>
      </c>
    </row>
    <row r="3" spans="1:40" s="38" customFormat="1" ht="17.399999999999999" x14ac:dyDescent="0.3">
      <c r="A3"/>
      <c r="B3" s="28" t="s">
        <v>54</v>
      </c>
      <c r="C3" s="86">
        <v>1350</v>
      </c>
      <c r="D3" s="102">
        <f>(1-O3)*P3*(IF(N3="baseload",VLOOKUP(M3,'2015 Avoided Costs'!$B$9:$N$38,3)*Q3,VLOOKUP(M3,'2015 Avoided Costs'!$B$9:$N$38,5)*Q3))</f>
        <v>4568.3566379925733</v>
      </c>
      <c r="E3" s="102">
        <f>D3*C3</f>
        <v>6167281.4612899739</v>
      </c>
      <c r="F3" s="102">
        <v>3138.5237037037036</v>
      </c>
      <c r="G3" s="102">
        <f>F3*C3</f>
        <v>4237007</v>
      </c>
      <c r="H3" s="102">
        <f t="shared" ref="H3:H15" si="0">E3-G3</f>
        <v>1930274.4612899739</v>
      </c>
      <c r="I3" s="30">
        <f>E3/G3</f>
        <v>1.4555749993544911</v>
      </c>
      <c r="J3"/>
      <c r="K3"/>
      <c r="L3" s="41"/>
      <c r="M3" s="26">
        <v>25</v>
      </c>
      <c r="N3" s="26" t="s">
        <v>29</v>
      </c>
      <c r="O3" s="42">
        <v>0</v>
      </c>
      <c r="P3" s="42">
        <v>1</v>
      </c>
      <c r="Q3" s="148">
        <v>971.03007407406994</v>
      </c>
      <c r="R3" s="26">
        <v>0</v>
      </c>
      <c r="S3" s="26">
        <v>174</v>
      </c>
      <c r="T3" s="27">
        <v>3138.5237037037036</v>
      </c>
      <c r="AN3" s="39"/>
    </row>
    <row r="4" spans="1:40" s="38" customFormat="1" ht="17.399999999999999" x14ac:dyDescent="0.3">
      <c r="A4"/>
      <c r="B4" s="28" t="s">
        <v>55</v>
      </c>
      <c r="C4" s="86">
        <v>680</v>
      </c>
      <c r="D4" s="102">
        <f>(1-O4)*P4*(IF(N4="baseload",VLOOKUP(M4,'2015 Avoided Costs'!$B$9:$N$38,3)*Q4,VLOOKUP(M4,'2015 Avoided Costs'!$B$9:$N$38,5)*Q4))</f>
        <v>449.88234</v>
      </c>
      <c r="E4" s="102">
        <f t="shared" ref="E4:E15" si="1">D4*C4</f>
        <v>305919.99119999999</v>
      </c>
      <c r="F4" s="102">
        <v>956.95955369595538</v>
      </c>
      <c r="G4" s="102">
        <f t="shared" ref="G4:G15" si="2">F4*C4</f>
        <v>650732.4965132497</v>
      </c>
      <c r="H4" s="102">
        <f t="shared" si="0"/>
        <v>-344812.50531324971</v>
      </c>
      <c r="I4" s="30">
        <f>E4/G4</f>
        <v>0.47011635785699707</v>
      </c>
      <c r="J4"/>
      <c r="K4"/>
      <c r="L4" s="41"/>
      <c r="M4" s="28">
        <v>18</v>
      </c>
      <c r="N4" s="28" t="s">
        <v>29</v>
      </c>
      <c r="O4" s="47">
        <v>0</v>
      </c>
      <c r="P4" s="47">
        <v>1</v>
      </c>
      <c r="Q4" s="149">
        <v>129</v>
      </c>
      <c r="R4" s="28">
        <v>0</v>
      </c>
      <c r="S4" s="28">
        <v>0</v>
      </c>
      <c r="T4" s="29">
        <v>1400</v>
      </c>
      <c r="AN4" s="39"/>
    </row>
    <row r="5" spans="1:40" s="38" customFormat="1" x14ac:dyDescent="0.3">
      <c r="A5"/>
      <c r="B5" s="28" t="s">
        <v>27</v>
      </c>
      <c r="C5" s="28">
        <v>1</v>
      </c>
      <c r="D5" s="102">
        <f>(1-O5)*P5*(IF(N5="baseload",VLOOKUP(M5,'2015 Avoided Costs'!$B$9:$N$38,3)*Q5,VLOOKUP(M5,'2015 Avoided Costs'!$B$9:$N$38,5)*Q5))</f>
        <v>3668.6989514999996</v>
      </c>
      <c r="E5" s="102">
        <f t="shared" si="1"/>
        <v>3668.6989514999996</v>
      </c>
      <c r="F5" s="102">
        <v>1915.49</v>
      </c>
      <c r="G5" s="102">
        <f t="shared" si="2"/>
        <v>1915.49</v>
      </c>
      <c r="H5" s="102">
        <f t="shared" si="0"/>
        <v>1753.2089514999996</v>
      </c>
      <c r="I5" s="30">
        <f t="shared" ref="I5:I15" si="3">E5/G5</f>
        <v>1.9152796159207301</v>
      </c>
      <c r="J5"/>
      <c r="K5"/>
      <c r="L5" s="41"/>
      <c r="M5" s="32">
        <v>13</v>
      </c>
      <c r="N5" s="32" t="s">
        <v>28</v>
      </c>
      <c r="O5" s="44">
        <v>0.05</v>
      </c>
      <c r="P5" s="44">
        <v>1</v>
      </c>
      <c r="Q5" s="150">
        <v>1551</v>
      </c>
      <c r="R5" s="32">
        <v>0</v>
      </c>
      <c r="S5" s="32">
        <v>0</v>
      </c>
      <c r="T5" s="46">
        <v>2230</v>
      </c>
    </row>
    <row r="6" spans="1:40" s="38" customFormat="1" ht="17.399999999999999" x14ac:dyDescent="0.3">
      <c r="A6"/>
      <c r="B6" s="28" t="s">
        <v>56</v>
      </c>
      <c r="C6" s="28">
        <v>25</v>
      </c>
      <c r="D6" s="102">
        <f>(1-O6)*P6*(IF(N6="baseload",VLOOKUP(M6,'2015 Avoided Costs'!$B$9:$N$38,3)*Q6,VLOOKUP(M6,'2015 Avoided Costs'!$B$9:$N$38,5)*Q6))</f>
        <v>19097.084100499997</v>
      </c>
      <c r="E6" s="102">
        <f t="shared" si="1"/>
        <v>477427.1025124999</v>
      </c>
      <c r="F6" s="102">
        <v>3418.48</v>
      </c>
      <c r="G6" s="102">
        <f t="shared" si="2"/>
        <v>85462</v>
      </c>
      <c r="H6" s="102">
        <f t="shared" si="0"/>
        <v>391965.1025124999</v>
      </c>
      <c r="I6" s="30">
        <f t="shared" si="3"/>
        <v>5.5864255752556682</v>
      </c>
      <c r="J6"/>
      <c r="K6"/>
      <c r="L6" s="41"/>
      <c r="M6" s="28">
        <v>14</v>
      </c>
      <c r="N6" s="28" t="s">
        <v>29</v>
      </c>
      <c r="O6" s="47">
        <v>0.05</v>
      </c>
      <c r="P6" s="47">
        <v>1</v>
      </c>
      <c r="Q6" s="149">
        <v>7313</v>
      </c>
      <c r="R6" s="28">
        <v>0</v>
      </c>
      <c r="S6" s="28">
        <v>0</v>
      </c>
      <c r="T6" s="48">
        <v>5616.8329439999998</v>
      </c>
    </row>
    <row r="7" spans="1:40" s="38" customFormat="1" ht="17.399999999999999" x14ac:dyDescent="0.3">
      <c r="A7"/>
      <c r="B7" s="28" t="s">
        <v>57</v>
      </c>
      <c r="C7" s="28">
        <v>55</v>
      </c>
      <c r="D7" s="102">
        <f>(1-O7)*P7*(IF(N7="baseload",VLOOKUP(M7,'2015 Avoided Costs'!$B$9:$N$38,3)*Q7,VLOOKUP(M7,'2015 Avoided Costs'!$B$9:$N$38,5)*Q7))</f>
        <v>8638.4821639999991</v>
      </c>
      <c r="E7" s="102">
        <f t="shared" si="1"/>
        <v>475116.51901999995</v>
      </c>
      <c r="F7" s="102">
        <v>4456.37</v>
      </c>
      <c r="G7" s="102">
        <f t="shared" si="2"/>
        <v>245100.35</v>
      </c>
      <c r="H7" s="102">
        <f t="shared" si="0"/>
        <v>230016.16901999994</v>
      </c>
      <c r="I7" s="30">
        <f t="shared" si="3"/>
        <v>1.9384571218278552</v>
      </c>
      <c r="J7"/>
      <c r="K7"/>
      <c r="L7" s="41"/>
      <c r="M7" s="31">
        <v>15</v>
      </c>
      <c r="N7" s="31" t="s">
        <v>29</v>
      </c>
      <c r="O7" s="49">
        <v>0.05</v>
      </c>
      <c r="P7" s="49">
        <v>1</v>
      </c>
      <c r="Q7" s="151">
        <v>3092</v>
      </c>
      <c r="R7" s="31">
        <v>0</v>
      </c>
      <c r="S7" s="50">
        <v>2094</v>
      </c>
      <c r="T7" s="51">
        <v>2094.4366530000002</v>
      </c>
    </row>
    <row r="8" spans="1:40" s="38" customFormat="1" ht="17.399999999999999" x14ac:dyDescent="0.3">
      <c r="A8"/>
      <c r="B8" s="28" t="s">
        <v>58</v>
      </c>
      <c r="C8" s="28">
        <v>14</v>
      </c>
      <c r="D8" s="102">
        <f>(1-O8)*P8*(IF(N8="baseload",VLOOKUP(M8,'2015 Avoided Costs'!$B$9:$N$38,3)*Q8,VLOOKUP(M8,'2015 Avoided Costs'!$B$9:$N$38,5)*Q8))</f>
        <v>49886.396351999996</v>
      </c>
      <c r="E8" s="102">
        <f t="shared" si="1"/>
        <v>698409.54892799992</v>
      </c>
      <c r="F8" s="102">
        <v>25651.03</v>
      </c>
      <c r="G8" s="102">
        <f t="shared" si="2"/>
        <v>359114.42</v>
      </c>
      <c r="H8" s="102">
        <f t="shared" si="0"/>
        <v>339295.12892799993</v>
      </c>
      <c r="I8" s="30">
        <f t="shared" si="3"/>
        <v>1.9448106509563163</v>
      </c>
      <c r="J8"/>
      <c r="K8"/>
      <c r="L8" s="41"/>
      <c r="M8" s="32">
        <v>15</v>
      </c>
      <c r="N8" s="32" t="s">
        <v>29</v>
      </c>
      <c r="O8" s="44">
        <v>0.05</v>
      </c>
      <c r="P8" s="44">
        <v>1</v>
      </c>
      <c r="Q8" s="150">
        <v>17856</v>
      </c>
      <c r="R8" s="32">
        <v>0</v>
      </c>
      <c r="S8" s="45">
        <v>8799</v>
      </c>
      <c r="T8" s="46">
        <v>8798.5468600000004</v>
      </c>
    </row>
    <row r="9" spans="1:40" s="38" customFormat="1" ht="17.399999999999999" x14ac:dyDescent="0.3">
      <c r="A9"/>
      <c r="B9" s="28" t="s">
        <v>59</v>
      </c>
      <c r="C9" s="28">
        <v>3</v>
      </c>
      <c r="D9" s="102">
        <f>(1-O9)*P9*(IF(N9="baseload",VLOOKUP(M9,'2015 Avoided Costs'!$B$9:$N$38,3)*Q9,VLOOKUP(M9,'2015 Avoided Costs'!$B$9:$N$38,5)*Q9))</f>
        <v>13493.931099999998</v>
      </c>
      <c r="E9" s="102">
        <f t="shared" si="1"/>
        <v>40481.79329999999</v>
      </c>
      <c r="F9" s="102">
        <v>7670.28</v>
      </c>
      <c r="G9" s="102">
        <f t="shared" si="2"/>
        <v>23010.84</v>
      </c>
      <c r="H9" s="102">
        <f t="shared" si="0"/>
        <v>17470.95329999999</v>
      </c>
      <c r="I9" s="30">
        <f t="shared" si="3"/>
        <v>1.7592488279436991</v>
      </c>
      <c r="J9"/>
      <c r="K9"/>
      <c r="L9" s="41"/>
      <c r="M9" s="26">
        <v>25</v>
      </c>
      <c r="N9" s="26" t="s">
        <v>28</v>
      </c>
      <c r="O9" s="42">
        <v>0.05</v>
      </c>
      <c r="P9" s="42">
        <v>1</v>
      </c>
      <c r="Q9" s="148">
        <v>3100</v>
      </c>
      <c r="R9" s="26">
        <v>0</v>
      </c>
      <c r="S9" s="26">
        <v>0</v>
      </c>
      <c r="T9" s="52">
        <v>5061.2244899999996</v>
      </c>
    </row>
    <row r="10" spans="1:40" s="38" customFormat="1" ht="17.399999999999999" x14ac:dyDescent="0.3">
      <c r="A10"/>
      <c r="B10" s="28" t="s">
        <v>60</v>
      </c>
      <c r="C10" s="28">
        <v>1</v>
      </c>
      <c r="D10" s="102">
        <f>(1-O10)*P10*(IF(N10="baseload",VLOOKUP(M10,'2015 Avoided Costs'!$B$9:$N$38,3)*Q10,VLOOKUP(M10,'2015 Avoided Costs'!$B$9:$N$38,5)*Q10))</f>
        <v>42344.826367999958</v>
      </c>
      <c r="E10" s="102">
        <f t="shared" si="1"/>
        <v>42344.826367999958</v>
      </c>
      <c r="F10" s="102">
        <v>17912.77</v>
      </c>
      <c r="G10" s="102">
        <f t="shared" si="2"/>
        <v>17912.77</v>
      </c>
      <c r="H10" s="102">
        <f t="shared" si="0"/>
        <v>24432.056367999958</v>
      </c>
      <c r="I10" s="30">
        <f t="shared" si="3"/>
        <v>2.3639463002092898</v>
      </c>
      <c r="J10"/>
      <c r="K10"/>
      <c r="L10" s="41"/>
      <c r="M10" s="26">
        <v>25</v>
      </c>
      <c r="N10" s="26" t="s">
        <v>28</v>
      </c>
      <c r="O10" s="42">
        <v>0.05</v>
      </c>
      <c r="P10" s="42">
        <v>1</v>
      </c>
      <c r="Q10" s="148">
        <v>9727.9999999999909</v>
      </c>
      <c r="R10" s="26">
        <v>0</v>
      </c>
      <c r="S10" s="26">
        <v>0</v>
      </c>
      <c r="T10" s="52">
        <v>19752.28426</v>
      </c>
    </row>
    <row r="11" spans="1:40" s="38" customFormat="1" ht="17.399999999999999" x14ac:dyDescent="0.3">
      <c r="A11"/>
      <c r="B11" s="28" t="s">
        <v>61</v>
      </c>
      <c r="C11" s="28">
        <v>12</v>
      </c>
      <c r="D11" s="102">
        <f>(1-O11)*P11*(IF(N11="baseload",VLOOKUP(M11,'2015 Avoided Costs'!$B$9:$N$38,3)*Q11,VLOOKUP(M11,'2015 Avoided Costs'!$B$9:$N$38,5)*Q11))</f>
        <v>10351.17093</v>
      </c>
      <c r="E11" s="102">
        <f t="shared" si="1"/>
        <v>124214.05116</v>
      </c>
      <c r="F11" s="102">
        <v>5368.27</v>
      </c>
      <c r="G11" s="102">
        <f t="shared" si="2"/>
        <v>64419.240000000005</v>
      </c>
      <c r="H11" s="102">
        <f t="shared" si="0"/>
        <v>59794.811159999997</v>
      </c>
      <c r="I11" s="30">
        <f t="shared" si="3"/>
        <v>1.9282135455183884</v>
      </c>
      <c r="J11"/>
      <c r="K11"/>
      <c r="L11" s="41"/>
      <c r="M11" s="26">
        <v>25</v>
      </c>
      <c r="N11" s="26" t="s">
        <v>29</v>
      </c>
      <c r="O11" s="42">
        <v>0.05</v>
      </c>
      <c r="P11" s="42">
        <v>1</v>
      </c>
      <c r="Q11" s="148">
        <v>2316</v>
      </c>
      <c r="R11" s="26">
        <v>0</v>
      </c>
      <c r="S11" s="26">
        <v>0</v>
      </c>
      <c r="T11" s="52">
        <v>3797</v>
      </c>
    </row>
    <row r="12" spans="1:40" s="38" customFormat="1" ht="17.399999999999999" x14ac:dyDescent="0.3">
      <c r="A12"/>
      <c r="B12" s="28" t="s">
        <v>62</v>
      </c>
      <c r="C12" s="28">
        <v>20</v>
      </c>
      <c r="D12" s="102">
        <f>(1-O12)*P12*(IF(N12="baseload",VLOOKUP(M12,'2015 Avoided Costs'!$B$9:$N$38,3)*Q12,VLOOKUP(M12,'2015 Avoided Costs'!$B$9:$N$38,5)*Q12))</f>
        <v>18163.71272</v>
      </c>
      <c r="E12" s="102">
        <f t="shared" si="1"/>
        <v>363274.25439999998</v>
      </c>
      <c r="F12" s="102">
        <v>9524.32</v>
      </c>
      <c r="G12" s="102">
        <f t="shared" si="2"/>
        <v>190486.39999999999</v>
      </c>
      <c r="H12" s="102">
        <f t="shared" si="0"/>
        <v>172787.85439999998</v>
      </c>
      <c r="I12" s="30">
        <f t="shared" si="3"/>
        <v>1.9070876157037981</v>
      </c>
      <c r="J12"/>
      <c r="K12"/>
      <c r="L12" s="41"/>
      <c r="M12" s="26">
        <v>25</v>
      </c>
      <c r="N12" s="26" t="s">
        <v>29</v>
      </c>
      <c r="O12" s="42">
        <v>0.05</v>
      </c>
      <c r="P12" s="42">
        <v>1</v>
      </c>
      <c r="Q12" s="148">
        <v>4064</v>
      </c>
      <c r="R12" s="26">
        <v>0</v>
      </c>
      <c r="S12" s="26">
        <v>0</v>
      </c>
      <c r="T12" s="52">
        <v>4689.2307689999998</v>
      </c>
    </row>
    <row r="13" spans="1:40" s="38" customFormat="1" ht="17.399999999999999" x14ac:dyDescent="0.3">
      <c r="A13"/>
      <c r="B13" s="28" t="s">
        <v>63</v>
      </c>
      <c r="C13" s="28">
        <v>3</v>
      </c>
      <c r="D13" s="102">
        <f>(1-O13)*P13*(IF(N13="baseload",VLOOKUP(M13,'2015 Avoided Costs'!$B$9:$N$38,3)*Q13,VLOOKUP(M13,'2015 Avoided Costs'!$B$9:$N$38,5)*Q13))</f>
        <v>45588.058499999999</v>
      </c>
      <c r="E13" s="102">
        <f t="shared" si="1"/>
        <v>136764.17550000001</v>
      </c>
      <c r="F13" s="102">
        <v>14272.17</v>
      </c>
      <c r="G13" s="102">
        <f t="shared" si="2"/>
        <v>42816.51</v>
      </c>
      <c r="H13" s="102">
        <f t="shared" si="0"/>
        <v>93947.665500000003</v>
      </c>
      <c r="I13" s="30">
        <f t="shared" si="3"/>
        <v>3.194192508917705</v>
      </c>
      <c r="J13"/>
      <c r="K13"/>
      <c r="L13" s="41"/>
      <c r="M13" s="26">
        <v>25</v>
      </c>
      <c r="N13" s="26" t="s">
        <v>29</v>
      </c>
      <c r="O13" s="42">
        <v>0.05</v>
      </c>
      <c r="P13" s="42">
        <v>1</v>
      </c>
      <c r="Q13" s="148">
        <v>10200</v>
      </c>
      <c r="R13" s="26">
        <v>0</v>
      </c>
      <c r="S13" s="26">
        <v>0</v>
      </c>
      <c r="T13" s="52">
        <v>11769.23077</v>
      </c>
    </row>
    <row r="14" spans="1:40" s="38" customFormat="1" ht="17.399999999999999" x14ac:dyDescent="0.3">
      <c r="A14"/>
      <c r="B14" s="28" t="s">
        <v>64</v>
      </c>
      <c r="C14" s="28">
        <v>2</v>
      </c>
      <c r="D14" s="102">
        <f>(1-O14)*P14*(IF(N14="baseload",VLOOKUP(M14,'2015 Avoided Costs'!$B$9:$N$38,3)*Q14,VLOOKUP(M14,'2015 Avoided Costs'!$B$9:$N$38,5)*Q14))</f>
        <v>55063.223599999998</v>
      </c>
      <c r="E14" s="102">
        <f t="shared" si="1"/>
        <v>110126.4472</v>
      </c>
      <c r="F14" s="102">
        <v>17912.77</v>
      </c>
      <c r="G14" s="102">
        <f t="shared" si="2"/>
        <v>35825.54</v>
      </c>
      <c r="H14" s="102">
        <f t="shared" si="0"/>
        <v>74300.907199999987</v>
      </c>
      <c r="I14" s="30">
        <f t="shared" si="3"/>
        <v>3.0739647525201295</v>
      </c>
      <c r="J14"/>
      <c r="K14"/>
      <c r="L14" s="41"/>
      <c r="M14" s="26">
        <v>25</v>
      </c>
      <c r="N14" s="26" t="s">
        <v>29</v>
      </c>
      <c r="O14" s="42">
        <v>0.05</v>
      </c>
      <c r="P14" s="42">
        <v>1</v>
      </c>
      <c r="Q14" s="148">
        <v>12320</v>
      </c>
      <c r="R14" s="26">
        <v>0</v>
      </c>
      <c r="S14" s="26">
        <v>0</v>
      </c>
      <c r="T14" s="52">
        <v>14215.384620000001</v>
      </c>
      <c r="AE14" s="53"/>
    </row>
    <row r="15" spans="1:40" s="38" customFormat="1" ht="17.399999999999999" x14ac:dyDescent="0.3">
      <c r="A15"/>
      <c r="B15" s="28" t="s">
        <v>65</v>
      </c>
      <c r="C15" s="28">
        <v>42</v>
      </c>
      <c r="D15" s="102">
        <f>(1-O15)*P15*(IF(N15="baseload",VLOOKUP(M15,'2015 Avoided Costs'!$B$9:$N$38,3)*Q15,VLOOKUP(M15,'2015 Avoided Costs'!$B$9:$N$38,5)*Q15))</f>
        <v>19272.395886870341</v>
      </c>
      <c r="E15" s="102">
        <f t="shared" si="1"/>
        <v>809440.62724855437</v>
      </c>
      <c r="F15" s="102">
        <v>31314.667597402622</v>
      </c>
      <c r="G15" s="102">
        <f t="shared" si="2"/>
        <v>1315216.0390909102</v>
      </c>
      <c r="H15" s="102">
        <f t="shared" si="0"/>
        <v>-505775.41184235585</v>
      </c>
      <c r="I15" s="87">
        <f t="shared" si="3"/>
        <v>0.61544309314236112</v>
      </c>
      <c r="J15"/>
      <c r="K15"/>
      <c r="L15" s="41"/>
      <c r="M15" s="109">
        <v>16.8092343924096</v>
      </c>
      <c r="N15" s="54" t="s">
        <v>29</v>
      </c>
      <c r="O15" s="55">
        <v>0.05</v>
      </c>
      <c r="P15" s="55">
        <v>1</v>
      </c>
      <c r="Q15" s="109">
        <v>6487.3533834630898</v>
      </c>
      <c r="R15" s="54">
        <v>0</v>
      </c>
      <c r="S15" s="54">
        <v>0</v>
      </c>
      <c r="T15" s="56">
        <v>55239.047619999998</v>
      </c>
      <c r="AE15" s="53"/>
    </row>
    <row r="16" spans="1:40" x14ac:dyDescent="0.3">
      <c r="A16"/>
      <c r="B16" s="28" t="s">
        <v>45</v>
      </c>
      <c r="C16" s="88">
        <v>6</v>
      </c>
      <c r="D16" s="102"/>
      <c r="E16" s="102"/>
      <c r="F16" s="102"/>
      <c r="G16" s="102">
        <v>30000</v>
      </c>
      <c r="H16" s="102"/>
      <c r="I16" s="87"/>
      <c r="J16"/>
      <c r="K16"/>
      <c r="L16" s="34"/>
      <c r="W16" s="57"/>
      <c r="X16" s="57"/>
      <c r="Y16" s="58"/>
      <c r="Z16" s="58"/>
      <c r="AA16" s="57"/>
      <c r="AB16" s="57"/>
      <c r="AC16" s="57"/>
      <c r="AD16" s="35"/>
    </row>
    <row r="17" spans="1:30" ht="20.25" customHeight="1" x14ac:dyDescent="0.3">
      <c r="A17"/>
      <c r="B17" s="90" t="s">
        <v>25</v>
      </c>
      <c r="C17" s="92"/>
      <c r="D17" s="101"/>
      <c r="E17" s="101">
        <f>SUM(E3:E15)</f>
        <v>9754469.4970785268</v>
      </c>
      <c r="F17" s="101"/>
      <c r="G17" s="101">
        <f>SUM(G3:G16)</f>
        <v>7299019.0956041589</v>
      </c>
      <c r="H17" s="101">
        <f>SUM(H3:H15)</f>
        <v>2485450.4014743683</v>
      </c>
      <c r="I17" s="95"/>
      <c r="J17"/>
      <c r="K17"/>
      <c r="L17" s="34"/>
      <c r="W17" s="57"/>
      <c r="X17" s="57"/>
      <c r="Y17" s="58"/>
      <c r="Z17" s="58"/>
      <c r="AA17" s="57"/>
      <c r="AB17" s="57"/>
      <c r="AC17" s="57"/>
      <c r="AD17" s="35"/>
    </row>
    <row r="18" spans="1:30" ht="30" customHeight="1" x14ac:dyDescent="0.3">
      <c r="A18"/>
      <c r="B18" s="85"/>
      <c r="C18" s="85"/>
      <c r="D18" s="34"/>
      <c r="E18" s="34"/>
      <c r="F18" s="89" t="s">
        <v>23</v>
      </c>
      <c r="G18" s="93">
        <v>2462689</v>
      </c>
      <c r="H18" s="93"/>
      <c r="I18" s="95"/>
      <c r="J18"/>
      <c r="K18"/>
      <c r="L18" s="34"/>
      <c r="W18" s="57"/>
      <c r="X18" s="57"/>
      <c r="Y18" s="58"/>
      <c r="Z18" s="58"/>
      <c r="AA18" s="57"/>
      <c r="AB18" s="57"/>
      <c r="AC18" s="57"/>
      <c r="AD18" s="35"/>
    </row>
    <row r="19" spans="1:30" ht="31.2" x14ac:dyDescent="0.3">
      <c r="A19"/>
      <c r="B19" s="85"/>
      <c r="C19" s="85"/>
      <c r="D19" s="34"/>
      <c r="E19" s="34"/>
      <c r="F19" s="89" t="s">
        <v>24</v>
      </c>
      <c r="G19" s="93">
        <v>1424749</v>
      </c>
      <c r="H19" s="93"/>
      <c r="I19" s="95"/>
      <c r="J19"/>
      <c r="K19"/>
      <c r="L19" s="34"/>
      <c r="W19" s="57"/>
      <c r="X19" s="57"/>
      <c r="Y19" s="58"/>
      <c r="Z19" s="58"/>
      <c r="AA19" s="57"/>
      <c r="AB19" s="57"/>
      <c r="AC19" s="57"/>
      <c r="AD19" s="35"/>
    </row>
    <row r="20" spans="1:30" ht="27" customHeight="1" x14ac:dyDescent="0.3">
      <c r="A20"/>
      <c r="B20" s="85"/>
      <c r="C20" s="85"/>
      <c r="D20" s="34"/>
      <c r="E20" s="34"/>
      <c r="F20" s="89" t="s">
        <v>22</v>
      </c>
      <c r="G20" s="93">
        <v>219400</v>
      </c>
      <c r="H20" s="93"/>
      <c r="I20" s="95"/>
      <c r="J20"/>
      <c r="K20"/>
      <c r="L20" s="34"/>
      <c r="W20" s="57"/>
      <c r="X20" s="57"/>
      <c r="Y20" s="58"/>
      <c r="Z20" s="58"/>
      <c r="AA20" s="57"/>
      <c r="AB20" s="57"/>
      <c r="AC20" s="57"/>
      <c r="AD20" s="35"/>
    </row>
    <row r="21" spans="1:30" ht="15.75" customHeight="1" x14ac:dyDescent="0.3">
      <c r="A21"/>
      <c r="B21" s="85"/>
      <c r="C21" s="85"/>
      <c r="D21" s="34"/>
      <c r="E21" s="34"/>
      <c r="F21" s="94" t="s">
        <v>42</v>
      </c>
      <c r="G21" s="94"/>
      <c r="H21" s="96">
        <f>E17-G18-G19-G20-G17</f>
        <v>-1651387.5985256322</v>
      </c>
      <c r="I21" s="92"/>
      <c r="J21"/>
      <c r="K21"/>
      <c r="L21" s="36"/>
      <c r="W21" s="57"/>
      <c r="X21" s="57"/>
      <c r="Y21" s="57"/>
      <c r="Z21" s="57"/>
      <c r="AA21" s="57"/>
      <c r="AB21" s="57"/>
      <c r="AC21" s="57"/>
      <c r="AD21" s="57"/>
    </row>
    <row r="22" spans="1:30" ht="15.75" customHeight="1" x14ac:dyDescent="0.3">
      <c r="A22"/>
      <c r="B22" s="85"/>
      <c r="C22" s="85"/>
      <c r="D22" s="36"/>
      <c r="E22" s="36"/>
      <c r="F22" s="90" t="s">
        <v>39</v>
      </c>
      <c r="G22" s="90"/>
      <c r="H22" s="90"/>
      <c r="I22" s="106">
        <f>E17/SUM(G17,G18:G20)</f>
        <v>0.8552158259845215</v>
      </c>
      <c r="J22"/>
      <c r="K22"/>
      <c r="L22" s="36"/>
      <c r="W22" s="57"/>
      <c r="X22" s="57"/>
      <c r="Y22" s="57"/>
      <c r="Z22" s="57"/>
      <c r="AA22" s="57"/>
      <c r="AB22" s="57"/>
      <c r="AC22" s="57"/>
      <c r="AD22" s="57"/>
    </row>
    <row r="23" spans="1:30" ht="15.75" customHeight="1" x14ac:dyDescent="0.3">
      <c r="A23" s="108"/>
      <c r="B23" s="107"/>
      <c r="C23" s="108"/>
      <c r="D23" s="61"/>
      <c r="E23" s="61"/>
      <c r="G23" s="107"/>
      <c r="H23" s="107"/>
      <c r="I23" s="108"/>
      <c r="J23" s="36"/>
      <c r="K23" s="36"/>
      <c r="L23" s="36"/>
      <c r="W23" s="108"/>
      <c r="X23" s="108"/>
      <c r="Y23" s="108"/>
      <c r="Z23" s="108"/>
      <c r="AA23" s="108"/>
      <c r="AB23" s="108"/>
      <c r="AC23" s="108"/>
      <c r="AD23" s="108"/>
    </row>
  </sheetData>
  <mergeCells count="1">
    <mergeCell ref="AH1:A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tabSelected="1" zoomScale="70" zoomScaleNormal="70" workbookViewId="0">
      <selection activeCell="F25" sqref="F25"/>
    </sheetView>
  </sheetViews>
  <sheetFormatPr defaultColWidth="4.88671875" defaultRowHeight="15.6" x14ac:dyDescent="0.3"/>
  <cols>
    <col min="1" max="1" width="23.44140625" style="62" bestFit="1" customWidth="1"/>
    <col min="2" max="2" width="3.88671875" style="62" bestFit="1" customWidth="1"/>
    <col min="3" max="14" width="9.5546875" style="62" bestFit="1" customWidth="1"/>
    <col min="15" max="15" width="4.88671875" style="62"/>
    <col min="16" max="16" width="3.88671875" style="62" bestFit="1" customWidth="1"/>
    <col min="17" max="17" width="9.5546875" style="62" bestFit="1" customWidth="1"/>
    <col min="18" max="18" width="10.88671875" style="62" bestFit="1" customWidth="1"/>
    <col min="19" max="19" width="9.5546875" style="62" bestFit="1" customWidth="1"/>
    <col min="20" max="20" width="10.88671875" style="62" bestFit="1" customWidth="1"/>
    <col min="21" max="21" width="9.5546875" style="62" bestFit="1" customWidth="1"/>
    <col min="22" max="22" width="10.88671875" style="62" bestFit="1" customWidth="1"/>
    <col min="23" max="23" width="9.5546875" style="62" bestFit="1" customWidth="1"/>
    <col min="24" max="24" width="10.88671875" style="62" bestFit="1" customWidth="1"/>
    <col min="25" max="25" width="9.5546875" style="62" bestFit="1" customWidth="1"/>
    <col min="26" max="26" width="10.88671875" style="62" bestFit="1" customWidth="1"/>
    <col min="27" max="27" width="9.5546875" style="62" bestFit="1" customWidth="1"/>
    <col min="28" max="28" width="10.88671875" style="62" bestFit="1" customWidth="1"/>
    <col min="29" max="29" width="4.88671875" style="62"/>
    <col min="30" max="30" width="3.88671875" style="62" bestFit="1" customWidth="1"/>
    <col min="31" max="42" width="9.5546875" style="62" bestFit="1" customWidth="1"/>
    <col min="43" max="16384" width="4.88671875" style="62"/>
  </cols>
  <sheetData>
    <row r="1" spans="1:42" ht="16.5" thickBot="1" x14ac:dyDescent="0.3">
      <c r="A1" s="63" t="s">
        <v>30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42" ht="16.5" thickBot="1" x14ac:dyDescent="0.3">
      <c r="A2" s="65"/>
      <c r="B2" s="65"/>
      <c r="C2" s="141" t="s">
        <v>8</v>
      </c>
      <c r="D2" s="142"/>
      <c r="E2" s="66">
        <v>1.6799999999999999E-2</v>
      </c>
      <c r="F2" s="65"/>
      <c r="G2" s="65"/>
      <c r="H2" s="65"/>
      <c r="I2" s="65"/>
      <c r="J2" s="65"/>
      <c r="K2" s="65"/>
      <c r="L2" s="65"/>
      <c r="M2" s="65"/>
      <c r="N2" s="65"/>
    </row>
    <row r="3" spans="1:42" ht="16.5" thickBot="1" x14ac:dyDescent="0.3">
      <c r="A3" s="65"/>
      <c r="B3" s="65"/>
      <c r="C3" s="141" t="s">
        <v>9</v>
      </c>
      <c r="D3" s="142"/>
      <c r="E3" s="66">
        <v>0.04</v>
      </c>
      <c r="F3" s="65"/>
      <c r="G3" s="65"/>
      <c r="H3" s="65"/>
      <c r="I3" s="65"/>
      <c r="J3" s="65"/>
      <c r="K3" s="65"/>
      <c r="L3" s="65"/>
      <c r="M3" s="65"/>
      <c r="N3" s="65"/>
    </row>
    <row r="4" spans="1:42" ht="15.7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42" ht="15.75" x14ac:dyDescent="0.25">
      <c r="A5" s="65"/>
      <c r="B5" s="143" t="s">
        <v>10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  <c r="O5" s="67"/>
      <c r="P5" s="133" t="s">
        <v>31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5"/>
      <c r="AC5" s="67"/>
      <c r="AD5" s="133" t="s">
        <v>32</v>
      </c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5"/>
    </row>
    <row r="6" spans="1:42" x14ac:dyDescent="0.3">
      <c r="A6" s="65"/>
      <c r="B6" s="136"/>
      <c r="C6" s="126" t="s">
        <v>33</v>
      </c>
      <c r="D6" s="127"/>
      <c r="E6" s="127"/>
      <c r="F6" s="128"/>
      <c r="G6" s="126" t="s">
        <v>34</v>
      </c>
      <c r="H6" s="127"/>
      <c r="I6" s="127"/>
      <c r="J6" s="128"/>
      <c r="K6" s="126" t="s">
        <v>13</v>
      </c>
      <c r="L6" s="127"/>
      <c r="M6" s="127"/>
      <c r="N6" s="140"/>
      <c r="O6" s="67"/>
      <c r="P6" s="131"/>
      <c r="Q6" s="126" t="s">
        <v>33</v>
      </c>
      <c r="R6" s="127"/>
      <c r="S6" s="127"/>
      <c r="T6" s="128"/>
      <c r="U6" s="126" t="s">
        <v>34</v>
      </c>
      <c r="V6" s="127"/>
      <c r="W6" s="127"/>
      <c r="X6" s="128"/>
      <c r="Y6" s="126" t="s">
        <v>13</v>
      </c>
      <c r="Z6" s="127"/>
      <c r="AA6" s="127"/>
      <c r="AB6" s="128"/>
      <c r="AC6" s="67"/>
      <c r="AD6" s="131"/>
      <c r="AE6" s="126" t="s">
        <v>33</v>
      </c>
      <c r="AF6" s="127"/>
      <c r="AG6" s="127"/>
      <c r="AH6" s="128"/>
      <c r="AI6" s="126" t="s">
        <v>34</v>
      </c>
      <c r="AJ6" s="127"/>
      <c r="AK6" s="127"/>
      <c r="AL6" s="128"/>
      <c r="AM6" s="126" t="s">
        <v>13</v>
      </c>
      <c r="AN6" s="127"/>
      <c r="AO6" s="127"/>
      <c r="AP6" s="128"/>
    </row>
    <row r="7" spans="1:42" x14ac:dyDescent="0.3">
      <c r="A7" s="65"/>
      <c r="B7" s="137"/>
      <c r="C7" s="129" t="s">
        <v>15</v>
      </c>
      <c r="D7" s="130"/>
      <c r="E7" s="129" t="s">
        <v>35</v>
      </c>
      <c r="F7" s="130"/>
      <c r="G7" s="129" t="s">
        <v>15</v>
      </c>
      <c r="H7" s="130"/>
      <c r="I7" s="129" t="s">
        <v>35</v>
      </c>
      <c r="J7" s="130"/>
      <c r="K7" s="129" t="s">
        <v>15</v>
      </c>
      <c r="L7" s="130"/>
      <c r="M7" s="129" t="s">
        <v>35</v>
      </c>
      <c r="N7" s="138"/>
      <c r="O7" s="67"/>
      <c r="P7" s="132"/>
      <c r="Q7" s="129" t="s">
        <v>15</v>
      </c>
      <c r="R7" s="130"/>
      <c r="S7" s="129" t="s">
        <v>35</v>
      </c>
      <c r="T7" s="130"/>
      <c r="U7" s="129" t="s">
        <v>15</v>
      </c>
      <c r="V7" s="130"/>
      <c r="W7" s="129" t="s">
        <v>35</v>
      </c>
      <c r="X7" s="130"/>
      <c r="Y7" s="129" t="s">
        <v>15</v>
      </c>
      <c r="Z7" s="130"/>
      <c r="AA7" s="129" t="s">
        <v>35</v>
      </c>
      <c r="AB7" s="139"/>
      <c r="AC7" s="67"/>
      <c r="AD7" s="132"/>
      <c r="AE7" s="129" t="s">
        <v>36</v>
      </c>
      <c r="AF7" s="130"/>
      <c r="AG7" s="129" t="s">
        <v>37</v>
      </c>
      <c r="AH7" s="130"/>
      <c r="AI7" s="129" t="s">
        <v>36</v>
      </c>
      <c r="AJ7" s="130"/>
      <c r="AK7" s="129" t="s">
        <v>37</v>
      </c>
      <c r="AL7" s="130"/>
      <c r="AM7" s="129" t="s">
        <v>36</v>
      </c>
      <c r="AN7" s="130"/>
      <c r="AO7" s="129" t="s">
        <v>37</v>
      </c>
      <c r="AP7" s="130"/>
    </row>
    <row r="8" spans="1:42" ht="15.75" x14ac:dyDescent="0.25">
      <c r="A8" s="65"/>
      <c r="B8" s="68"/>
      <c r="C8" s="69" t="s">
        <v>19</v>
      </c>
      <c r="D8" s="70" t="s">
        <v>20</v>
      </c>
      <c r="E8" s="69" t="s">
        <v>19</v>
      </c>
      <c r="F8" s="70" t="s">
        <v>20</v>
      </c>
      <c r="G8" s="69" t="s">
        <v>19</v>
      </c>
      <c r="H8" s="70" t="s">
        <v>20</v>
      </c>
      <c r="I8" s="69" t="s">
        <v>19</v>
      </c>
      <c r="J8" s="70" t="s">
        <v>20</v>
      </c>
      <c r="K8" s="69" t="s">
        <v>19</v>
      </c>
      <c r="L8" s="70" t="s">
        <v>20</v>
      </c>
      <c r="M8" s="69" t="s">
        <v>19</v>
      </c>
      <c r="N8" s="71" t="s">
        <v>20</v>
      </c>
      <c r="O8" s="67"/>
      <c r="P8" s="69"/>
      <c r="Q8" s="69" t="s">
        <v>19</v>
      </c>
      <c r="R8" s="70" t="s">
        <v>20</v>
      </c>
      <c r="S8" s="69" t="s">
        <v>19</v>
      </c>
      <c r="T8" s="70" t="s">
        <v>20</v>
      </c>
      <c r="U8" s="69" t="s">
        <v>19</v>
      </c>
      <c r="V8" s="70" t="s">
        <v>20</v>
      </c>
      <c r="W8" s="69" t="s">
        <v>19</v>
      </c>
      <c r="X8" s="70" t="s">
        <v>20</v>
      </c>
      <c r="Y8" s="69" t="s">
        <v>19</v>
      </c>
      <c r="Z8" s="70" t="s">
        <v>20</v>
      </c>
      <c r="AA8" s="69" t="s">
        <v>19</v>
      </c>
      <c r="AB8" s="72" t="s">
        <v>20</v>
      </c>
      <c r="AC8" s="67"/>
      <c r="AD8" s="73"/>
      <c r="AE8" s="73" t="s">
        <v>19</v>
      </c>
      <c r="AF8" s="74" t="s">
        <v>20</v>
      </c>
      <c r="AG8" s="73" t="s">
        <v>19</v>
      </c>
      <c r="AH8" s="74" t="s">
        <v>20</v>
      </c>
      <c r="AI8" s="73" t="s">
        <v>19</v>
      </c>
      <c r="AJ8" s="74" t="s">
        <v>20</v>
      </c>
      <c r="AK8" s="73" t="s">
        <v>19</v>
      </c>
      <c r="AL8" s="74" t="s">
        <v>20</v>
      </c>
      <c r="AM8" s="73" t="s">
        <v>19</v>
      </c>
      <c r="AN8" s="74" t="s">
        <v>20</v>
      </c>
      <c r="AO8" s="73" t="s">
        <v>19</v>
      </c>
      <c r="AP8" s="75" t="s">
        <v>20</v>
      </c>
    </row>
    <row r="9" spans="1:42" ht="15.75" x14ac:dyDescent="0.25">
      <c r="A9" s="65"/>
      <c r="B9" s="76">
        <v>1</v>
      </c>
      <c r="C9" s="77">
        <v>0.21378</v>
      </c>
      <c r="D9" s="78">
        <v>0.21378</v>
      </c>
      <c r="E9" s="79">
        <v>0.22070999999999999</v>
      </c>
      <c r="F9" s="78">
        <v>0.22070999999999999</v>
      </c>
      <c r="G9" s="79">
        <v>0.21378</v>
      </c>
      <c r="H9" s="78">
        <v>0.21378</v>
      </c>
      <c r="I9" s="79">
        <v>0.22070999999999999</v>
      </c>
      <c r="J9" s="78">
        <v>0.22070999999999999</v>
      </c>
      <c r="K9" s="79">
        <v>0.20537</v>
      </c>
      <c r="L9" s="78">
        <v>0.20537</v>
      </c>
      <c r="M9" s="79">
        <v>0.20537</v>
      </c>
      <c r="N9" s="78">
        <v>0.20537</v>
      </c>
      <c r="O9" s="67"/>
      <c r="P9" s="80">
        <v>1</v>
      </c>
      <c r="Q9" s="77">
        <v>2.2729400000000002</v>
      </c>
      <c r="R9" s="78">
        <v>2.2729400000000002</v>
      </c>
      <c r="S9" s="79">
        <v>2.2729400000000002</v>
      </c>
      <c r="T9" s="78">
        <v>2.2729400000000002</v>
      </c>
      <c r="U9" s="79">
        <v>2.2729400000000002</v>
      </c>
      <c r="V9" s="78">
        <v>2.2729400000000002</v>
      </c>
      <c r="W9" s="79">
        <v>2.2729400000000002</v>
      </c>
      <c r="X9" s="78">
        <v>2.2729400000000002</v>
      </c>
      <c r="Y9" s="79">
        <v>2.2729400000000002</v>
      </c>
      <c r="Z9" s="78">
        <v>2.2729400000000002</v>
      </c>
      <c r="AA9" s="79">
        <v>2.2729400000000002</v>
      </c>
      <c r="AB9" s="78">
        <v>2.2729400000000002</v>
      </c>
      <c r="AC9" s="67"/>
      <c r="AD9" s="76">
        <v>1</v>
      </c>
      <c r="AE9" s="77">
        <v>0.1128</v>
      </c>
      <c r="AF9" s="78">
        <v>0.1128</v>
      </c>
      <c r="AG9" s="79">
        <v>0.1128</v>
      </c>
      <c r="AH9" s="78">
        <v>0.1128</v>
      </c>
      <c r="AI9" s="79">
        <v>0.1128</v>
      </c>
      <c r="AJ9" s="78">
        <v>0.1128</v>
      </c>
      <c r="AK9" s="79">
        <v>0.1128</v>
      </c>
      <c r="AL9" s="78">
        <v>0.1128</v>
      </c>
      <c r="AM9" s="79">
        <v>0.1128</v>
      </c>
      <c r="AN9" s="78">
        <v>0.1128</v>
      </c>
      <c r="AO9" s="79">
        <v>0.1128</v>
      </c>
      <c r="AP9" s="78">
        <v>0.1128</v>
      </c>
    </row>
    <row r="10" spans="1:42" ht="15.75" x14ac:dyDescent="0.25">
      <c r="A10" s="65"/>
      <c r="B10" s="76">
        <v>2</v>
      </c>
      <c r="C10" s="79">
        <v>0.19683999999999999</v>
      </c>
      <c r="D10" s="78">
        <v>0.40304000000000001</v>
      </c>
      <c r="E10" s="79">
        <v>0.20449000000000001</v>
      </c>
      <c r="F10" s="78">
        <v>0.41733999999999999</v>
      </c>
      <c r="G10" s="79">
        <v>0.19683999999999999</v>
      </c>
      <c r="H10" s="78">
        <v>0.40304000000000001</v>
      </c>
      <c r="I10" s="79">
        <v>0.20449000000000001</v>
      </c>
      <c r="J10" s="78">
        <v>0.41733999999999999</v>
      </c>
      <c r="K10" s="79">
        <v>0.20114000000000001</v>
      </c>
      <c r="L10" s="78">
        <v>0.39878000000000002</v>
      </c>
      <c r="M10" s="79">
        <v>0.20114000000000001</v>
      </c>
      <c r="N10" s="78">
        <v>0.39878000000000002</v>
      </c>
      <c r="O10" s="67"/>
      <c r="P10" s="80">
        <v>2</v>
      </c>
      <c r="Q10" s="79">
        <v>2.3111299999999999</v>
      </c>
      <c r="R10" s="78">
        <v>4.4951800000000004</v>
      </c>
      <c r="S10" s="79">
        <v>2.3111299999999999</v>
      </c>
      <c r="T10" s="78">
        <v>4.4951800000000004</v>
      </c>
      <c r="U10" s="79">
        <v>2.3111299999999999</v>
      </c>
      <c r="V10" s="78">
        <v>4.4951800000000004</v>
      </c>
      <c r="W10" s="79">
        <v>2.3111299999999999</v>
      </c>
      <c r="X10" s="78">
        <v>4.4951800000000004</v>
      </c>
      <c r="Y10" s="79">
        <v>2.3111299999999999</v>
      </c>
      <c r="Z10" s="78">
        <v>4.4951800000000004</v>
      </c>
      <c r="AA10" s="79">
        <v>2.3111299999999999</v>
      </c>
      <c r="AB10" s="78">
        <v>4.4951800000000004</v>
      </c>
      <c r="AC10" s="67"/>
      <c r="AD10" s="76">
        <v>2</v>
      </c>
      <c r="AE10" s="79">
        <v>0.1147</v>
      </c>
      <c r="AF10" s="78">
        <v>0.22309000000000001</v>
      </c>
      <c r="AG10" s="79">
        <v>0.1147</v>
      </c>
      <c r="AH10" s="78">
        <v>0.22309000000000001</v>
      </c>
      <c r="AI10" s="79">
        <v>0.1147</v>
      </c>
      <c r="AJ10" s="78">
        <v>0.22309000000000001</v>
      </c>
      <c r="AK10" s="79">
        <v>0.1147</v>
      </c>
      <c r="AL10" s="78">
        <v>0.22309000000000001</v>
      </c>
      <c r="AM10" s="79">
        <v>0.1147</v>
      </c>
      <c r="AN10" s="78">
        <v>0.22309000000000001</v>
      </c>
      <c r="AO10" s="79">
        <v>0.1147</v>
      </c>
      <c r="AP10" s="78">
        <v>0.22309000000000001</v>
      </c>
    </row>
    <row r="11" spans="1:42" ht="15.75" x14ac:dyDescent="0.25">
      <c r="A11" s="65"/>
      <c r="B11" s="76">
        <v>3</v>
      </c>
      <c r="C11" s="79">
        <v>0.19620000000000001</v>
      </c>
      <c r="D11" s="78">
        <v>0.58443999999999996</v>
      </c>
      <c r="E11" s="79">
        <v>0.20266000000000001</v>
      </c>
      <c r="F11" s="78">
        <v>0.60470999999999997</v>
      </c>
      <c r="G11" s="79">
        <v>0.19620000000000001</v>
      </c>
      <c r="H11" s="78">
        <v>0.58443999999999996</v>
      </c>
      <c r="I11" s="79">
        <v>0.20266000000000001</v>
      </c>
      <c r="J11" s="78">
        <v>0.60470999999999997</v>
      </c>
      <c r="K11" s="79">
        <v>0.19797999999999999</v>
      </c>
      <c r="L11" s="78">
        <v>0.58182</v>
      </c>
      <c r="M11" s="79">
        <v>0.19797999999999999</v>
      </c>
      <c r="N11" s="78">
        <v>0.58182</v>
      </c>
      <c r="O11" s="67"/>
      <c r="P11" s="80">
        <v>3</v>
      </c>
      <c r="Q11" s="79">
        <v>2.3499599999999998</v>
      </c>
      <c r="R11" s="78">
        <v>6.6678499999999996</v>
      </c>
      <c r="S11" s="79">
        <v>2.3499599999999998</v>
      </c>
      <c r="T11" s="78">
        <v>6.6678499999999996</v>
      </c>
      <c r="U11" s="79">
        <v>2.3499599999999998</v>
      </c>
      <c r="V11" s="78">
        <v>6.6678499999999996</v>
      </c>
      <c r="W11" s="79">
        <v>2.3499599999999998</v>
      </c>
      <c r="X11" s="78">
        <v>6.6678499999999996</v>
      </c>
      <c r="Y11" s="79">
        <v>2.3499599999999998</v>
      </c>
      <c r="Z11" s="78">
        <v>6.6678499999999996</v>
      </c>
      <c r="AA11" s="79">
        <v>2.3499599999999998</v>
      </c>
      <c r="AB11" s="78">
        <v>6.6678499999999996</v>
      </c>
      <c r="AC11" s="67"/>
      <c r="AD11" s="76">
        <v>3</v>
      </c>
      <c r="AE11" s="79">
        <v>0.11663</v>
      </c>
      <c r="AF11" s="78">
        <v>0.33091999999999999</v>
      </c>
      <c r="AG11" s="79">
        <v>0.11663</v>
      </c>
      <c r="AH11" s="78">
        <v>0.33091999999999999</v>
      </c>
      <c r="AI11" s="79">
        <v>0.11663</v>
      </c>
      <c r="AJ11" s="78">
        <v>0.33091999999999999</v>
      </c>
      <c r="AK11" s="79">
        <v>0.11663</v>
      </c>
      <c r="AL11" s="78">
        <v>0.33091999999999999</v>
      </c>
      <c r="AM11" s="79">
        <v>0.11663</v>
      </c>
      <c r="AN11" s="78">
        <v>0.33091999999999999</v>
      </c>
      <c r="AO11" s="79">
        <v>0.11663</v>
      </c>
      <c r="AP11" s="78">
        <v>0.33091999999999999</v>
      </c>
    </row>
    <row r="12" spans="1:42" ht="15.75" x14ac:dyDescent="0.25">
      <c r="A12" s="65"/>
      <c r="B12" s="76">
        <v>4</v>
      </c>
      <c r="C12" s="79">
        <v>0.20730000000000001</v>
      </c>
      <c r="D12" s="78">
        <v>0.76873000000000002</v>
      </c>
      <c r="E12" s="79">
        <v>0.21387</v>
      </c>
      <c r="F12" s="78">
        <v>0.79483999999999999</v>
      </c>
      <c r="G12" s="79">
        <v>0.20730000000000001</v>
      </c>
      <c r="H12" s="78">
        <v>0.76873000000000002</v>
      </c>
      <c r="I12" s="79">
        <v>0.21387</v>
      </c>
      <c r="J12" s="78">
        <v>0.79483999999999999</v>
      </c>
      <c r="K12" s="79">
        <v>0.20910999999999999</v>
      </c>
      <c r="L12" s="78">
        <v>0.76771999999999996</v>
      </c>
      <c r="M12" s="79">
        <v>0.20910999999999999</v>
      </c>
      <c r="N12" s="78">
        <v>0.76771999999999996</v>
      </c>
      <c r="O12" s="67"/>
      <c r="P12" s="80">
        <v>4</v>
      </c>
      <c r="Q12" s="79">
        <v>2.38944</v>
      </c>
      <c r="R12" s="78">
        <v>8.7920499999999997</v>
      </c>
      <c r="S12" s="79">
        <v>2.38944</v>
      </c>
      <c r="T12" s="78">
        <v>8.7920499999999997</v>
      </c>
      <c r="U12" s="79">
        <v>2.38944</v>
      </c>
      <c r="V12" s="78">
        <v>8.7920499999999997</v>
      </c>
      <c r="W12" s="79">
        <v>2.38944</v>
      </c>
      <c r="X12" s="78">
        <v>8.7920499999999997</v>
      </c>
      <c r="Y12" s="79">
        <v>2.38944</v>
      </c>
      <c r="Z12" s="78">
        <v>8.7920499999999997</v>
      </c>
      <c r="AA12" s="79">
        <v>2.38944</v>
      </c>
      <c r="AB12" s="78">
        <v>8.7920499999999997</v>
      </c>
      <c r="AC12" s="67"/>
      <c r="AD12" s="76">
        <v>4</v>
      </c>
      <c r="AE12" s="79">
        <v>0.11859</v>
      </c>
      <c r="AF12" s="78">
        <v>0.43634000000000001</v>
      </c>
      <c r="AG12" s="79">
        <v>0.11859</v>
      </c>
      <c r="AH12" s="78">
        <v>0.43634000000000001</v>
      </c>
      <c r="AI12" s="79">
        <v>0.11859</v>
      </c>
      <c r="AJ12" s="78">
        <v>0.43634000000000001</v>
      </c>
      <c r="AK12" s="79">
        <v>0.11859</v>
      </c>
      <c r="AL12" s="78">
        <v>0.43634000000000001</v>
      </c>
      <c r="AM12" s="79">
        <v>0.11859</v>
      </c>
      <c r="AN12" s="78">
        <v>0.43634000000000001</v>
      </c>
      <c r="AO12" s="79">
        <v>0.11859</v>
      </c>
      <c r="AP12" s="78">
        <v>0.43634000000000001</v>
      </c>
    </row>
    <row r="13" spans="1:42" ht="15.75" x14ac:dyDescent="0.25">
      <c r="A13" s="65"/>
      <c r="B13" s="76">
        <v>5</v>
      </c>
      <c r="C13" s="79">
        <v>0.23174</v>
      </c>
      <c r="D13" s="78">
        <v>0.96682000000000001</v>
      </c>
      <c r="E13" s="79">
        <v>0.23841000000000001</v>
      </c>
      <c r="F13" s="78">
        <v>0.99863999999999997</v>
      </c>
      <c r="G13" s="79">
        <v>0.23174</v>
      </c>
      <c r="H13" s="78">
        <v>0.96682000000000001</v>
      </c>
      <c r="I13" s="79">
        <v>0.23841000000000001</v>
      </c>
      <c r="J13" s="78">
        <v>0.99863999999999997</v>
      </c>
      <c r="K13" s="79">
        <v>0.23358000000000001</v>
      </c>
      <c r="L13" s="78">
        <v>0.96738999999999997</v>
      </c>
      <c r="M13" s="79">
        <v>0.23358000000000001</v>
      </c>
      <c r="N13" s="78">
        <v>0.96738999999999997</v>
      </c>
      <c r="O13" s="67"/>
      <c r="P13" s="80">
        <v>5</v>
      </c>
      <c r="Q13" s="79">
        <v>2.4295800000000001</v>
      </c>
      <c r="R13" s="78">
        <v>10.86886</v>
      </c>
      <c r="S13" s="79">
        <v>2.4295800000000001</v>
      </c>
      <c r="T13" s="78">
        <v>10.86886</v>
      </c>
      <c r="U13" s="79">
        <v>2.4295800000000001</v>
      </c>
      <c r="V13" s="78">
        <v>10.86886</v>
      </c>
      <c r="W13" s="79">
        <v>2.4295800000000001</v>
      </c>
      <c r="X13" s="78">
        <v>10.86886</v>
      </c>
      <c r="Y13" s="79">
        <v>2.4295800000000001</v>
      </c>
      <c r="Z13" s="78">
        <v>10.86886</v>
      </c>
      <c r="AA13" s="79">
        <v>2.4295800000000001</v>
      </c>
      <c r="AB13" s="78">
        <v>10.86886</v>
      </c>
      <c r="AC13" s="67"/>
      <c r="AD13" s="76">
        <v>5</v>
      </c>
      <c r="AE13" s="79">
        <v>0.12058000000000001</v>
      </c>
      <c r="AF13" s="78">
        <v>0.53940999999999995</v>
      </c>
      <c r="AG13" s="79">
        <v>0.12058000000000001</v>
      </c>
      <c r="AH13" s="78">
        <v>0.53940999999999995</v>
      </c>
      <c r="AI13" s="79">
        <v>0.12058000000000001</v>
      </c>
      <c r="AJ13" s="78">
        <v>0.53940999999999995</v>
      </c>
      <c r="AK13" s="79">
        <v>0.12058000000000001</v>
      </c>
      <c r="AL13" s="78">
        <v>0.53940999999999995</v>
      </c>
      <c r="AM13" s="79">
        <v>0.12058000000000001</v>
      </c>
      <c r="AN13" s="78">
        <v>0.53940999999999995</v>
      </c>
      <c r="AO13" s="79">
        <v>0.12058000000000001</v>
      </c>
      <c r="AP13" s="78">
        <v>0.53940999999999995</v>
      </c>
    </row>
    <row r="14" spans="1:42" ht="15.75" x14ac:dyDescent="0.25">
      <c r="A14" s="65"/>
      <c r="B14" s="76">
        <v>6</v>
      </c>
      <c r="C14" s="79">
        <v>0.25035000000000002</v>
      </c>
      <c r="D14" s="78">
        <v>1.17259</v>
      </c>
      <c r="E14" s="79">
        <v>0.25713999999999998</v>
      </c>
      <c r="F14" s="78">
        <v>1.2099899999999999</v>
      </c>
      <c r="G14" s="79">
        <v>0.25035000000000002</v>
      </c>
      <c r="H14" s="78">
        <v>1.17259</v>
      </c>
      <c r="I14" s="79">
        <v>0.25713999999999998</v>
      </c>
      <c r="J14" s="78">
        <v>1.2099899999999999</v>
      </c>
      <c r="K14" s="79">
        <v>0.25222</v>
      </c>
      <c r="L14" s="78">
        <v>1.1747000000000001</v>
      </c>
      <c r="M14" s="79">
        <v>0.25222</v>
      </c>
      <c r="N14" s="78">
        <v>1.1747000000000001</v>
      </c>
      <c r="O14" s="67"/>
      <c r="P14" s="80">
        <v>6</v>
      </c>
      <c r="Q14" s="79">
        <v>2.4703900000000001</v>
      </c>
      <c r="R14" s="78">
        <v>12.89935</v>
      </c>
      <c r="S14" s="79">
        <v>2.4703900000000001</v>
      </c>
      <c r="T14" s="78">
        <v>12.89935</v>
      </c>
      <c r="U14" s="79">
        <v>2.4703900000000001</v>
      </c>
      <c r="V14" s="78">
        <v>12.89935</v>
      </c>
      <c r="W14" s="79">
        <v>2.4703900000000001</v>
      </c>
      <c r="X14" s="78">
        <v>12.89935</v>
      </c>
      <c r="Y14" s="79">
        <v>2.4703900000000001</v>
      </c>
      <c r="Z14" s="78">
        <v>12.89935</v>
      </c>
      <c r="AA14" s="79">
        <v>2.4703900000000001</v>
      </c>
      <c r="AB14" s="78">
        <v>12.89935</v>
      </c>
      <c r="AC14" s="67"/>
      <c r="AD14" s="76">
        <v>6</v>
      </c>
      <c r="AE14" s="79">
        <v>0.1226</v>
      </c>
      <c r="AF14" s="78">
        <v>0.64017999999999997</v>
      </c>
      <c r="AG14" s="79">
        <v>0.1226</v>
      </c>
      <c r="AH14" s="78">
        <v>0.64017999999999997</v>
      </c>
      <c r="AI14" s="79">
        <v>0.1226</v>
      </c>
      <c r="AJ14" s="78">
        <v>0.64017999999999997</v>
      </c>
      <c r="AK14" s="79">
        <v>0.1226</v>
      </c>
      <c r="AL14" s="78">
        <v>0.64017999999999997</v>
      </c>
      <c r="AM14" s="79">
        <v>0.1226</v>
      </c>
      <c r="AN14" s="78">
        <v>0.64017999999999997</v>
      </c>
      <c r="AO14" s="79">
        <v>0.1226</v>
      </c>
      <c r="AP14" s="78">
        <v>0.64017999999999997</v>
      </c>
    </row>
    <row r="15" spans="1:42" ht="15.75" x14ac:dyDescent="0.25">
      <c r="A15" s="65"/>
      <c r="B15" s="76">
        <v>7</v>
      </c>
      <c r="C15" s="79">
        <v>0.24862999999999999</v>
      </c>
      <c r="D15" s="78">
        <v>1.3690800000000001</v>
      </c>
      <c r="E15" s="79">
        <v>0.25552999999999998</v>
      </c>
      <c r="F15" s="78">
        <v>1.41194</v>
      </c>
      <c r="G15" s="79">
        <v>0.24862999999999999</v>
      </c>
      <c r="H15" s="78">
        <v>1.3690800000000001</v>
      </c>
      <c r="I15" s="79">
        <v>0.25552999999999998</v>
      </c>
      <c r="J15" s="78">
        <v>1.41194</v>
      </c>
      <c r="K15" s="79">
        <v>0.25052999999999997</v>
      </c>
      <c r="L15" s="78">
        <v>1.3727</v>
      </c>
      <c r="M15" s="79">
        <v>0.25052999999999997</v>
      </c>
      <c r="N15" s="78">
        <v>1.3727</v>
      </c>
      <c r="O15" s="67"/>
      <c r="P15" s="80">
        <v>7</v>
      </c>
      <c r="Q15" s="79">
        <v>2.5118999999999998</v>
      </c>
      <c r="R15" s="78">
        <v>14.884539999999999</v>
      </c>
      <c r="S15" s="79">
        <v>2.5118999999999998</v>
      </c>
      <c r="T15" s="78">
        <v>14.884539999999999</v>
      </c>
      <c r="U15" s="79">
        <v>2.5118999999999998</v>
      </c>
      <c r="V15" s="78">
        <v>14.884539999999999</v>
      </c>
      <c r="W15" s="79">
        <v>2.5118999999999998</v>
      </c>
      <c r="X15" s="78">
        <v>14.884539999999999</v>
      </c>
      <c r="Y15" s="79">
        <v>2.5118999999999998</v>
      </c>
      <c r="Z15" s="78">
        <v>14.884539999999999</v>
      </c>
      <c r="AA15" s="79">
        <v>2.5118999999999998</v>
      </c>
      <c r="AB15" s="78">
        <v>14.884539999999999</v>
      </c>
      <c r="AC15" s="67"/>
      <c r="AD15" s="76">
        <v>7</v>
      </c>
      <c r="AE15" s="79">
        <v>0.12466000000000001</v>
      </c>
      <c r="AF15" s="78">
        <v>0.73870000000000002</v>
      </c>
      <c r="AG15" s="79">
        <v>0.12466000000000001</v>
      </c>
      <c r="AH15" s="78">
        <v>0.73870000000000002</v>
      </c>
      <c r="AI15" s="79">
        <v>0.12466000000000001</v>
      </c>
      <c r="AJ15" s="78">
        <v>0.73870000000000002</v>
      </c>
      <c r="AK15" s="79">
        <v>0.12466000000000001</v>
      </c>
      <c r="AL15" s="78">
        <v>0.73870000000000002</v>
      </c>
      <c r="AM15" s="79">
        <v>0.12466000000000001</v>
      </c>
      <c r="AN15" s="78">
        <v>0.73870000000000002</v>
      </c>
      <c r="AO15" s="79">
        <v>0.12466000000000001</v>
      </c>
      <c r="AP15" s="78">
        <v>0.73870000000000002</v>
      </c>
    </row>
    <row r="16" spans="1:42" ht="15.75" x14ac:dyDescent="0.25">
      <c r="A16" s="65"/>
      <c r="B16" s="76">
        <v>8</v>
      </c>
      <c r="C16" s="79">
        <v>0.25157000000000002</v>
      </c>
      <c r="D16" s="78">
        <v>1.5602499999999999</v>
      </c>
      <c r="E16" s="79">
        <v>0.25858999999999999</v>
      </c>
      <c r="F16" s="78">
        <v>1.6084400000000001</v>
      </c>
      <c r="G16" s="79">
        <v>0.25157000000000002</v>
      </c>
      <c r="H16" s="78">
        <v>1.5602499999999999</v>
      </c>
      <c r="I16" s="79">
        <v>0.25858999999999999</v>
      </c>
      <c r="J16" s="78">
        <v>1.6084400000000001</v>
      </c>
      <c r="K16" s="79">
        <v>0.2535</v>
      </c>
      <c r="L16" s="78">
        <v>1.56534</v>
      </c>
      <c r="M16" s="79">
        <v>0.2535</v>
      </c>
      <c r="N16" s="78">
        <v>1.56534</v>
      </c>
      <c r="O16" s="67"/>
      <c r="P16" s="80">
        <v>8</v>
      </c>
      <c r="Q16" s="79">
        <v>2.5541</v>
      </c>
      <c r="R16" s="78">
        <v>16.82544</v>
      </c>
      <c r="S16" s="79">
        <v>2.5541</v>
      </c>
      <c r="T16" s="78">
        <v>16.82544</v>
      </c>
      <c r="U16" s="79">
        <v>2.5541</v>
      </c>
      <c r="V16" s="78">
        <v>16.82544</v>
      </c>
      <c r="W16" s="79">
        <v>2.5541</v>
      </c>
      <c r="X16" s="78">
        <v>16.82544</v>
      </c>
      <c r="Y16" s="79">
        <v>2.5541</v>
      </c>
      <c r="Z16" s="78">
        <v>16.82544</v>
      </c>
      <c r="AA16" s="79">
        <v>2.5541</v>
      </c>
      <c r="AB16" s="78">
        <v>16.82544</v>
      </c>
      <c r="AC16" s="67"/>
      <c r="AD16" s="76">
        <v>8</v>
      </c>
      <c r="AE16" s="79">
        <v>0.12676000000000001</v>
      </c>
      <c r="AF16" s="78">
        <v>0.83503000000000005</v>
      </c>
      <c r="AG16" s="79">
        <v>0.12676000000000001</v>
      </c>
      <c r="AH16" s="78">
        <v>0.83503000000000005</v>
      </c>
      <c r="AI16" s="79">
        <v>0.12676000000000001</v>
      </c>
      <c r="AJ16" s="78">
        <v>0.83503000000000005</v>
      </c>
      <c r="AK16" s="79">
        <v>0.12676000000000001</v>
      </c>
      <c r="AL16" s="78">
        <v>0.83503000000000005</v>
      </c>
      <c r="AM16" s="79">
        <v>0.12676000000000001</v>
      </c>
      <c r="AN16" s="78">
        <v>0.83503000000000005</v>
      </c>
      <c r="AO16" s="79">
        <v>0.12676000000000001</v>
      </c>
      <c r="AP16" s="78">
        <v>0.83503000000000005</v>
      </c>
    </row>
    <row r="17" spans="2:42" ht="15.75" x14ac:dyDescent="0.25">
      <c r="B17" s="76">
        <v>9</v>
      </c>
      <c r="C17" s="79">
        <v>0.26924999999999999</v>
      </c>
      <c r="D17" s="78">
        <v>1.7569900000000001</v>
      </c>
      <c r="E17" s="79">
        <v>0.27639000000000002</v>
      </c>
      <c r="F17" s="78">
        <v>1.8104</v>
      </c>
      <c r="G17" s="79">
        <v>0.26924999999999999</v>
      </c>
      <c r="H17" s="78">
        <v>1.7569900000000001</v>
      </c>
      <c r="I17" s="79">
        <v>0.27639000000000002</v>
      </c>
      <c r="J17" s="78">
        <v>1.8104</v>
      </c>
      <c r="K17" s="79">
        <v>0.27122000000000002</v>
      </c>
      <c r="L17" s="78">
        <v>1.7635099999999999</v>
      </c>
      <c r="M17" s="79">
        <v>0.27122000000000002</v>
      </c>
      <c r="N17" s="78">
        <v>1.7635099999999999</v>
      </c>
      <c r="O17" s="67"/>
      <c r="P17" s="80">
        <v>9</v>
      </c>
      <c r="Q17" s="79">
        <v>2.59701</v>
      </c>
      <c r="R17" s="78">
        <v>18.723050000000001</v>
      </c>
      <c r="S17" s="79">
        <v>2.59701</v>
      </c>
      <c r="T17" s="78">
        <v>18.723050000000001</v>
      </c>
      <c r="U17" s="79">
        <v>2.59701</v>
      </c>
      <c r="V17" s="78">
        <v>18.723050000000001</v>
      </c>
      <c r="W17" s="79">
        <v>2.59701</v>
      </c>
      <c r="X17" s="78">
        <v>18.723050000000001</v>
      </c>
      <c r="Y17" s="79">
        <v>2.59701</v>
      </c>
      <c r="Z17" s="78">
        <v>18.723050000000001</v>
      </c>
      <c r="AA17" s="79">
        <v>2.59701</v>
      </c>
      <c r="AB17" s="78">
        <v>18.723050000000001</v>
      </c>
      <c r="AC17" s="67"/>
      <c r="AD17" s="76">
        <v>9</v>
      </c>
      <c r="AE17" s="79">
        <v>0.12889</v>
      </c>
      <c r="AF17" s="78">
        <v>0.92920999999999998</v>
      </c>
      <c r="AG17" s="79">
        <v>0.12889</v>
      </c>
      <c r="AH17" s="78">
        <v>0.92920999999999998</v>
      </c>
      <c r="AI17" s="79">
        <v>0.12889</v>
      </c>
      <c r="AJ17" s="78">
        <v>0.92920999999999998</v>
      </c>
      <c r="AK17" s="79">
        <v>0.12889</v>
      </c>
      <c r="AL17" s="78">
        <v>0.92920999999999998</v>
      </c>
      <c r="AM17" s="79">
        <v>0.12889</v>
      </c>
      <c r="AN17" s="78">
        <v>0.92920999999999998</v>
      </c>
      <c r="AO17" s="79">
        <v>0.12889</v>
      </c>
      <c r="AP17" s="78">
        <v>0.92920999999999998</v>
      </c>
    </row>
    <row r="18" spans="2:42" ht="15.75" x14ac:dyDescent="0.25">
      <c r="B18" s="76">
        <v>10</v>
      </c>
      <c r="C18" s="79">
        <v>0.25862000000000002</v>
      </c>
      <c r="D18" s="78">
        <v>1.9387000000000001</v>
      </c>
      <c r="E18" s="79">
        <v>0.26588000000000001</v>
      </c>
      <c r="F18" s="78">
        <v>1.9972000000000001</v>
      </c>
      <c r="G18" s="79">
        <v>0.25862000000000002</v>
      </c>
      <c r="H18" s="78">
        <v>1.9387000000000001</v>
      </c>
      <c r="I18" s="79">
        <v>0.26588000000000001</v>
      </c>
      <c r="J18" s="78">
        <v>1.9972000000000001</v>
      </c>
      <c r="K18" s="79">
        <v>0.26062999999999997</v>
      </c>
      <c r="L18" s="78">
        <v>1.9466300000000001</v>
      </c>
      <c r="M18" s="79">
        <v>0.26062999999999997</v>
      </c>
      <c r="N18" s="78">
        <v>1.9466300000000001</v>
      </c>
      <c r="O18" s="67"/>
      <c r="P18" s="80">
        <v>10</v>
      </c>
      <c r="Q18" s="79">
        <v>2.6406399999999999</v>
      </c>
      <c r="R18" s="78">
        <v>20.578320000000001</v>
      </c>
      <c r="S18" s="79">
        <v>2.6406399999999999</v>
      </c>
      <c r="T18" s="78">
        <v>20.578320000000001</v>
      </c>
      <c r="U18" s="79">
        <v>2.6406399999999999</v>
      </c>
      <c r="V18" s="78">
        <v>20.578320000000001</v>
      </c>
      <c r="W18" s="79">
        <v>2.6406399999999999</v>
      </c>
      <c r="X18" s="78">
        <v>20.578320000000001</v>
      </c>
      <c r="Y18" s="79">
        <v>2.6406399999999999</v>
      </c>
      <c r="Z18" s="78">
        <v>20.578320000000001</v>
      </c>
      <c r="AA18" s="79">
        <v>2.6406399999999999</v>
      </c>
      <c r="AB18" s="78">
        <v>20.578320000000001</v>
      </c>
      <c r="AC18" s="67"/>
      <c r="AD18" s="76">
        <v>10</v>
      </c>
      <c r="AE18" s="79">
        <v>0.13105</v>
      </c>
      <c r="AF18" s="78">
        <v>1.02128</v>
      </c>
      <c r="AG18" s="79">
        <v>0.13105</v>
      </c>
      <c r="AH18" s="78">
        <v>1.02128</v>
      </c>
      <c r="AI18" s="79">
        <v>0.13105</v>
      </c>
      <c r="AJ18" s="78">
        <v>1.02128</v>
      </c>
      <c r="AK18" s="79">
        <v>0.13105</v>
      </c>
      <c r="AL18" s="78">
        <v>1.02128</v>
      </c>
      <c r="AM18" s="79">
        <v>0.13105</v>
      </c>
      <c r="AN18" s="78">
        <v>1.02128</v>
      </c>
      <c r="AO18" s="79">
        <v>0.13105</v>
      </c>
      <c r="AP18" s="78">
        <v>1.02128</v>
      </c>
    </row>
    <row r="19" spans="2:42" x14ac:dyDescent="0.3">
      <c r="B19" s="76">
        <v>11</v>
      </c>
      <c r="C19" s="79">
        <v>0.27434999999999998</v>
      </c>
      <c r="D19" s="78">
        <v>2.1240399999999999</v>
      </c>
      <c r="E19" s="79">
        <v>0.28172999999999998</v>
      </c>
      <c r="F19" s="78">
        <v>2.1875300000000002</v>
      </c>
      <c r="G19" s="79">
        <v>0.27434999999999998</v>
      </c>
      <c r="H19" s="78">
        <v>2.1240399999999999</v>
      </c>
      <c r="I19" s="79">
        <v>0.28172999999999998</v>
      </c>
      <c r="J19" s="78">
        <v>2.1875300000000002</v>
      </c>
      <c r="K19" s="79">
        <v>0.27639000000000002</v>
      </c>
      <c r="L19" s="78">
        <v>2.13334</v>
      </c>
      <c r="M19" s="79">
        <v>0.27639000000000002</v>
      </c>
      <c r="N19" s="78">
        <v>2.13334</v>
      </c>
      <c r="O19" s="67"/>
      <c r="P19" s="80">
        <v>11</v>
      </c>
      <c r="Q19" s="79">
        <v>2.6850000000000001</v>
      </c>
      <c r="R19" s="78">
        <v>22.392209999999999</v>
      </c>
      <c r="S19" s="79">
        <v>2.6850000000000001</v>
      </c>
      <c r="T19" s="78">
        <v>22.392209999999999</v>
      </c>
      <c r="U19" s="79">
        <v>2.6850000000000001</v>
      </c>
      <c r="V19" s="78">
        <v>22.392209999999999</v>
      </c>
      <c r="W19" s="79">
        <v>2.6850000000000001</v>
      </c>
      <c r="X19" s="78">
        <v>22.392209999999999</v>
      </c>
      <c r="Y19" s="79">
        <v>2.6850000000000001</v>
      </c>
      <c r="Z19" s="78">
        <v>22.392209999999999</v>
      </c>
      <c r="AA19" s="79">
        <v>2.6850000000000001</v>
      </c>
      <c r="AB19" s="78">
        <v>22.392209999999999</v>
      </c>
      <c r="AC19" s="67"/>
      <c r="AD19" s="76">
        <v>11</v>
      </c>
      <c r="AE19" s="79">
        <v>0.13325000000000001</v>
      </c>
      <c r="AF19" s="78">
        <v>1.1113</v>
      </c>
      <c r="AG19" s="79">
        <v>0.13325000000000001</v>
      </c>
      <c r="AH19" s="78">
        <v>1.1113</v>
      </c>
      <c r="AI19" s="79">
        <v>0.13325000000000001</v>
      </c>
      <c r="AJ19" s="78">
        <v>1.1113</v>
      </c>
      <c r="AK19" s="79">
        <v>0.13325000000000001</v>
      </c>
      <c r="AL19" s="78">
        <v>1.1113</v>
      </c>
      <c r="AM19" s="79">
        <v>0.13325000000000001</v>
      </c>
      <c r="AN19" s="78">
        <v>1.1113</v>
      </c>
      <c r="AO19" s="79">
        <v>0.13325000000000001</v>
      </c>
      <c r="AP19" s="78">
        <v>1.1113</v>
      </c>
    </row>
    <row r="20" spans="2:42" x14ac:dyDescent="0.3">
      <c r="B20" s="76">
        <v>12</v>
      </c>
      <c r="C20" s="79">
        <v>0.27611999999999998</v>
      </c>
      <c r="D20" s="78">
        <v>2.3033999999999999</v>
      </c>
      <c r="E20" s="79">
        <v>0.28362999999999999</v>
      </c>
      <c r="F20" s="78">
        <v>2.3717700000000002</v>
      </c>
      <c r="G20" s="79">
        <v>0.27611999999999998</v>
      </c>
      <c r="H20" s="78">
        <v>2.3033999999999999</v>
      </c>
      <c r="I20" s="79">
        <v>0.28362999999999999</v>
      </c>
      <c r="J20" s="78">
        <v>2.3717700000000002</v>
      </c>
      <c r="K20" s="79">
        <v>0.27818999999999999</v>
      </c>
      <c r="L20" s="78">
        <v>2.3140499999999999</v>
      </c>
      <c r="M20" s="79">
        <v>0.27818999999999999</v>
      </c>
      <c r="N20" s="78">
        <v>2.3140499999999999</v>
      </c>
      <c r="O20" s="67"/>
      <c r="P20" s="80">
        <v>12</v>
      </c>
      <c r="Q20" s="79">
        <v>2.7301099999999998</v>
      </c>
      <c r="R20" s="78">
        <v>24.16564</v>
      </c>
      <c r="S20" s="79">
        <v>2.7301099999999998</v>
      </c>
      <c r="T20" s="78">
        <v>24.16564</v>
      </c>
      <c r="U20" s="79">
        <v>2.7301099999999998</v>
      </c>
      <c r="V20" s="78">
        <v>24.16564</v>
      </c>
      <c r="W20" s="79">
        <v>2.7301099999999998</v>
      </c>
      <c r="X20" s="78">
        <v>24.16564</v>
      </c>
      <c r="Y20" s="79">
        <v>2.7301099999999998</v>
      </c>
      <c r="Z20" s="78">
        <v>24.16564</v>
      </c>
      <c r="AA20" s="79">
        <v>2.7301099999999998</v>
      </c>
      <c r="AB20" s="78">
        <v>24.16564</v>
      </c>
      <c r="AC20" s="67"/>
      <c r="AD20" s="76">
        <v>12</v>
      </c>
      <c r="AE20" s="79">
        <v>0.13549</v>
      </c>
      <c r="AF20" s="78">
        <v>1.1993100000000001</v>
      </c>
      <c r="AG20" s="79">
        <v>0.13549</v>
      </c>
      <c r="AH20" s="78">
        <v>1.1993100000000001</v>
      </c>
      <c r="AI20" s="79">
        <v>0.13549</v>
      </c>
      <c r="AJ20" s="78">
        <v>1.1993100000000001</v>
      </c>
      <c r="AK20" s="79">
        <v>0.13549</v>
      </c>
      <c r="AL20" s="78">
        <v>1.1993100000000001</v>
      </c>
      <c r="AM20" s="79">
        <v>0.13549</v>
      </c>
      <c r="AN20" s="78">
        <v>1.1993100000000001</v>
      </c>
      <c r="AO20" s="79">
        <v>0.13549</v>
      </c>
      <c r="AP20" s="78">
        <v>1.1993100000000001</v>
      </c>
    </row>
    <row r="21" spans="2:42" x14ac:dyDescent="0.3">
      <c r="B21" s="76">
        <v>13</v>
      </c>
      <c r="C21" s="79">
        <v>0.29854999999999998</v>
      </c>
      <c r="D21" s="78">
        <v>2.4898699999999998</v>
      </c>
      <c r="E21" s="79">
        <v>0.30618000000000001</v>
      </c>
      <c r="F21" s="78">
        <v>2.5630000000000002</v>
      </c>
      <c r="G21" s="79">
        <v>0.29854999999999998</v>
      </c>
      <c r="H21" s="78">
        <v>2.4898699999999998</v>
      </c>
      <c r="I21" s="79">
        <v>0.30618000000000001</v>
      </c>
      <c r="J21" s="78">
        <v>2.5630000000000002</v>
      </c>
      <c r="K21" s="79">
        <v>0.30064999999999997</v>
      </c>
      <c r="L21" s="78">
        <v>2.5018400000000001</v>
      </c>
      <c r="M21" s="79">
        <v>0.30064999999999997</v>
      </c>
      <c r="N21" s="78">
        <v>2.5018400000000001</v>
      </c>
      <c r="O21" s="67"/>
      <c r="P21" s="80">
        <v>13</v>
      </c>
      <c r="Q21" s="79">
        <v>2.77597</v>
      </c>
      <c r="R21" s="78">
        <v>25.8995</v>
      </c>
      <c r="S21" s="79">
        <v>2.77597</v>
      </c>
      <c r="T21" s="78">
        <v>25.8995</v>
      </c>
      <c r="U21" s="79">
        <v>2.77597</v>
      </c>
      <c r="V21" s="78">
        <v>25.8995</v>
      </c>
      <c r="W21" s="79">
        <v>2.77597</v>
      </c>
      <c r="X21" s="78">
        <v>25.8995</v>
      </c>
      <c r="Y21" s="79">
        <v>2.77597</v>
      </c>
      <c r="Z21" s="78">
        <v>25.8995</v>
      </c>
      <c r="AA21" s="79">
        <v>2.77597</v>
      </c>
      <c r="AB21" s="78">
        <v>25.8995</v>
      </c>
      <c r="AC21" s="67"/>
      <c r="AD21" s="76">
        <v>13</v>
      </c>
      <c r="AE21" s="79">
        <v>0.13777</v>
      </c>
      <c r="AF21" s="78">
        <v>1.2853600000000001</v>
      </c>
      <c r="AG21" s="79">
        <v>0.13777</v>
      </c>
      <c r="AH21" s="78">
        <v>1.2853600000000001</v>
      </c>
      <c r="AI21" s="79">
        <v>0.13777</v>
      </c>
      <c r="AJ21" s="78">
        <v>1.2853600000000001</v>
      </c>
      <c r="AK21" s="79">
        <v>0.13777</v>
      </c>
      <c r="AL21" s="78">
        <v>1.2853600000000001</v>
      </c>
      <c r="AM21" s="79">
        <v>0.13777</v>
      </c>
      <c r="AN21" s="78">
        <v>1.2853600000000001</v>
      </c>
      <c r="AO21" s="79">
        <v>0.13777</v>
      </c>
      <c r="AP21" s="78">
        <v>1.2853600000000001</v>
      </c>
    </row>
    <row r="22" spans="2:42" x14ac:dyDescent="0.3">
      <c r="B22" s="76">
        <v>14</v>
      </c>
      <c r="C22" s="79">
        <v>0.30165999999999998</v>
      </c>
      <c r="D22" s="78">
        <v>2.6710400000000001</v>
      </c>
      <c r="E22" s="79">
        <v>0.30941000000000002</v>
      </c>
      <c r="F22" s="78">
        <v>2.7488299999999999</v>
      </c>
      <c r="G22" s="79">
        <v>0.30165999999999998</v>
      </c>
      <c r="H22" s="78">
        <v>2.6710400000000001</v>
      </c>
      <c r="I22" s="79">
        <v>0.30941000000000002</v>
      </c>
      <c r="J22" s="78">
        <v>2.7488299999999999</v>
      </c>
      <c r="K22" s="79">
        <v>0.30380000000000001</v>
      </c>
      <c r="L22" s="78">
        <v>2.6842899999999998</v>
      </c>
      <c r="M22" s="79">
        <v>0.30380000000000001</v>
      </c>
      <c r="N22" s="78">
        <v>2.6842899999999998</v>
      </c>
      <c r="O22" s="67"/>
      <c r="P22" s="80">
        <v>14</v>
      </c>
      <c r="Q22" s="79">
        <v>2.8226100000000001</v>
      </c>
      <c r="R22" s="78">
        <v>27.59469</v>
      </c>
      <c r="S22" s="79">
        <v>2.8226100000000001</v>
      </c>
      <c r="T22" s="78">
        <v>27.59469</v>
      </c>
      <c r="U22" s="79">
        <v>2.8226100000000001</v>
      </c>
      <c r="V22" s="78">
        <v>27.59469</v>
      </c>
      <c r="W22" s="79">
        <v>2.8226100000000001</v>
      </c>
      <c r="X22" s="78">
        <v>27.59469</v>
      </c>
      <c r="Y22" s="79">
        <v>2.8226100000000001</v>
      </c>
      <c r="Z22" s="78">
        <v>27.59469</v>
      </c>
      <c r="AA22" s="79">
        <v>2.8226100000000001</v>
      </c>
      <c r="AB22" s="78">
        <v>27.59469</v>
      </c>
      <c r="AC22" s="67"/>
      <c r="AD22" s="76">
        <v>14</v>
      </c>
      <c r="AE22" s="79">
        <v>0.14008000000000001</v>
      </c>
      <c r="AF22" s="78">
        <v>1.3694999999999999</v>
      </c>
      <c r="AG22" s="79">
        <v>0.14008000000000001</v>
      </c>
      <c r="AH22" s="78">
        <v>1.3694999999999999</v>
      </c>
      <c r="AI22" s="79">
        <v>0.14008000000000001</v>
      </c>
      <c r="AJ22" s="78">
        <v>1.3694999999999999</v>
      </c>
      <c r="AK22" s="79">
        <v>0.14008000000000001</v>
      </c>
      <c r="AL22" s="78">
        <v>1.3694999999999999</v>
      </c>
      <c r="AM22" s="79">
        <v>0.14008000000000001</v>
      </c>
      <c r="AN22" s="78">
        <v>1.3694999999999999</v>
      </c>
      <c r="AO22" s="79">
        <v>0.14008000000000001</v>
      </c>
      <c r="AP22" s="78">
        <v>1.3694999999999999</v>
      </c>
    </row>
    <row r="23" spans="2:42" x14ac:dyDescent="0.3">
      <c r="B23" s="76">
        <v>15</v>
      </c>
      <c r="C23" s="79">
        <v>0.32464999999999999</v>
      </c>
      <c r="D23" s="78">
        <v>2.8585099999999999</v>
      </c>
      <c r="E23" s="79">
        <v>0.33252999999999999</v>
      </c>
      <c r="F23" s="78">
        <v>2.9408599999999998</v>
      </c>
      <c r="G23" s="79">
        <v>0.32464999999999999</v>
      </c>
      <c r="H23" s="78">
        <v>2.8585099999999999</v>
      </c>
      <c r="I23" s="79">
        <v>0.33252999999999999</v>
      </c>
      <c r="J23" s="78">
        <v>2.9408599999999998</v>
      </c>
      <c r="K23" s="79">
        <v>0.32682</v>
      </c>
      <c r="L23" s="78">
        <v>2.8730199999999999</v>
      </c>
      <c r="M23" s="79">
        <v>0.32682</v>
      </c>
      <c r="N23" s="78">
        <v>2.8730199999999999</v>
      </c>
      <c r="O23" s="67"/>
      <c r="P23" s="80">
        <v>15</v>
      </c>
      <c r="Q23" s="79">
        <v>2.8700299999999999</v>
      </c>
      <c r="R23" s="78">
        <v>29.25206</v>
      </c>
      <c r="S23" s="79">
        <v>2.8700299999999999</v>
      </c>
      <c r="T23" s="78">
        <v>29.25206</v>
      </c>
      <c r="U23" s="79">
        <v>2.8700299999999999</v>
      </c>
      <c r="V23" s="78">
        <v>29.25206</v>
      </c>
      <c r="W23" s="79">
        <v>2.8700299999999999</v>
      </c>
      <c r="X23" s="78">
        <v>29.25206</v>
      </c>
      <c r="Y23" s="79">
        <v>2.8700299999999999</v>
      </c>
      <c r="Z23" s="78">
        <v>29.25206</v>
      </c>
      <c r="AA23" s="79">
        <v>2.8700299999999999</v>
      </c>
      <c r="AB23" s="78">
        <v>29.25206</v>
      </c>
      <c r="AC23" s="67"/>
      <c r="AD23" s="76">
        <v>15</v>
      </c>
      <c r="AE23" s="79">
        <v>0.14244000000000001</v>
      </c>
      <c r="AF23" s="78">
        <v>1.4517500000000001</v>
      </c>
      <c r="AG23" s="79">
        <v>0.14244000000000001</v>
      </c>
      <c r="AH23" s="78">
        <v>1.4517500000000001</v>
      </c>
      <c r="AI23" s="79">
        <v>0.14244000000000001</v>
      </c>
      <c r="AJ23" s="78">
        <v>1.4517500000000001</v>
      </c>
      <c r="AK23" s="79">
        <v>0.14244000000000001</v>
      </c>
      <c r="AL23" s="78">
        <v>1.4517500000000001</v>
      </c>
      <c r="AM23" s="79">
        <v>0.14244000000000001</v>
      </c>
      <c r="AN23" s="78">
        <v>1.4517500000000001</v>
      </c>
      <c r="AO23" s="79">
        <v>0.14244000000000001</v>
      </c>
      <c r="AP23" s="78">
        <v>1.4517500000000001</v>
      </c>
    </row>
    <row r="24" spans="2:42" x14ac:dyDescent="0.3">
      <c r="B24" s="76">
        <v>16</v>
      </c>
      <c r="C24" s="79">
        <v>0.32743</v>
      </c>
      <c r="D24" s="78">
        <v>3.0403199999999999</v>
      </c>
      <c r="E24" s="79">
        <v>0.33545000000000003</v>
      </c>
      <c r="F24" s="78">
        <v>3.1271200000000001</v>
      </c>
      <c r="G24" s="79">
        <v>0.32743</v>
      </c>
      <c r="H24" s="78">
        <v>3.0403199999999999</v>
      </c>
      <c r="I24" s="79">
        <v>0.33545000000000003</v>
      </c>
      <c r="J24" s="78">
        <v>3.1271200000000001</v>
      </c>
      <c r="K24" s="79">
        <v>0.32963999999999999</v>
      </c>
      <c r="L24" s="78">
        <v>3.05606</v>
      </c>
      <c r="M24" s="79">
        <v>0.32963999999999999</v>
      </c>
      <c r="N24" s="78">
        <v>3.05606</v>
      </c>
      <c r="O24" s="67"/>
      <c r="P24" s="80">
        <v>16</v>
      </c>
      <c r="Q24" s="79">
        <v>2.91825</v>
      </c>
      <c r="R24" s="78">
        <v>30.87246</v>
      </c>
      <c r="S24" s="79">
        <v>2.91825</v>
      </c>
      <c r="T24" s="78">
        <v>30.87246</v>
      </c>
      <c r="U24" s="79">
        <v>2.91825</v>
      </c>
      <c r="V24" s="78">
        <v>30.87246</v>
      </c>
      <c r="W24" s="79">
        <v>2.91825</v>
      </c>
      <c r="X24" s="78">
        <v>30.87246</v>
      </c>
      <c r="Y24" s="79">
        <v>2.91825</v>
      </c>
      <c r="Z24" s="78">
        <v>30.87246</v>
      </c>
      <c r="AA24" s="79">
        <v>2.91825</v>
      </c>
      <c r="AB24" s="78">
        <v>30.87246</v>
      </c>
      <c r="AC24" s="67"/>
      <c r="AD24" s="76">
        <v>16</v>
      </c>
      <c r="AE24" s="79">
        <v>0.14482999999999999</v>
      </c>
      <c r="AF24" s="78">
        <v>1.53217</v>
      </c>
      <c r="AG24" s="79">
        <v>0.14482999999999999</v>
      </c>
      <c r="AH24" s="78">
        <v>1.53217</v>
      </c>
      <c r="AI24" s="79">
        <v>0.14482999999999999</v>
      </c>
      <c r="AJ24" s="78">
        <v>1.53217</v>
      </c>
      <c r="AK24" s="79">
        <v>0.14482999999999999</v>
      </c>
      <c r="AL24" s="78">
        <v>1.53217</v>
      </c>
      <c r="AM24" s="79">
        <v>0.14482999999999999</v>
      </c>
      <c r="AN24" s="78">
        <v>1.53217</v>
      </c>
      <c r="AO24" s="79">
        <v>0.14482999999999999</v>
      </c>
      <c r="AP24" s="78">
        <v>1.53217</v>
      </c>
    </row>
    <row r="25" spans="2:42" x14ac:dyDescent="0.3">
      <c r="B25" s="76">
        <v>17</v>
      </c>
      <c r="C25" s="79">
        <v>0.33256999999999998</v>
      </c>
      <c r="D25" s="78">
        <v>3.2178800000000001</v>
      </c>
      <c r="E25" s="79">
        <v>0.34072000000000002</v>
      </c>
      <c r="F25" s="78">
        <v>3.30904</v>
      </c>
      <c r="G25" s="79">
        <v>0.33256999999999998</v>
      </c>
      <c r="H25" s="78">
        <v>3.2178800000000001</v>
      </c>
      <c r="I25" s="79">
        <v>0.34072000000000002</v>
      </c>
      <c r="J25" s="78">
        <v>3.30904</v>
      </c>
      <c r="K25" s="79">
        <v>0.33482000000000001</v>
      </c>
      <c r="L25" s="78">
        <v>3.23482</v>
      </c>
      <c r="M25" s="79">
        <v>0.33482000000000001</v>
      </c>
      <c r="N25" s="78">
        <v>3.23482</v>
      </c>
      <c r="O25" s="67"/>
      <c r="P25" s="80">
        <v>17</v>
      </c>
      <c r="Q25" s="79">
        <v>2.9672700000000001</v>
      </c>
      <c r="R25" s="78">
        <v>32.456710000000001</v>
      </c>
      <c r="S25" s="79">
        <v>2.9672700000000001</v>
      </c>
      <c r="T25" s="78">
        <v>32.456710000000001</v>
      </c>
      <c r="U25" s="79">
        <v>2.9672700000000001</v>
      </c>
      <c r="V25" s="78">
        <v>32.456710000000001</v>
      </c>
      <c r="W25" s="79">
        <v>2.9672700000000001</v>
      </c>
      <c r="X25" s="78">
        <v>32.456710000000001</v>
      </c>
      <c r="Y25" s="79">
        <v>2.9672700000000001</v>
      </c>
      <c r="Z25" s="78">
        <v>32.456710000000001</v>
      </c>
      <c r="AA25" s="79">
        <v>2.9672700000000001</v>
      </c>
      <c r="AB25" s="78">
        <v>32.456710000000001</v>
      </c>
      <c r="AC25" s="67"/>
      <c r="AD25" s="76">
        <v>17</v>
      </c>
      <c r="AE25" s="79">
        <v>0.14726</v>
      </c>
      <c r="AF25" s="78">
        <v>1.6107899999999999</v>
      </c>
      <c r="AG25" s="79">
        <v>0.14726</v>
      </c>
      <c r="AH25" s="78">
        <v>1.6107899999999999</v>
      </c>
      <c r="AI25" s="79">
        <v>0.14726</v>
      </c>
      <c r="AJ25" s="78">
        <v>1.6107899999999999</v>
      </c>
      <c r="AK25" s="79">
        <v>0.14726</v>
      </c>
      <c r="AL25" s="78">
        <v>1.6107899999999999</v>
      </c>
      <c r="AM25" s="79">
        <v>0.14726</v>
      </c>
      <c r="AN25" s="78">
        <v>1.6107899999999999</v>
      </c>
      <c r="AO25" s="79">
        <v>0.14726</v>
      </c>
      <c r="AP25" s="78">
        <v>1.6107899999999999</v>
      </c>
    </row>
    <row r="26" spans="2:42" x14ac:dyDescent="0.3">
      <c r="B26" s="76">
        <v>18</v>
      </c>
      <c r="C26" s="79">
        <v>0.33925</v>
      </c>
      <c r="D26" s="78">
        <v>3.3920499999999998</v>
      </c>
      <c r="E26" s="79">
        <v>0.34755000000000003</v>
      </c>
      <c r="F26" s="78">
        <v>3.48746</v>
      </c>
      <c r="G26" s="79">
        <v>0.33925</v>
      </c>
      <c r="H26" s="78">
        <v>3.3920499999999998</v>
      </c>
      <c r="I26" s="79">
        <v>0.34755000000000003</v>
      </c>
      <c r="J26" s="78">
        <v>3.48746</v>
      </c>
      <c r="K26" s="79">
        <v>0.34154000000000001</v>
      </c>
      <c r="L26" s="78">
        <v>3.4101599999999999</v>
      </c>
      <c r="M26" s="79">
        <v>0.34154000000000001</v>
      </c>
      <c r="N26" s="78">
        <v>3.4101599999999999</v>
      </c>
      <c r="O26" s="67"/>
      <c r="P26" s="80">
        <v>18</v>
      </c>
      <c r="Q26" s="79">
        <v>3.0171199999999998</v>
      </c>
      <c r="R26" s="78">
        <v>34.00562</v>
      </c>
      <c r="S26" s="79">
        <v>3.0171199999999998</v>
      </c>
      <c r="T26" s="78">
        <v>34.00562</v>
      </c>
      <c r="U26" s="79">
        <v>3.0171199999999998</v>
      </c>
      <c r="V26" s="78">
        <v>34.00562</v>
      </c>
      <c r="W26" s="79">
        <v>3.0171199999999998</v>
      </c>
      <c r="X26" s="78">
        <v>34.00562</v>
      </c>
      <c r="Y26" s="79">
        <v>3.0171199999999998</v>
      </c>
      <c r="Z26" s="78">
        <v>34.00562</v>
      </c>
      <c r="AA26" s="79">
        <v>3.0171199999999998</v>
      </c>
      <c r="AB26" s="78">
        <v>34.00562</v>
      </c>
      <c r="AC26" s="67"/>
      <c r="AD26" s="76">
        <v>18</v>
      </c>
      <c r="AE26" s="79">
        <v>0.14974000000000001</v>
      </c>
      <c r="AF26" s="78">
        <v>1.6876599999999999</v>
      </c>
      <c r="AG26" s="79">
        <v>0.14974000000000001</v>
      </c>
      <c r="AH26" s="78">
        <v>1.6876599999999999</v>
      </c>
      <c r="AI26" s="79">
        <v>0.14974000000000001</v>
      </c>
      <c r="AJ26" s="78">
        <v>1.6876599999999999</v>
      </c>
      <c r="AK26" s="79">
        <v>0.14974000000000001</v>
      </c>
      <c r="AL26" s="78">
        <v>1.6876599999999999</v>
      </c>
      <c r="AM26" s="79">
        <v>0.14974000000000001</v>
      </c>
      <c r="AN26" s="78">
        <v>1.6876599999999999</v>
      </c>
      <c r="AO26" s="79">
        <v>0.14974000000000001</v>
      </c>
      <c r="AP26" s="78">
        <v>1.6876599999999999</v>
      </c>
    </row>
    <row r="27" spans="2:42" x14ac:dyDescent="0.3">
      <c r="B27" s="76">
        <v>19</v>
      </c>
      <c r="C27" s="79">
        <v>0.35306999999999999</v>
      </c>
      <c r="D27" s="78">
        <v>3.5663299999999998</v>
      </c>
      <c r="E27" s="79">
        <v>0.36149999999999999</v>
      </c>
      <c r="F27" s="78">
        <v>3.6659099999999998</v>
      </c>
      <c r="G27" s="79">
        <v>0.35306999999999999</v>
      </c>
      <c r="H27" s="78">
        <v>3.5663299999999998</v>
      </c>
      <c r="I27" s="79">
        <v>0.36149999999999999</v>
      </c>
      <c r="J27" s="78">
        <v>3.6659099999999998</v>
      </c>
      <c r="K27" s="79">
        <v>0.35539999999999999</v>
      </c>
      <c r="L27" s="78">
        <v>3.5855899999999998</v>
      </c>
      <c r="M27" s="79">
        <v>0.35539999999999999</v>
      </c>
      <c r="N27" s="78">
        <v>3.5855899999999998</v>
      </c>
      <c r="O27" s="67"/>
      <c r="P27" s="80">
        <v>19</v>
      </c>
      <c r="Q27" s="79">
        <v>3.0678100000000001</v>
      </c>
      <c r="R27" s="78">
        <v>35.519970000000001</v>
      </c>
      <c r="S27" s="79">
        <v>3.0678100000000001</v>
      </c>
      <c r="T27" s="78">
        <v>35.519970000000001</v>
      </c>
      <c r="U27" s="79">
        <v>3.0678100000000001</v>
      </c>
      <c r="V27" s="78">
        <v>35.519970000000001</v>
      </c>
      <c r="W27" s="79">
        <v>3.0678100000000001</v>
      </c>
      <c r="X27" s="78">
        <v>35.519970000000001</v>
      </c>
      <c r="Y27" s="79">
        <v>3.0678100000000001</v>
      </c>
      <c r="Z27" s="78">
        <v>35.519970000000001</v>
      </c>
      <c r="AA27" s="79">
        <v>3.0678100000000001</v>
      </c>
      <c r="AB27" s="78">
        <v>35.519970000000001</v>
      </c>
      <c r="AC27" s="67"/>
      <c r="AD27" s="76">
        <v>19</v>
      </c>
      <c r="AE27" s="79">
        <v>0.15225</v>
      </c>
      <c r="AF27" s="78">
        <v>1.7628200000000001</v>
      </c>
      <c r="AG27" s="79">
        <v>0.15225</v>
      </c>
      <c r="AH27" s="78">
        <v>1.7628200000000001</v>
      </c>
      <c r="AI27" s="79">
        <v>0.15225</v>
      </c>
      <c r="AJ27" s="78">
        <v>1.7628200000000001</v>
      </c>
      <c r="AK27" s="79">
        <v>0.15225</v>
      </c>
      <c r="AL27" s="78">
        <v>1.7628200000000001</v>
      </c>
      <c r="AM27" s="79">
        <v>0.15225</v>
      </c>
      <c r="AN27" s="78">
        <v>1.7628200000000001</v>
      </c>
      <c r="AO27" s="79">
        <v>0.15225</v>
      </c>
      <c r="AP27" s="78">
        <v>1.7628200000000001</v>
      </c>
    </row>
    <row r="28" spans="2:42" x14ac:dyDescent="0.3">
      <c r="B28" s="76">
        <v>20</v>
      </c>
      <c r="C28" s="79">
        <v>0.36264000000000002</v>
      </c>
      <c r="D28" s="78">
        <v>3.7384599999999999</v>
      </c>
      <c r="E28" s="79">
        <v>0.37121999999999999</v>
      </c>
      <c r="F28" s="78">
        <v>3.8420999999999998</v>
      </c>
      <c r="G28" s="79">
        <v>0.36264000000000002</v>
      </c>
      <c r="H28" s="78">
        <v>3.7384599999999999</v>
      </c>
      <c r="I28" s="79">
        <v>0.37121999999999999</v>
      </c>
      <c r="J28" s="78">
        <v>3.8420999999999998</v>
      </c>
      <c r="K28" s="79">
        <v>0.36501</v>
      </c>
      <c r="L28" s="78">
        <v>3.7588400000000002</v>
      </c>
      <c r="M28" s="79">
        <v>0.36501</v>
      </c>
      <c r="N28" s="78">
        <v>3.7588400000000002</v>
      </c>
      <c r="O28" s="67"/>
      <c r="P28" s="80">
        <v>20</v>
      </c>
      <c r="Q28" s="79">
        <v>3.1193499999999998</v>
      </c>
      <c r="R28" s="78">
        <v>37.000549999999997</v>
      </c>
      <c r="S28" s="79">
        <v>3.1193499999999998</v>
      </c>
      <c r="T28" s="78">
        <v>37.000549999999997</v>
      </c>
      <c r="U28" s="79">
        <v>3.1193499999999998</v>
      </c>
      <c r="V28" s="78">
        <v>37.000549999999997</v>
      </c>
      <c r="W28" s="79">
        <v>3.1193499999999998</v>
      </c>
      <c r="X28" s="78">
        <v>37.000549999999997</v>
      </c>
      <c r="Y28" s="79">
        <v>3.1193499999999998</v>
      </c>
      <c r="Z28" s="78">
        <v>37.000549999999997</v>
      </c>
      <c r="AA28" s="79">
        <v>3.1193499999999998</v>
      </c>
      <c r="AB28" s="78">
        <v>37.000549999999997</v>
      </c>
      <c r="AC28" s="67"/>
      <c r="AD28" s="76">
        <v>20</v>
      </c>
      <c r="AE28" s="79">
        <v>0.15481</v>
      </c>
      <c r="AF28" s="78">
        <v>1.8363</v>
      </c>
      <c r="AG28" s="79">
        <v>0.15481</v>
      </c>
      <c r="AH28" s="78">
        <v>1.8363</v>
      </c>
      <c r="AI28" s="79">
        <v>0.15481</v>
      </c>
      <c r="AJ28" s="78">
        <v>1.8363</v>
      </c>
      <c r="AK28" s="79">
        <v>0.15481</v>
      </c>
      <c r="AL28" s="78">
        <v>1.8363</v>
      </c>
      <c r="AM28" s="79">
        <v>0.15481</v>
      </c>
      <c r="AN28" s="78">
        <v>1.8363</v>
      </c>
      <c r="AO28" s="79">
        <v>0.15481</v>
      </c>
      <c r="AP28" s="78">
        <v>1.8363</v>
      </c>
    </row>
    <row r="29" spans="2:42" x14ac:dyDescent="0.3">
      <c r="B29" s="76">
        <v>21</v>
      </c>
      <c r="C29" s="79">
        <v>0.37758000000000003</v>
      </c>
      <c r="D29" s="78">
        <v>3.9107799999999999</v>
      </c>
      <c r="E29" s="79">
        <v>0.38629999999999998</v>
      </c>
      <c r="F29" s="78">
        <v>4.0183999999999997</v>
      </c>
      <c r="G29" s="79">
        <v>0.37758000000000003</v>
      </c>
      <c r="H29" s="78">
        <v>3.9107799999999999</v>
      </c>
      <c r="I29" s="79">
        <v>0.38629999999999998</v>
      </c>
      <c r="J29" s="78">
        <v>4.0183999999999997</v>
      </c>
      <c r="K29" s="79">
        <v>0.37997999999999998</v>
      </c>
      <c r="L29" s="78">
        <v>3.9322599999999999</v>
      </c>
      <c r="M29" s="79">
        <v>0.37997999999999998</v>
      </c>
      <c r="N29" s="78">
        <v>3.9322599999999999</v>
      </c>
      <c r="O29" s="67"/>
      <c r="P29" s="80">
        <v>21</v>
      </c>
      <c r="Q29" s="79">
        <v>3.1717499999999998</v>
      </c>
      <c r="R29" s="78">
        <v>38.448099999999997</v>
      </c>
      <c r="S29" s="79">
        <v>3.1717499999999998</v>
      </c>
      <c r="T29" s="78">
        <v>38.448099999999997</v>
      </c>
      <c r="U29" s="79">
        <v>3.1717499999999998</v>
      </c>
      <c r="V29" s="78">
        <v>38.448099999999997</v>
      </c>
      <c r="W29" s="79">
        <v>3.1717499999999998</v>
      </c>
      <c r="X29" s="78">
        <v>38.448099999999997</v>
      </c>
      <c r="Y29" s="79">
        <v>3.1717499999999998</v>
      </c>
      <c r="Z29" s="78">
        <v>38.448099999999997</v>
      </c>
      <c r="AA29" s="79">
        <v>3.1717499999999998</v>
      </c>
      <c r="AB29" s="78">
        <v>38.448099999999997</v>
      </c>
      <c r="AC29" s="67"/>
      <c r="AD29" s="76">
        <v>21</v>
      </c>
      <c r="AE29" s="79">
        <v>0.15740999999999999</v>
      </c>
      <c r="AF29" s="78">
        <v>1.9081399999999999</v>
      </c>
      <c r="AG29" s="79">
        <v>0.15740999999999999</v>
      </c>
      <c r="AH29" s="78">
        <v>1.9081399999999999</v>
      </c>
      <c r="AI29" s="79">
        <v>0.15740999999999999</v>
      </c>
      <c r="AJ29" s="78">
        <v>1.9081399999999999</v>
      </c>
      <c r="AK29" s="79">
        <v>0.15740999999999999</v>
      </c>
      <c r="AL29" s="78">
        <v>1.9081399999999999</v>
      </c>
      <c r="AM29" s="79">
        <v>0.15740999999999999</v>
      </c>
      <c r="AN29" s="78">
        <v>1.9081399999999999</v>
      </c>
      <c r="AO29" s="79">
        <v>0.15740999999999999</v>
      </c>
      <c r="AP29" s="78">
        <v>1.9081399999999999</v>
      </c>
    </row>
    <row r="30" spans="2:42" x14ac:dyDescent="0.3">
      <c r="B30" s="76">
        <v>22</v>
      </c>
      <c r="C30" s="79">
        <v>0.38851000000000002</v>
      </c>
      <c r="D30" s="78">
        <v>4.08127</v>
      </c>
      <c r="E30" s="79">
        <v>0.39738000000000001</v>
      </c>
      <c r="F30" s="78">
        <v>4.19278</v>
      </c>
      <c r="G30" s="79">
        <v>0.38851000000000002</v>
      </c>
      <c r="H30" s="78">
        <v>4.08127</v>
      </c>
      <c r="I30" s="79">
        <v>0.39738000000000001</v>
      </c>
      <c r="J30" s="78">
        <v>4.19278</v>
      </c>
      <c r="K30" s="79">
        <v>0.39095999999999997</v>
      </c>
      <c r="L30" s="78">
        <v>4.1038300000000003</v>
      </c>
      <c r="M30" s="79">
        <v>0.39095999999999997</v>
      </c>
      <c r="N30" s="78">
        <v>4.1038300000000003</v>
      </c>
      <c r="O30" s="67"/>
      <c r="P30" s="80">
        <v>22</v>
      </c>
      <c r="Q30" s="79">
        <v>3.2250399999999999</v>
      </c>
      <c r="R30" s="78">
        <v>39.863349999999997</v>
      </c>
      <c r="S30" s="79">
        <v>3.2250399999999999</v>
      </c>
      <c r="T30" s="78">
        <v>39.863349999999997</v>
      </c>
      <c r="U30" s="79">
        <v>3.2250399999999999</v>
      </c>
      <c r="V30" s="78">
        <v>39.863349999999997</v>
      </c>
      <c r="W30" s="79">
        <v>3.2250399999999999</v>
      </c>
      <c r="X30" s="78">
        <v>39.863349999999997</v>
      </c>
      <c r="Y30" s="79">
        <v>3.2250399999999999</v>
      </c>
      <c r="Z30" s="78">
        <v>39.863349999999997</v>
      </c>
      <c r="AA30" s="79">
        <v>3.2250399999999999</v>
      </c>
      <c r="AB30" s="78">
        <v>39.863349999999997</v>
      </c>
      <c r="AC30" s="67"/>
      <c r="AD30" s="76">
        <v>22</v>
      </c>
      <c r="AE30" s="79">
        <v>0.16006000000000001</v>
      </c>
      <c r="AF30" s="78">
        <v>1.97838</v>
      </c>
      <c r="AG30" s="79">
        <v>0.16006000000000001</v>
      </c>
      <c r="AH30" s="78">
        <v>1.97838</v>
      </c>
      <c r="AI30" s="79">
        <v>0.16006000000000001</v>
      </c>
      <c r="AJ30" s="78">
        <v>1.97838</v>
      </c>
      <c r="AK30" s="79">
        <v>0.16006000000000001</v>
      </c>
      <c r="AL30" s="78">
        <v>1.97838</v>
      </c>
      <c r="AM30" s="79">
        <v>0.16006000000000001</v>
      </c>
      <c r="AN30" s="78">
        <v>1.97838</v>
      </c>
      <c r="AO30" s="79">
        <v>0.16006000000000001</v>
      </c>
      <c r="AP30" s="78">
        <v>1.97838</v>
      </c>
    </row>
    <row r="31" spans="2:42" x14ac:dyDescent="0.3">
      <c r="B31" s="76">
        <v>23</v>
      </c>
      <c r="C31" s="79">
        <v>0.39977000000000001</v>
      </c>
      <c r="D31" s="78">
        <v>4.2499599999999997</v>
      </c>
      <c r="E31" s="79">
        <v>0.40877999999999998</v>
      </c>
      <c r="F31" s="78">
        <v>4.3652699999999998</v>
      </c>
      <c r="G31" s="79">
        <v>0.39977000000000001</v>
      </c>
      <c r="H31" s="78">
        <v>4.2499599999999997</v>
      </c>
      <c r="I31" s="79">
        <v>0.40877999999999998</v>
      </c>
      <c r="J31" s="78">
        <v>4.3652699999999998</v>
      </c>
      <c r="K31" s="79">
        <v>0.40225</v>
      </c>
      <c r="L31" s="78">
        <v>4.2735599999999998</v>
      </c>
      <c r="M31" s="79">
        <v>0.40225</v>
      </c>
      <c r="N31" s="78">
        <v>4.2735599999999998</v>
      </c>
      <c r="O31" s="67"/>
      <c r="P31" s="80">
        <v>23</v>
      </c>
      <c r="Q31" s="79">
        <v>3.27922</v>
      </c>
      <c r="R31" s="78">
        <v>41.247039999999998</v>
      </c>
      <c r="S31" s="79">
        <v>3.27922</v>
      </c>
      <c r="T31" s="78">
        <v>41.247039999999998</v>
      </c>
      <c r="U31" s="79">
        <v>3.27922</v>
      </c>
      <c r="V31" s="78">
        <v>41.247039999999998</v>
      </c>
      <c r="W31" s="79">
        <v>3.27922</v>
      </c>
      <c r="X31" s="78">
        <v>41.247039999999998</v>
      </c>
      <c r="Y31" s="79">
        <v>3.27922</v>
      </c>
      <c r="Z31" s="78">
        <v>41.247039999999998</v>
      </c>
      <c r="AA31" s="79">
        <v>3.27922</v>
      </c>
      <c r="AB31" s="78">
        <v>41.247039999999998</v>
      </c>
      <c r="AC31" s="67"/>
      <c r="AD31" s="76">
        <v>23</v>
      </c>
      <c r="AE31" s="79">
        <v>0.16274</v>
      </c>
      <c r="AF31" s="78">
        <v>2.04705</v>
      </c>
      <c r="AG31" s="79">
        <v>0.16274</v>
      </c>
      <c r="AH31" s="78">
        <v>2.04705</v>
      </c>
      <c r="AI31" s="79">
        <v>0.16274</v>
      </c>
      <c r="AJ31" s="78">
        <v>2.04705</v>
      </c>
      <c r="AK31" s="79">
        <v>0.16274</v>
      </c>
      <c r="AL31" s="78">
        <v>2.04705</v>
      </c>
      <c r="AM31" s="79">
        <v>0.16274</v>
      </c>
      <c r="AN31" s="78">
        <v>2.04705</v>
      </c>
      <c r="AO31" s="79">
        <v>0.16274</v>
      </c>
      <c r="AP31" s="78">
        <v>2.04705</v>
      </c>
    </row>
    <row r="32" spans="2:42" ht="15.75" x14ac:dyDescent="0.25">
      <c r="B32" s="76">
        <v>24</v>
      </c>
      <c r="C32" s="79">
        <v>0.41134999999999999</v>
      </c>
      <c r="D32" s="78">
        <v>4.4168500000000002</v>
      </c>
      <c r="E32" s="79">
        <v>0.42052</v>
      </c>
      <c r="F32" s="78">
        <v>4.5358799999999997</v>
      </c>
      <c r="G32" s="79">
        <v>0.41134999999999999</v>
      </c>
      <c r="H32" s="78">
        <v>4.4168500000000002</v>
      </c>
      <c r="I32" s="79">
        <v>0.42052</v>
      </c>
      <c r="J32" s="78">
        <v>4.5358799999999997</v>
      </c>
      <c r="K32" s="79">
        <v>0.41388000000000003</v>
      </c>
      <c r="L32" s="78">
        <v>4.4414800000000003</v>
      </c>
      <c r="M32" s="79">
        <v>0.41388000000000003</v>
      </c>
      <c r="N32" s="78">
        <v>4.4414800000000003</v>
      </c>
      <c r="O32" s="67"/>
      <c r="P32" s="80">
        <v>24</v>
      </c>
      <c r="Q32" s="79">
        <v>3.3343099999999999</v>
      </c>
      <c r="R32" s="78">
        <v>42.599850000000004</v>
      </c>
      <c r="S32" s="79">
        <v>3.3343099999999999</v>
      </c>
      <c r="T32" s="78">
        <v>42.599850000000004</v>
      </c>
      <c r="U32" s="79">
        <v>3.3343099999999999</v>
      </c>
      <c r="V32" s="78">
        <v>42.599850000000004</v>
      </c>
      <c r="W32" s="79">
        <v>3.3343099999999999</v>
      </c>
      <c r="X32" s="78">
        <v>42.599850000000004</v>
      </c>
      <c r="Y32" s="79">
        <v>3.3343099999999999</v>
      </c>
      <c r="Z32" s="78">
        <v>42.599850000000004</v>
      </c>
      <c r="AA32" s="79">
        <v>3.3343099999999999</v>
      </c>
      <c r="AB32" s="78">
        <v>42.599850000000004</v>
      </c>
      <c r="AC32" s="67"/>
      <c r="AD32" s="76">
        <v>24</v>
      </c>
      <c r="AE32" s="79">
        <v>0.16547999999999999</v>
      </c>
      <c r="AF32" s="78">
        <v>2.1141899999999998</v>
      </c>
      <c r="AG32" s="79">
        <v>0.16547999999999999</v>
      </c>
      <c r="AH32" s="78">
        <v>2.1141899999999998</v>
      </c>
      <c r="AI32" s="79">
        <v>0.16547999999999999</v>
      </c>
      <c r="AJ32" s="78">
        <v>2.1141899999999998</v>
      </c>
      <c r="AK32" s="79">
        <v>0.16547999999999999</v>
      </c>
      <c r="AL32" s="78">
        <v>2.1141899999999998</v>
      </c>
      <c r="AM32" s="79">
        <v>0.16547999999999999</v>
      </c>
      <c r="AN32" s="78">
        <v>2.1141899999999998</v>
      </c>
      <c r="AO32" s="79">
        <v>0.16547999999999999</v>
      </c>
      <c r="AP32" s="78">
        <v>2.1141899999999998</v>
      </c>
    </row>
    <row r="33" spans="2:42" ht="15.75" x14ac:dyDescent="0.25">
      <c r="B33" s="76">
        <v>25</v>
      </c>
      <c r="C33" s="79">
        <v>0.42327999999999999</v>
      </c>
      <c r="D33" s="78">
        <v>4.5819799999999997</v>
      </c>
      <c r="E33" s="79">
        <v>0.43259999999999998</v>
      </c>
      <c r="F33" s="78">
        <v>4.70465</v>
      </c>
      <c r="G33" s="79">
        <v>0.42327999999999999</v>
      </c>
      <c r="H33" s="78">
        <v>4.5819799999999997</v>
      </c>
      <c r="I33" s="79">
        <v>0.43259999999999998</v>
      </c>
      <c r="J33" s="78">
        <v>4.70465</v>
      </c>
      <c r="K33" s="79">
        <v>0.42585000000000001</v>
      </c>
      <c r="L33" s="78">
        <v>4.6076199999999998</v>
      </c>
      <c r="M33" s="79">
        <v>0.42585000000000001</v>
      </c>
      <c r="N33" s="78">
        <v>4.6076199999999998</v>
      </c>
      <c r="O33" s="67"/>
      <c r="P33" s="80">
        <v>25</v>
      </c>
      <c r="Q33" s="79">
        <v>3.3903300000000001</v>
      </c>
      <c r="R33" s="78">
        <v>43.922490000000003</v>
      </c>
      <c r="S33" s="79">
        <v>3.3903300000000001</v>
      </c>
      <c r="T33" s="78">
        <v>43.922490000000003</v>
      </c>
      <c r="U33" s="79">
        <v>3.3903300000000001</v>
      </c>
      <c r="V33" s="78">
        <v>43.922490000000003</v>
      </c>
      <c r="W33" s="79">
        <v>3.3903300000000001</v>
      </c>
      <c r="X33" s="78">
        <v>43.922490000000003</v>
      </c>
      <c r="Y33" s="79">
        <v>3.3903300000000001</v>
      </c>
      <c r="Z33" s="78">
        <v>43.922490000000003</v>
      </c>
      <c r="AA33" s="79">
        <v>3.3903300000000001</v>
      </c>
      <c r="AB33" s="78">
        <v>43.922490000000003</v>
      </c>
      <c r="AC33" s="67"/>
      <c r="AD33" s="76">
        <v>25</v>
      </c>
      <c r="AE33" s="79">
        <v>0.16825999999999999</v>
      </c>
      <c r="AF33" s="78">
        <v>2.1798299999999999</v>
      </c>
      <c r="AG33" s="79">
        <v>0.16825999999999999</v>
      </c>
      <c r="AH33" s="78">
        <v>2.1798299999999999</v>
      </c>
      <c r="AI33" s="79">
        <v>0.16825999999999999</v>
      </c>
      <c r="AJ33" s="78">
        <v>2.1798299999999999</v>
      </c>
      <c r="AK33" s="79">
        <v>0.16825999999999999</v>
      </c>
      <c r="AL33" s="78">
        <v>2.1798299999999999</v>
      </c>
      <c r="AM33" s="79">
        <v>0.16825999999999999</v>
      </c>
      <c r="AN33" s="78">
        <v>2.1798299999999999</v>
      </c>
      <c r="AO33" s="79">
        <v>0.16825999999999999</v>
      </c>
      <c r="AP33" s="78">
        <v>2.1798299999999999</v>
      </c>
    </row>
    <row r="34" spans="2:42" ht="15.75" x14ac:dyDescent="0.25">
      <c r="B34" s="76">
        <v>26</v>
      </c>
      <c r="C34" s="79">
        <v>0.43556</v>
      </c>
      <c r="D34" s="78">
        <v>4.7453700000000003</v>
      </c>
      <c r="E34" s="79">
        <v>0.44502999999999998</v>
      </c>
      <c r="F34" s="78">
        <v>4.8715900000000003</v>
      </c>
      <c r="G34" s="79">
        <v>0.43556</v>
      </c>
      <c r="H34" s="78">
        <v>4.7453700000000003</v>
      </c>
      <c r="I34" s="79">
        <v>0.44502999999999998</v>
      </c>
      <c r="J34" s="78">
        <v>4.8715900000000003</v>
      </c>
      <c r="K34" s="79">
        <v>0.43817</v>
      </c>
      <c r="L34" s="78">
        <v>4.7719800000000001</v>
      </c>
      <c r="M34" s="79">
        <v>0.43817</v>
      </c>
      <c r="N34" s="78">
        <v>4.7719800000000001</v>
      </c>
      <c r="O34" s="67"/>
      <c r="P34" s="80">
        <v>26</v>
      </c>
      <c r="Q34" s="79">
        <v>3.4472800000000001</v>
      </c>
      <c r="R34" s="78">
        <v>45.215629999999997</v>
      </c>
      <c r="S34" s="79">
        <v>3.4472800000000001</v>
      </c>
      <c r="T34" s="78">
        <v>45.215629999999997</v>
      </c>
      <c r="U34" s="79">
        <v>3.4472800000000001</v>
      </c>
      <c r="V34" s="78">
        <v>45.215629999999997</v>
      </c>
      <c r="W34" s="79">
        <v>3.4472800000000001</v>
      </c>
      <c r="X34" s="78">
        <v>45.215629999999997</v>
      </c>
      <c r="Y34" s="79">
        <v>3.4472800000000001</v>
      </c>
      <c r="Z34" s="78">
        <v>45.215629999999997</v>
      </c>
      <c r="AA34" s="79">
        <v>3.4472800000000001</v>
      </c>
      <c r="AB34" s="78">
        <v>45.215629999999997</v>
      </c>
      <c r="AC34" s="67"/>
      <c r="AD34" s="76">
        <v>26</v>
      </c>
      <c r="AE34" s="79">
        <v>0.17108999999999999</v>
      </c>
      <c r="AF34" s="78">
        <v>2.2440000000000002</v>
      </c>
      <c r="AG34" s="79">
        <v>0.17108999999999999</v>
      </c>
      <c r="AH34" s="78">
        <v>2.2440000000000002</v>
      </c>
      <c r="AI34" s="79">
        <v>0.17108999999999999</v>
      </c>
      <c r="AJ34" s="78">
        <v>2.2440000000000002</v>
      </c>
      <c r="AK34" s="79">
        <v>0.17108999999999999</v>
      </c>
      <c r="AL34" s="78">
        <v>2.2440000000000002</v>
      </c>
      <c r="AM34" s="79">
        <v>0.17108999999999999</v>
      </c>
      <c r="AN34" s="78">
        <v>2.2440000000000002</v>
      </c>
      <c r="AO34" s="79">
        <v>0.17108999999999999</v>
      </c>
      <c r="AP34" s="78">
        <v>2.2440000000000002</v>
      </c>
    </row>
    <row r="35" spans="2:42" ht="15.75" x14ac:dyDescent="0.25">
      <c r="B35" s="76">
        <v>27</v>
      </c>
      <c r="C35" s="79">
        <v>0.44819999999999999</v>
      </c>
      <c r="D35" s="78">
        <v>4.9070299999999998</v>
      </c>
      <c r="E35" s="79">
        <v>0.45783000000000001</v>
      </c>
      <c r="F35" s="78">
        <v>5.0367300000000004</v>
      </c>
      <c r="G35" s="79">
        <v>0.44819999999999999</v>
      </c>
      <c r="H35" s="78">
        <v>4.9070299999999998</v>
      </c>
      <c r="I35" s="79">
        <v>0.45783000000000001</v>
      </c>
      <c r="J35" s="78">
        <v>5.0367300000000004</v>
      </c>
      <c r="K35" s="79">
        <v>0.45085999999999998</v>
      </c>
      <c r="L35" s="78">
        <v>4.9345999999999997</v>
      </c>
      <c r="M35" s="79">
        <v>0.45085999999999998</v>
      </c>
      <c r="N35" s="78">
        <v>4.9345999999999997</v>
      </c>
      <c r="O35" s="67"/>
      <c r="P35" s="80">
        <v>27</v>
      </c>
      <c r="Q35" s="79">
        <v>3.5051999999999999</v>
      </c>
      <c r="R35" s="78">
        <v>46.47992</v>
      </c>
      <c r="S35" s="79">
        <v>3.5051999999999999</v>
      </c>
      <c r="T35" s="78">
        <v>46.47992</v>
      </c>
      <c r="U35" s="79">
        <v>3.5051999999999999</v>
      </c>
      <c r="V35" s="78">
        <v>46.47992</v>
      </c>
      <c r="W35" s="79">
        <v>3.5051999999999999</v>
      </c>
      <c r="X35" s="78">
        <v>46.47992</v>
      </c>
      <c r="Y35" s="79">
        <v>3.5051999999999999</v>
      </c>
      <c r="Z35" s="78">
        <v>46.47992</v>
      </c>
      <c r="AA35" s="79">
        <v>3.5051999999999999</v>
      </c>
      <c r="AB35" s="78">
        <v>46.47992</v>
      </c>
      <c r="AC35" s="67"/>
      <c r="AD35" s="76">
        <v>27</v>
      </c>
      <c r="AE35" s="79">
        <v>0.17396</v>
      </c>
      <c r="AF35" s="78">
        <v>2.3067500000000001</v>
      </c>
      <c r="AG35" s="79">
        <v>0.17396</v>
      </c>
      <c r="AH35" s="78">
        <v>2.3067500000000001</v>
      </c>
      <c r="AI35" s="79">
        <v>0.17396</v>
      </c>
      <c r="AJ35" s="78">
        <v>2.3067500000000001</v>
      </c>
      <c r="AK35" s="79">
        <v>0.17396</v>
      </c>
      <c r="AL35" s="78">
        <v>2.3067500000000001</v>
      </c>
      <c r="AM35" s="79">
        <v>0.17396</v>
      </c>
      <c r="AN35" s="78">
        <v>2.3067500000000001</v>
      </c>
      <c r="AO35" s="79">
        <v>0.17396</v>
      </c>
      <c r="AP35" s="78">
        <v>2.3067500000000001</v>
      </c>
    </row>
    <row r="36" spans="2:42" ht="15.75" x14ac:dyDescent="0.25">
      <c r="B36" s="76">
        <v>28</v>
      </c>
      <c r="C36" s="79">
        <v>0.46121000000000001</v>
      </c>
      <c r="D36" s="78">
        <v>5.0669899999999997</v>
      </c>
      <c r="E36" s="79">
        <v>0.47100999999999998</v>
      </c>
      <c r="F36" s="78">
        <v>5.2000799999999998</v>
      </c>
      <c r="G36" s="79">
        <v>0.46121000000000001</v>
      </c>
      <c r="H36" s="78">
        <v>5.0669899999999997</v>
      </c>
      <c r="I36" s="79">
        <v>0.47100999999999998</v>
      </c>
      <c r="J36" s="78">
        <v>5.2000799999999998</v>
      </c>
      <c r="K36" s="79">
        <v>0.46392</v>
      </c>
      <c r="L36" s="78">
        <v>5.0955000000000004</v>
      </c>
      <c r="M36" s="79">
        <v>0.46392</v>
      </c>
      <c r="N36" s="78">
        <v>5.0955000000000004</v>
      </c>
      <c r="O36" s="67"/>
      <c r="P36" s="80">
        <v>28</v>
      </c>
      <c r="Q36" s="79">
        <v>3.5640900000000002</v>
      </c>
      <c r="R36" s="78">
        <v>47.716000000000001</v>
      </c>
      <c r="S36" s="79">
        <v>3.5640900000000002</v>
      </c>
      <c r="T36" s="78">
        <v>47.716000000000001</v>
      </c>
      <c r="U36" s="79">
        <v>3.5640900000000002</v>
      </c>
      <c r="V36" s="78">
        <v>47.716000000000001</v>
      </c>
      <c r="W36" s="79">
        <v>3.5640900000000002</v>
      </c>
      <c r="X36" s="78">
        <v>47.716000000000001</v>
      </c>
      <c r="Y36" s="79">
        <v>3.5640900000000002</v>
      </c>
      <c r="Z36" s="78">
        <v>47.716000000000001</v>
      </c>
      <c r="AA36" s="79">
        <v>3.5640900000000002</v>
      </c>
      <c r="AB36" s="78">
        <v>47.716000000000001</v>
      </c>
      <c r="AC36" s="67"/>
      <c r="AD36" s="76">
        <v>28</v>
      </c>
      <c r="AE36" s="79">
        <v>0.17688000000000001</v>
      </c>
      <c r="AF36" s="78">
        <v>2.36809</v>
      </c>
      <c r="AG36" s="79">
        <v>0.17688000000000001</v>
      </c>
      <c r="AH36" s="78">
        <v>2.36809</v>
      </c>
      <c r="AI36" s="79">
        <v>0.17688000000000001</v>
      </c>
      <c r="AJ36" s="78">
        <v>2.36809</v>
      </c>
      <c r="AK36" s="79">
        <v>0.17688000000000001</v>
      </c>
      <c r="AL36" s="78">
        <v>2.36809</v>
      </c>
      <c r="AM36" s="79">
        <v>0.17688000000000001</v>
      </c>
      <c r="AN36" s="78">
        <v>2.36809</v>
      </c>
      <c r="AO36" s="79">
        <v>0.17688000000000001</v>
      </c>
      <c r="AP36" s="78">
        <v>2.36809</v>
      </c>
    </row>
    <row r="37" spans="2:42" ht="15.75" x14ac:dyDescent="0.25">
      <c r="B37" s="76">
        <v>29</v>
      </c>
      <c r="C37" s="79">
        <v>0.47460999999999998</v>
      </c>
      <c r="D37" s="78">
        <v>5.2252599999999996</v>
      </c>
      <c r="E37" s="79">
        <v>0.48457</v>
      </c>
      <c r="F37" s="78">
        <v>5.3616700000000002</v>
      </c>
      <c r="G37" s="79">
        <v>0.47460999999999998</v>
      </c>
      <c r="H37" s="78">
        <v>5.2252599999999996</v>
      </c>
      <c r="I37" s="79">
        <v>0.48457</v>
      </c>
      <c r="J37" s="78">
        <v>5.3616700000000002</v>
      </c>
      <c r="K37" s="79">
        <v>0.47736000000000001</v>
      </c>
      <c r="L37" s="78">
        <v>5.2546799999999996</v>
      </c>
      <c r="M37" s="79">
        <v>0.47736000000000001</v>
      </c>
      <c r="N37" s="78">
        <v>5.2546799999999996</v>
      </c>
      <c r="O37" s="67"/>
      <c r="P37" s="80">
        <v>29</v>
      </c>
      <c r="Q37" s="79">
        <v>3.6239599999999998</v>
      </c>
      <c r="R37" s="78">
        <v>48.924509999999998</v>
      </c>
      <c r="S37" s="79">
        <v>3.6239599999999998</v>
      </c>
      <c r="T37" s="78">
        <v>48.924509999999998</v>
      </c>
      <c r="U37" s="79">
        <v>3.6239599999999998</v>
      </c>
      <c r="V37" s="78">
        <v>48.924509999999998</v>
      </c>
      <c r="W37" s="79">
        <v>3.6239599999999998</v>
      </c>
      <c r="X37" s="78">
        <v>48.924509999999998</v>
      </c>
      <c r="Y37" s="79">
        <v>3.6239599999999998</v>
      </c>
      <c r="Z37" s="78">
        <v>48.924509999999998</v>
      </c>
      <c r="AA37" s="79">
        <v>3.6239599999999998</v>
      </c>
      <c r="AB37" s="78">
        <v>48.924509999999998</v>
      </c>
      <c r="AC37" s="67"/>
      <c r="AD37" s="76">
        <v>29</v>
      </c>
      <c r="AE37" s="79">
        <v>0.17985000000000001</v>
      </c>
      <c r="AF37" s="78">
        <v>2.42807</v>
      </c>
      <c r="AG37" s="79">
        <v>0.17985000000000001</v>
      </c>
      <c r="AH37" s="78">
        <v>2.42807</v>
      </c>
      <c r="AI37" s="79">
        <v>0.17985000000000001</v>
      </c>
      <c r="AJ37" s="78">
        <v>2.42807</v>
      </c>
      <c r="AK37" s="79">
        <v>0.17985000000000001</v>
      </c>
      <c r="AL37" s="78">
        <v>2.42807</v>
      </c>
      <c r="AM37" s="79">
        <v>0.17985000000000001</v>
      </c>
      <c r="AN37" s="78">
        <v>2.42807</v>
      </c>
      <c r="AO37" s="79">
        <v>0.17985000000000001</v>
      </c>
      <c r="AP37" s="78">
        <v>2.42807</v>
      </c>
    </row>
    <row r="38" spans="2:42" ht="15.75" x14ac:dyDescent="0.25">
      <c r="B38" s="81">
        <v>30</v>
      </c>
      <c r="C38" s="82">
        <v>0.4884</v>
      </c>
      <c r="D38" s="83">
        <v>5.3818700000000002</v>
      </c>
      <c r="E38" s="82">
        <v>0.49852999999999997</v>
      </c>
      <c r="F38" s="83">
        <v>5.5215300000000003</v>
      </c>
      <c r="G38" s="82">
        <v>0.4884</v>
      </c>
      <c r="H38" s="83">
        <v>5.3818700000000002</v>
      </c>
      <c r="I38" s="82">
        <v>0.49852999999999997</v>
      </c>
      <c r="J38" s="83">
        <v>5.5215300000000003</v>
      </c>
      <c r="K38" s="82">
        <v>0.49120000000000003</v>
      </c>
      <c r="L38" s="83">
        <v>5.4121899999999998</v>
      </c>
      <c r="M38" s="82">
        <v>0.49120000000000003</v>
      </c>
      <c r="N38" s="83">
        <v>5.4121899999999998</v>
      </c>
      <c r="O38" s="67"/>
      <c r="P38" s="84">
        <v>30</v>
      </c>
      <c r="Q38" s="82">
        <v>3.68485</v>
      </c>
      <c r="R38" s="83">
        <v>50.106059999999999</v>
      </c>
      <c r="S38" s="82">
        <v>3.68485</v>
      </c>
      <c r="T38" s="83">
        <v>50.106059999999999</v>
      </c>
      <c r="U38" s="82">
        <v>3.68485</v>
      </c>
      <c r="V38" s="83">
        <v>50.106059999999999</v>
      </c>
      <c r="W38" s="82">
        <v>3.68485</v>
      </c>
      <c r="X38" s="83">
        <v>50.106059999999999</v>
      </c>
      <c r="Y38" s="82">
        <v>3.68485</v>
      </c>
      <c r="Z38" s="83">
        <v>50.106059999999999</v>
      </c>
      <c r="AA38" s="82">
        <v>3.68485</v>
      </c>
      <c r="AB38" s="83">
        <v>50.106059999999999</v>
      </c>
      <c r="AC38" s="67"/>
      <c r="AD38" s="81">
        <v>30</v>
      </c>
      <c r="AE38" s="82">
        <v>0.18287</v>
      </c>
      <c r="AF38" s="83">
        <v>2.48671</v>
      </c>
      <c r="AG38" s="82">
        <v>0.18287</v>
      </c>
      <c r="AH38" s="83">
        <v>2.48671</v>
      </c>
      <c r="AI38" s="82">
        <v>0.18287</v>
      </c>
      <c r="AJ38" s="83">
        <v>2.48671</v>
      </c>
      <c r="AK38" s="82">
        <v>0.18287</v>
      </c>
      <c r="AL38" s="83">
        <v>2.48671</v>
      </c>
      <c r="AM38" s="82">
        <v>0.18287</v>
      </c>
      <c r="AN38" s="83">
        <v>2.48671</v>
      </c>
      <c r="AO38" s="82">
        <v>0.18287</v>
      </c>
      <c r="AP38" s="83">
        <v>2.48671</v>
      </c>
    </row>
  </sheetData>
  <mergeCells count="35">
    <mergeCell ref="C2:D2"/>
    <mergeCell ref="C3:D3"/>
    <mergeCell ref="U7:V7"/>
    <mergeCell ref="Y7:Z7"/>
    <mergeCell ref="B5:N5"/>
    <mergeCell ref="P5:AB5"/>
    <mergeCell ref="C7:D7"/>
    <mergeCell ref="E7:F7"/>
    <mergeCell ref="G7:H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2010 Avoided Costs</vt:lpstr>
      <vt:lpstr>A-3-A-96 Table 32</vt:lpstr>
      <vt:lpstr>A-3-A-97 Table 33</vt:lpstr>
      <vt:lpstr>2015 Avoided Costs</vt:lpstr>
      <vt:lpstr>gas2010ac</vt:lpstr>
      <vt:lpstr>gas2011ac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Ginis, Haris</cp:lastModifiedBy>
  <cp:lastPrinted>2011-08-25T20:38:39Z</cp:lastPrinted>
  <dcterms:created xsi:type="dcterms:W3CDTF">2010-03-15T14:47:54Z</dcterms:created>
  <dcterms:modified xsi:type="dcterms:W3CDTF">2015-06-22T22:01:22Z</dcterms:modified>
</cp:coreProperties>
</file>