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20" windowWidth="20370" windowHeight="12810"/>
  </bookViews>
  <sheets>
    <sheet name="General Service Rates Volumes" sheetId="1" r:id="rId1"/>
    <sheet name="General Service Customers" sheetId="2" r:id="rId2"/>
    <sheet name="Contract Rate Volumes" sheetId="3" r:id="rId3"/>
    <sheet name="Contract Rate No Accounts" sheetId="4" r:id="rId4"/>
  </sheets>
  <calcPr calcId="145621"/>
</workbook>
</file>

<file path=xl/calcChain.xml><?xml version="1.0" encoding="utf-8"?>
<calcChain xmlns="http://schemas.openxmlformats.org/spreadsheetml/2006/main">
  <c r="N57" i="4" l="1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M69" i="3"/>
  <c r="L69" i="3"/>
  <c r="K69" i="3"/>
  <c r="J69" i="3"/>
  <c r="I69" i="3"/>
  <c r="H69" i="3"/>
  <c r="G69" i="3"/>
  <c r="F69" i="3"/>
  <c r="E69" i="3"/>
  <c r="D69" i="3"/>
  <c r="C69" i="3"/>
  <c r="N69" i="3" s="1"/>
  <c r="M68" i="3"/>
  <c r="L68" i="3"/>
  <c r="K68" i="3"/>
  <c r="J68" i="3"/>
  <c r="I68" i="3"/>
  <c r="H68" i="3"/>
  <c r="G68" i="3"/>
  <c r="F68" i="3"/>
  <c r="E68" i="3"/>
  <c r="D68" i="3"/>
  <c r="N68" i="3" s="1"/>
  <c r="C68" i="3"/>
  <c r="M67" i="3"/>
  <c r="L67" i="3"/>
  <c r="K67" i="3"/>
  <c r="J67" i="3"/>
  <c r="I67" i="3"/>
  <c r="H67" i="3"/>
  <c r="G67" i="3"/>
  <c r="F67" i="3"/>
  <c r="E67" i="3"/>
  <c r="D67" i="3"/>
  <c r="C67" i="3"/>
  <c r="M66" i="3"/>
  <c r="L66" i="3"/>
  <c r="K66" i="3"/>
  <c r="J66" i="3"/>
  <c r="I66" i="3"/>
  <c r="H66" i="3"/>
  <c r="G66" i="3"/>
  <c r="F66" i="3"/>
  <c r="E66" i="3"/>
  <c r="D66" i="3"/>
  <c r="C66" i="3"/>
  <c r="B66" i="3"/>
  <c r="B65" i="3" s="1"/>
  <c r="M64" i="3"/>
  <c r="L64" i="3"/>
  <c r="K64" i="3"/>
  <c r="J64" i="3"/>
  <c r="I64" i="3"/>
  <c r="H64" i="3"/>
  <c r="G64" i="3"/>
  <c r="F64" i="3"/>
  <c r="E64" i="3"/>
  <c r="D64" i="3"/>
  <c r="C64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C67" i="1"/>
  <c r="C69" i="1"/>
  <c r="C70" i="1"/>
  <c r="C70" i="2"/>
  <c r="C67" i="2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O68" i="1"/>
  <c r="N68" i="1"/>
  <c r="M68" i="1"/>
  <c r="L68" i="1"/>
  <c r="K68" i="1"/>
  <c r="J68" i="1"/>
  <c r="I68" i="1"/>
  <c r="H68" i="1"/>
  <c r="G68" i="1"/>
  <c r="F68" i="1"/>
  <c r="E68" i="1"/>
  <c r="P68" i="1" s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C68" i="1"/>
  <c r="O70" i="2"/>
  <c r="N70" i="2"/>
  <c r="M70" i="2"/>
  <c r="L70" i="2"/>
  <c r="K70" i="2"/>
  <c r="J70" i="2"/>
  <c r="I70" i="2"/>
  <c r="H70" i="2"/>
  <c r="G70" i="2"/>
  <c r="F70" i="2"/>
  <c r="E70" i="2"/>
  <c r="D70" i="2"/>
  <c r="O69" i="2"/>
  <c r="N69" i="2"/>
  <c r="M69" i="2"/>
  <c r="L69" i="2"/>
  <c r="K69" i="2"/>
  <c r="J69" i="2"/>
  <c r="I69" i="2"/>
  <c r="H69" i="2"/>
  <c r="G69" i="2"/>
  <c r="F69" i="2"/>
  <c r="E69" i="2"/>
  <c r="D69" i="2"/>
  <c r="O68" i="2"/>
  <c r="N68" i="2"/>
  <c r="M68" i="2"/>
  <c r="L68" i="2"/>
  <c r="K68" i="2"/>
  <c r="J68" i="2"/>
  <c r="I68" i="2"/>
  <c r="H68" i="2"/>
  <c r="G68" i="2"/>
  <c r="F68" i="2"/>
  <c r="E68" i="2"/>
  <c r="D68" i="2"/>
  <c r="O67" i="2"/>
  <c r="N67" i="2"/>
  <c r="M67" i="2"/>
  <c r="L67" i="2"/>
  <c r="K67" i="2"/>
  <c r="J67" i="2"/>
  <c r="I67" i="2"/>
  <c r="H67" i="2"/>
  <c r="G67" i="2"/>
  <c r="F67" i="2"/>
  <c r="E67" i="2"/>
  <c r="D67" i="2"/>
  <c r="C69" i="2"/>
  <c r="C68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7" i="3" l="1"/>
  <c r="B68" i="3" s="1"/>
  <c r="B69" i="3" s="1"/>
  <c r="N67" i="3"/>
  <c r="P67" i="1"/>
  <c r="N66" i="3"/>
  <c r="P69" i="1"/>
  <c r="P70" i="1"/>
  <c r="P66" i="2" l="1"/>
  <c r="B68" i="2"/>
  <c r="B69" i="2" s="1"/>
  <c r="B70" i="2" s="1"/>
  <c r="B66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61" i="2" s="1"/>
  <c r="P11" i="2"/>
  <c r="P10" i="2"/>
  <c r="P20" i="1"/>
  <c r="B67" i="1"/>
  <c r="B68" i="1" s="1"/>
  <c r="B69" i="1" s="1"/>
  <c r="B70" i="1" s="1"/>
  <c r="P57" i="1"/>
  <c r="P56" i="1"/>
  <c r="P55" i="1"/>
  <c r="P54" i="1"/>
  <c r="P53" i="1"/>
  <c r="P52" i="1"/>
  <c r="P51" i="1"/>
  <c r="P50" i="1"/>
  <c r="P49" i="1"/>
  <c r="P48" i="1"/>
  <c r="P47" i="1"/>
  <c r="P46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19" i="1"/>
  <c r="P18" i="1"/>
  <c r="P17" i="1"/>
  <c r="P16" i="1"/>
  <c r="P15" i="1"/>
  <c r="P14" i="1"/>
  <c r="P13" i="1"/>
  <c r="P12" i="1"/>
  <c r="P11" i="1"/>
  <c r="P10" i="1"/>
  <c r="P67" i="2" l="1"/>
  <c r="P69" i="2"/>
  <c r="P68" i="2"/>
  <c r="P70" i="2"/>
  <c r="P45" i="1"/>
  <c r="B66" i="1"/>
</calcChain>
</file>

<file path=xl/sharedStrings.xml><?xml version="1.0" encoding="utf-8"?>
<sst xmlns="http://schemas.openxmlformats.org/spreadsheetml/2006/main" count="168" uniqueCount="58">
  <si>
    <t>Total Weather Normalized Throughput Volumes: 10³ m3</t>
  </si>
  <si>
    <t>TOTAL THROUGHPUT VOLUMES - ALL DSO   10³ m3</t>
  </si>
  <si>
    <t>Residential Volume</t>
  </si>
  <si>
    <t>Commercial volume</t>
  </si>
  <si>
    <t>Industrial Volume</t>
  </si>
  <si>
    <t>Total</t>
  </si>
  <si>
    <t>Month</t>
  </si>
  <si>
    <t>Rate M1</t>
  </si>
  <si>
    <t>Rate M2</t>
  </si>
  <si>
    <t>Rate 01</t>
  </si>
  <si>
    <t>Tobacco M1</t>
  </si>
  <si>
    <t>Tobacco M2</t>
  </si>
  <si>
    <t>Rate 10</t>
  </si>
  <si>
    <t>CIA 10</t>
  </si>
  <si>
    <t>Volumes</t>
  </si>
  <si>
    <t>Year</t>
  </si>
  <si>
    <t>TOTAL NUMBER OF BILLED CUSTOMERS</t>
  </si>
  <si>
    <t>Residential</t>
  </si>
  <si>
    <t>Commercial</t>
  </si>
  <si>
    <t>Industrial</t>
  </si>
  <si>
    <t>Customers</t>
  </si>
  <si>
    <t>AVERAGE ANNUAL NUMBER OF BILLED CUSTOMERS</t>
  </si>
  <si>
    <t>2015 BUDGET DEMAND FORECAST</t>
  </si>
  <si>
    <t>GENERAL SERVICE RATES</t>
  </si>
  <si>
    <t>B</t>
  </si>
  <si>
    <t>R</t>
  </si>
  <si>
    <t>I</t>
  </si>
  <si>
    <t>D</t>
  </si>
  <si>
    <t>G</t>
  </si>
  <si>
    <t>E</t>
  </si>
  <si>
    <t>Y</t>
  </si>
  <si>
    <t>A</t>
  </si>
  <si>
    <t>M4/T4</t>
  </si>
  <si>
    <t>M5/T5</t>
  </si>
  <si>
    <t>M7/T7</t>
  </si>
  <si>
    <t>M9/T9</t>
  </si>
  <si>
    <t>M10/T10</t>
  </si>
  <si>
    <t>T-1</t>
  </si>
  <si>
    <t>T-2</t>
  </si>
  <si>
    <t>T-3</t>
  </si>
  <si>
    <t>R20</t>
  </si>
  <si>
    <t>R25</t>
  </si>
  <si>
    <t>R100</t>
  </si>
  <si>
    <t>Total Throughput Volumes: 10³ m3</t>
  </si>
  <si>
    <t>CONTRACT RATE MARKET</t>
  </si>
  <si>
    <t>Total Number of Contract Accounts</t>
  </si>
  <si>
    <t>TOTAL</t>
  </si>
  <si>
    <t>Check</t>
  </si>
  <si>
    <t>Brg-14</t>
  </si>
  <si>
    <t>Check!!!</t>
  </si>
  <si>
    <t>(Excludes MAV volumes)</t>
  </si>
  <si>
    <t>T-1 *</t>
  </si>
  <si>
    <t>T-2 *</t>
  </si>
  <si>
    <t>R25 **</t>
  </si>
  <si>
    <t>NOTES:</t>
  </si>
  <si>
    <t>customer count based on the forecasted volume.  If rate 25 customer did not have consumption in any given month the customer is not counted</t>
  </si>
  <si>
    <t>T-1 &amp; T-2</t>
  </si>
  <si>
    <t>customer count based on number of contracts and not the number of delivery points (ie. Multiple delivery points on 1 Tservice contract = 1 customer)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</si>
</sst>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_ ;[Red]\-#,##0\ "/>
    <numFmt numFmtId="165" formatCode="_-* #,##0.0_-;\-* #,##0.0_-;_-* &quot;-&quot;??_-;_-@_-"/>
    <numFmt numFmtId="166" formatCode="_-* #,##0_-;\-* #,##0_-;_-* &quot;-&quot;??_-;_-@_-"/>
  </numFmts>
  <fonts count="11">
    <font>
      <sz val="11"/>
      <color theme="1"/>
      <name val="Cambria"/>
      <family val="2"/>
    </font>
    <font>
      <sz val="11"/>
      <color theme="1"/>
      <name val="Cambria"/>
      <family val="2"/>
    </font>
    <font>
      <sz val="10"/>
      <name val="Century Schoolbook"/>
      <family val="1"/>
    </font>
    <font>
      <b/>
      <sz val="10"/>
      <name val="Century Schoolbook"/>
      <family val="1"/>
    </font>
    <font>
      <sz val="10"/>
      <color theme="1"/>
      <name val="Century Schoolbook"/>
      <family val="1"/>
    </font>
    <font>
      <sz val="10"/>
      <color indexed="10"/>
      <name val="Century Schoolbook"/>
      <family val="1"/>
    </font>
    <font>
      <u/>
      <sz val="10"/>
      <name val="Century Schoolbook"/>
      <family val="1"/>
    </font>
    <font>
      <b/>
      <sz val="10"/>
      <color theme="1"/>
      <name val="Century Schoolbook"/>
      <family val="1"/>
    </font>
    <font>
      <b/>
      <sz val="11"/>
      <color theme="1"/>
      <name val="Cambria"/>
      <family val="1"/>
    </font>
    <font>
      <b/>
      <sz val="10"/>
      <color rgb="FF0000FF"/>
      <name val="Century Schoolbook"/>
      <family val="1"/>
    </font>
    <font>
      <b/>
      <sz val="11"/>
      <color theme="1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0" borderId="0" xfId="0" applyNumberFormat="1" applyFont="1" applyAlignment="1"/>
    <xf numFmtId="0" fontId="2" fillId="0" borderId="0" xfId="0" applyFont="1" applyFill="1" applyBorder="1" applyAlignment="1"/>
    <xf numFmtId="0" fontId="3" fillId="0" borderId="0" xfId="0" applyFont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/>
    <xf numFmtId="0" fontId="2" fillId="0" borderId="0" xfId="0" applyFont="1" applyAlignment="1"/>
    <xf numFmtId="164" fontId="2" fillId="0" borderId="0" xfId="0" applyNumberFormat="1" applyFont="1" applyFill="1" applyBorder="1" applyAlignment="1"/>
    <xf numFmtId="0" fontId="5" fillId="0" borderId="0" xfId="0" applyFont="1" applyFill="1" applyAlignment="1"/>
    <xf numFmtId="164" fontId="2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Font="1" applyBorder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/>
    <xf numFmtId="0" fontId="6" fillId="2" borderId="4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Continuous"/>
    </xf>
    <xf numFmtId="0" fontId="6" fillId="4" borderId="0" xfId="0" applyFont="1" applyFill="1" applyBorder="1" applyAlignment="1">
      <alignment horizontal="centerContinuous"/>
    </xf>
    <xf numFmtId="0" fontId="6" fillId="4" borderId="5" xfId="0" applyFont="1" applyFill="1" applyBorder="1" applyAlignment="1">
      <alignment horizontal="centerContinuous"/>
    </xf>
    <xf numFmtId="0" fontId="3" fillId="5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17" fontId="2" fillId="6" borderId="0" xfId="0" applyNumberFormat="1" applyFont="1" applyFill="1" applyAlignment="1">
      <alignment horizontal="center"/>
    </xf>
    <xf numFmtId="164" fontId="2" fillId="6" borderId="0" xfId="0" applyNumberFormat="1" applyFont="1" applyFill="1"/>
    <xf numFmtId="17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/>
    <xf numFmtId="164" fontId="4" fillId="0" borderId="0" xfId="0" applyNumberFormat="1" applyFont="1"/>
    <xf numFmtId="164" fontId="3" fillId="0" borderId="0" xfId="0" applyNumberFormat="1" applyFont="1" applyFill="1"/>
    <xf numFmtId="17" fontId="3" fillId="0" borderId="0" xfId="0" applyNumberFormat="1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165" fontId="3" fillId="0" borderId="0" xfId="1" applyNumberFormat="1" applyFont="1" applyBorder="1" applyAlignment="1"/>
    <xf numFmtId="165" fontId="3" fillId="0" borderId="0" xfId="1" applyNumberFormat="1" applyFont="1" applyAlignment="1"/>
    <xf numFmtId="165" fontId="2" fillId="0" borderId="0" xfId="1" applyNumberFormat="1" applyFont="1" applyAlignment="1"/>
    <xf numFmtId="166" fontId="2" fillId="0" borderId="0" xfId="1" applyNumberFormat="1" applyFont="1" applyAlignment="1"/>
    <xf numFmtId="0" fontId="6" fillId="7" borderId="4" xfId="0" applyFont="1" applyFill="1" applyBorder="1" applyAlignment="1">
      <alignment horizontal="centerContinuous"/>
    </xf>
    <xf numFmtId="0" fontId="6" fillId="7" borderId="0" xfId="0" applyFont="1" applyFill="1" applyBorder="1" applyAlignment="1">
      <alignment horizontal="centerContinuous"/>
    </xf>
    <xf numFmtId="0" fontId="6" fillId="8" borderId="0" xfId="0" applyFont="1" applyFill="1" applyBorder="1" applyAlignment="1">
      <alignment horizontal="centerContinuous"/>
    </xf>
    <xf numFmtId="0" fontId="6" fillId="9" borderId="0" xfId="0" applyFont="1" applyFill="1" applyBorder="1" applyAlignment="1">
      <alignment horizontal="centerContinuous"/>
    </xf>
    <xf numFmtId="0" fontId="6" fillId="9" borderId="5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/>
    </xf>
    <xf numFmtId="166" fontId="2" fillId="10" borderId="0" xfId="0" applyNumberFormat="1" applyFont="1" applyFill="1" applyAlignment="1"/>
    <xf numFmtId="166" fontId="2" fillId="8" borderId="0" xfId="0" applyNumberFormat="1" applyFont="1" applyFill="1" applyAlignment="1"/>
    <xf numFmtId="166" fontId="2" fillId="9" borderId="0" xfId="0" applyNumberFormat="1" applyFont="1" applyFill="1" applyAlignment="1"/>
    <xf numFmtId="164" fontId="3" fillId="11" borderId="0" xfId="0" applyNumberFormat="1" applyFont="1" applyFill="1" applyAlignment="1"/>
    <xf numFmtId="164" fontId="3" fillId="12" borderId="0" xfId="0" applyNumberFormat="1" applyFont="1" applyFill="1" applyAlignment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2" fillId="0" borderId="0" xfId="0" applyFont="1" applyBorder="1" applyAlignment="1"/>
    <xf numFmtId="0" fontId="3" fillId="0" borderId="0" xfId="0" applyFont="1" applyBorder="1" applyAlignment="1">
      <alignment horizontal="centerContinuous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66" fontId="2" fillId="14" borderId="0" xfId="0" applyNumberFormat="1" applyFont="1" applyFill="1" applyAlignment="1"/>
    <xf numFmtId="0" fontId="4" fillId="13" borderId="0" xfId="0" applyFont="1" applyFill="1"/>
    <xf numFmtId="0" fontId="2" fillId="13" borderId="0" xfId="0" applyFont="1" applyFill="1" applyAlignment="1"/>
    <xf numFmtId="17" fontId="9" fillId="14" borderId="0" xfId="0" applyNumberFormat="1" applyFont="1" applyFill="1" applyAlignment="1">
      <alignment horizontal="center"/>
    </xf>
    <xf numFmtId="165" fontId="9" fillId="14" borderId="0" xfId="1" applyNumberFormat="1" applyFont="1" applyFill="1" applyBorder="1" applyAlignment="1"/>
    <xf numFmtId="166" fontId="0" fillId="0" borderId="0" xfId="1" applyNumberFormat="1" applyFont="1"/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8">
    <dxf>
      <font>
        <b val="0"/>
        <i/>
        <color auto="1"/>
      </font>
      <numFmt numFmtId="167" formatCode="0_ ;[Red]\-0\ "/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b val="0"/>
        <i/>
      </font>
      <numFmt numFmtId="164" formatCode="#,##0_ ;[Red]\-#,##0\ "/>
      <fill>
        <patternFill>
          <bgColor rgb="FFFFFF00"/>
        </patternFill>
      </fill>
    </dxf>
    <dxf>
      <font>
        <b val="0"/>
        <i/>
        <color auto="1"/>
      </font>
      <numFmt numFmtId="167" formatCode="0_ ;[Red]\-0\ "/>
      <fill>
        <patternFill>
          <bgColor rgb="FFFFFF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FF0000"/>
      </font>
      <fill>
        <patternFill>
          <bgColor rgb="FFFFFF00"/>
        </patternFill>
      </fill>
    </dxf>
    <dxf>
      <font>
        <b val="0"/>
        <i/>
      </font>
      <numFmt numFmtId="164" formatCode="#,##0_ ;[Red]\-#,##0\ "/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0"/>
  <sheetViews>
    <sheetView tabSelected="1" topLeftCell="A51" workbookViewId="0">
      <selection activeCell="C67" sqref="C67"/>
    </sheetView>
  </sheetViews>
  <sheetFormatPr defaultColWidth="8.75" defaultRowHeight="12.75"/>
  <cols>
    <col min="1" max="2" width="8.75" style="5"/>
    <col min="3" max="3" width="14.375" style="5" customWidth="1"/>
    <col min="4" max="7" width="8.75" style="5"/>
    <col min="8" max="9" width="10" style="5" customWidth="1"/>
    <col min="10" max="15" width="8.75" style="5"/>
    <col min="16" max="16" width="12.125" style="5" customWidth="1"/>
    <col min="17" max="16384" width="8.75" style="5"/>
  </cols>
  <sheetData>
    <row r="4" spans="1:16">
      <c r="B4" s="2"/>
      <c r="C4" s="3" t="s">
        <v>22</v>
      </c>
      <c r="D4" s="4"/>
      <c r="E4" s="4"/>
      <c r="F4" s="4"/>
      <c r="G4" s="4"/>
      <c r="H4" s="56" t="s">
        <v>23</v>
      </c>
      <c r="I4" s="1"/>
      <c r="J4" s="1"/>
      <c r="K4" s="4"/>
      <c r="L4" s="4"/>
      <c r="M4" s="4"/>
      <c r="N4" s="4"/>
      <c r="O4" s="4"/>
      <c r="P4" s="4"/>
    </row>
    <row r="5" spans="1:16">
      <c r="B5" s="6"/>
      <c r="C5" s="7" t="s">
        <v>0</v>
      </c>
      <c r="D5" s="2"/>
      <c r="E5" s="2"/>
      <c r="F5" s="2"/>
      <c r="G5" s="7"/>
      <c r="H5" s="8"/>
      <c r="I5" s="2"/>
      <c r="J5" s="2"/>
      <c r="K5" s="2"/>
      <c r="L5" s="2"/>
      <c r="M5" s="2"/>
      <c r="N5" s="2"/>
      <c r="O5" s="2"/>
      <c r="P5" s="2"/>
    </row>
    <row r="6" spans="1:16">
      <c r="B6" s="9"/>
      <c r="C6" s="9"/>
      <c r="D6" s="7"/>
      <c r="E6" s="7"/>
      <c r="F6" s="1"/>
      <c r="G6" s="1"/>
      <c r="H6" s="10"/>
      <c r="I6" s="11"/>
      <c r="J6" s="11"/>
      <c r="K6" s="11"/>
      <c r="L6" s="7"/>
      <c r="M6" s="7"/>
      <c r="N6" s="7"/>
      <c r="O6" s="7"/>
      <c r="P6" s="12"/>
    </row>
    <row r="7" spans="1:16">
      <c r="B7" s="13"/>
      <c r="C7" s="14" t="s">
        <v>1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7"/>
    </row>
    <row r="8" spans="1:16">
      <c r="B8" s="18"/>
      <c r="C8" s="19" t="s">
        <v>2</v>
      </c>
      <c r="D8" s="20"/>
      <c r="E8" s="20"/>
      <c r="F8" s="21" t="s">
        <v>3</v>
      </c>
      <c r="G8" s="21"/>
      <c r="H8" s="21"/>
      <c r="I8" s="21"/>
      <c r="J8" s="21"/>
      <c r="K8" s="21"/>
      <c r="L8" s="22" t="s">
        <v>4</v>
      </c>
      <c r="M8" s="22"/>
      <c r="N8" s="23"/>
      <c r="O8" s="23"/>
      <c r="P8" s="24" t="s">
        <v>5</v>
      </c>
    </row>
    <row r="9" spans="1:16">
      <c r="B9" s="25" t="s">
        <v>6</v>
      </c>
      <c r="C9" s="26" t="s">
        <v>7</v>
      </c>
      <c r="D9" s="27" t="s">
        <v>8</v>
      </c>
      <c r="E9" s="27" t="s">
        <v>9</v>
      </c>
      <c r="F9" s="27" t="s">
        <v>7</v>
      </c>
      <c r="G9" s="27" t="s">
        <v>8</v>
      </c>
      <c r="H9" s="27" t="s">
        <v>10</v>
      </c>
      <c r="I9" s="27" t="s">
        <v>11</v>
      </c>
      <c r="J9" s="27" t="s">
        <v>9</v>
      </c>
      <c r="K9" s="27" t="s">
        <v>12</v>
      </c>
      <c r="L9" s="27" t="s">
        <v>7</v>
      </c>
      <c r="M9" s="27" t="s">
        <v>8</v>
      </c>
      <c r="N9" s="28" t="s">
        <v>12</v>
      </c>
      <c r="O9" s="28" t="s">
        <v>13</v>
      </c>
      <c r="P9" s="29" t="s">
        <v>14</v>
      </c>
    </row>
    <row r="10" spans="1:16">
      <c r="A10" s="58" t="s">
        <v>24</v>
      </c>
      <c r="B10" s="32">
        <v>41670</v>
      </c>
      <c r="C10" s="33">
        <v>406182.89699254517</v>
      </c>
      <c r="D10" s="33">
        <v>36.786583967588278</v>
      </c>
      <c r="E10" s="33">
        <v>129569.06117988695</v>
      </c>
      <c r="F10" s="33">
        <v>119747.6041256976</v>
      </c>
      <c r="G10" s="33">
        <v>124916.51655869042</v>
      </c>
      <c r="H10" s="33">
        <v>265.83826200000004</v>
      </c>
      <c r="I10" s="33">
        <v>164.63861000000026</v>
      </c>
      <c r="J10" s="33">
        <v>46011.753249902686</v>
      </c>
      <c r="K10" s="33">
        <v>37288.135933206155</v>
      </c>
      <c r="L10" s="33">
        <v>13247.161361243852</v>
      </c>
      <c r="M10" s="33">
        <v>46946.842121180845</v>
      </c>
      <c r="N10" s="33">
        <v>4452.2764255464181</v>
      </c>
      <c r="O10" s="33">
        <v>8018.8785320188717</v>
      </c>
      <c r="P10" s="33">
        <f t="shared" ref="P10:P57" si="0">SUM(C10:O10)</f>
        <v>936848.38993588649</v>
      </c>
    </row>
    <row r="11" spans="1:16">
      <c r="A11" s="58" t="s">
        <v>25</v>
      </c>
      <c r="B11" s="32">
        <v>41698</v>
      </c>
      <c r="C11" s="33">
        <v>347356.17558037839</v>
      </c>
      <c r="D11" s="33">
        <v>24.256511081371436</v>
      </c>
      <c r="E11" s="33">
        <v>104995.98435134256</v>
      </c>
      <c r="F11" s="33">
        <v>103897.97492006699</v>
      </c>
      <c r="G11" s="33">
        <v>117030.33620336106</v>
      </c>
      <c r="H11" s="33">
        <v>194.84366200000002</v>
      </c>
      <c r="I11" s="33">
        <v>462.91276599999998</v>
      </c>
      <c r="J11" s="33">
        <v>41135.616553496431</v>
      </c>
      <c r="K11" s="33">
        <v>33650.817671212157</v>
      </c>
      <c r="L11" s="33">
        <v>11606.864072334367</v>
      </c>
      <c r="M11" s="33">
        <v>47380.742425040895</v>
      </c>
      <c r="N11" s="33">
        <v>4452.6047526589819</v>
      </c>
      <c r="O11" s="33">
        <v>7832.3947019552515</v>
      </c>
      <c r="P11" s="33">
        <f t="shared" si="0"/>
        <v>820021.52417092852</v>
      </c>
    </row>
    <row r="12" spans="1:16">
      <c r="A12" s="58" t="s">
        <v>26</v>
      </c>
      <c r="B12" s="32">
        <v>41729</v>
      </c>
      <c r="C12" s="33">
        <v>297859.77060781803</v>
      </c>
      <c r="D12" s="33">
        <v>28.558119005753984</v>
      </c>
      <c r="E12" s="33">
        <v>87193.964746812519</v>
      </c>
      <c r="F12" s="33">
        <v>87026.306462208042</v>
      </c>
      <c r="G12" s="33">
        <v>108410.73956213216</v>
      </c>
      <c r="H12" s="33">
        <v>251.08661657264582</v>
      </c>
      <c r="I12" s="33">
        <v>301.17993452629634</v>
      </c>
      <c r="J12" s="33">
        <v>34815.786352001385</v>
      </c>
      <c r="K12" s="33">
        <v>31062.342279724642</v>
      </c>
      <c r="L12" s="33">
        <v>9314.406702549124</v>
      </c>
      <c r="M12" s="33">
        <v>38236.467660945847</v>
      </c>
      <c r="N12" s="33">
        <v>3596.5980233162218</v>
      </c>
      <c r="O12" s="33">
        <v>6836.0282125335261</v>
      </c>
      <c r="P12" s="33">
        <f t="shared" si="0"/>
        <v>704933.23528014624</v>
      </c>
    </row>
    <row r="13" spans="1:16">
      <c r="A13" s="58" t="s">
        <v>27</v>
      </c>
      <c r="B13" s="32">
        <v>41759</v>
      </c>
      <c r="C13" s="33">
        <v>175236.35950785459</v>
      </c>
      <c r="D13" s="33">
        <v>19.212099460501872</v>
      </c>
      <c r="E13" s="33">
        <v>54515.872059389774</v>
      </c>
      <c r="F13" s="33">
        <v>48826.41834833649</v>
      </c>
      <c r="G13" s="33">
        <v>73931.603852370885</v>
      </c>
      <c r="H13" s="33">
        <v>598.97708051673396</v>
      </c>
      <c r="I13" s="33">
        <v>725.10702721115251</v>
      </c>
      <c r="J13" s="33">
        <v>19841.363784439593</v>
      </c>
      <c r="K13" s="33">
        <v>21242.31431712873</v>
      </c>
      <c r="L13" s="33">
        <v>4044.6497710095859</v>
      </c>
      <c r="M13" s="33">
        <v>26366.558505390956</v>
      </c>
      <c r="N13" s="33">
        <v>2920.4237898525735</v>
      </c>
      <c r="O13" s="33">
        <v>4828.6734456489557</v>
      </c>
      <c r="P13" s="33">
        <f t="shared" si="0"/>
        <v>433097.53358861053</v>
      </c>
    </row>
    <row r="14" spans="1:16">
      <c r="A14" s="58" t="s">
        <v>28</v>
      </c>
      <c r="B14" s="32">
        <v>41790</v>
      </c>
      <c r="C14" s="33">
        <v>87027.27232973573</v>
      </c>
      <c r="D14" s="33">
        <v>11.40488754840225</v>
      </c>
      <c r="E14" s="33">
        <v>29046.111045834776</v>
      </c>
      <c r="F14" s="33">
        <v>23269.275202020213</v>
      </c>
      <c r="G14" s="33">
        <v>46190.861931246793</v>
      </c>
      <c r="H14" s="33">
        <v>282.20724603974315</v>
      </c>
      <c r="I14" s="33">
        <v>286.87701661709065</v>
      </c>
      <c r="J14" s="33">
        <v>9975.9450701732021</v>
      </c>
      <c r="K14" s="33">
        <v>12773.523016372023</v>
      </c>
      <c r="L14" s="33">
        <v>1008.7288856148546</v>
      </c>
      <c r="M14" s="33">
        <v>17035.917620182201</v>
      </c>
      <c r="N14" s="33">
        <v>2479.1248783438941</v>
      </c>
      <c r="O14" s="33">
        <v>3370.9641409146307</v>
      </c>
      <c r="P14" s="33">
        <f t="shared" si="0"/>
        <v>232758.21327064361</v>
      </c>
    </row>
    <row r="15" spans="1:16">
      <c r="A15" s="58" t="s">
        <v>29</v>
      </c>
      <c r="B15" s="32">
        <v>41820</v>
      </c>
      <c r="C15" s="33">
        <v>53966.008030665464</v>
      </c>
      <c r="D15" s="33">
        <v>7.7849127139928722</v>
      </c>
      <c r="E15" s="33">
        <v>16694.434009153127</v>
      </c>
      <c r="F15" s="33">
        <v>10625.716898139497</v>
      </c>
      <c r="G15" s="33">
        <v>26685.063420868129</v>
      </c>
      <c r="H15" s="33">
        <v>26.178975206784639</v>
      </c>
      <c r="I15" s="33">
        <v>23.295821769580318</v>
      </c>
      <c r="J15" s="33">
        <v>4667.0413531393733</v>
      </c>
      <c r="K15" s="33">
        <v>7121.0167395206281</v>
      </c>
      <c r="L15" s="33">
        <v>314.48201420681858</v>
      </c>
      <c r="M15" s="33">
        <v>13131.455089590458</v>
      </c>
      <c r="N15" s="33">
        <v>2489.2679502611713</v>
      </c>
      <c r="O15" s="33">
        <v>2651.1798184117729</v>
      </c>
      <c r="P15" s="33">
        <f t="shared" si="0"/>
        <v>138402.92503364678</v>
      </c>
    </row>
    <row r="16" spans="1:16">
      <c r="A16" s="58"/>
      <c r="B16" s="32">
        <v>41851</v>
      </c>
      <c r="C16" s="33">
        <v>56551.822485099583</v>
      </c>
      <c r="D16" s="33">
        <v>6.8972164933480089</v>
      </c>
      <c r="E16" s="33">
        <v>14393.119135532248</v>
      </c>
      <c r="F16" s="33">
        <v>11706.371726654119</v>
      </c>
      <c r="G16" s="33">
        <v>21800.085326421533</v>
      </c>
      <c r="H16" s="33">
        <v>80.447545932805681</v>
      </c>
      <c r="I16" s="33">
        <v>77.249070867324477</v>
      </c>
      <c r="J16" s="33">
        <v>4292.1036885202484</v>
      </c>
      <c r="K16" s="33">
        <v>6182.6816861524139</v>
      </c>
      <c r="L16" s="33">
        <v>465.08776067935264</v>
      </c>
      <c r="M16" s="33">
        <v>12123.46399172191</v>
      </c>
      <c r="N16" s="33">
        <v>2636.8063225088245</v>
      </c>
      <c r="O16" s="33">
        <v>2363.0589159199917</v>
      </c>
      <c r="P16" s="33">
        <f t="shared" si="0"/>
        <v>132679.19487250369</v>
      </c>
    </row>
    <row r="17" spans="1:21">
      <c r="A17" s="58" t="s">
        <v>30</v>
      </c>
      <c r="B17" s="32">
        <v>41882</v>
      </c>
      <c r="C17" s="33">
        <v>52517.097401809478</v>
      </c>
      <c r="D17" s="33">
        <v>9.5378351290599142</v>
      </c>
      <c r="E17" s="33">
        <v>13273.556849614166</v>
      </c>
      <c r="F17" s="33">
        <v>12034.825399842897</v>
      </c>
      <c r="G17" s="33">
        <v>22102.10635840935</v>
      </c>
      <c r="H17" s="33">
        <v>1023.8958679642024</v>
      </c>
      <c r="I17" s="33">
        <v>642.22947773613475</v>
      </c>
      <c r="J17" s="33">
        <v>4569.8774778686466</v>
      </c>
      <c r="K17" s="33">
        <v>6175.8431188037093</v>
      </c>
      <c r="L17" s="33">
        <v>457.16124740621609</v>
      </c>
      <c r="M17" s="33">
        <v>12109.0617713549</v>
      </c>
      <c r="N17" s="33">
        <v>2469.0476526035395</v>
      </c>
      <c r="O17" s="33">
        <v>2525.6883977432794</v>
      </c>
      <c r="P17" s="33">
        <f t="shared" si="0"/>
        <v>129909.92885628558</v>
      </c>
    </row>
    <row r="18" spans="1:21">
      <c r="A18" s="58" t="s">
        <v>29</v>
      </c>
      <c r="B18" s="32">
        <v>41912</v>
      </c>
      <c r="C18" s="33">
        <v>58931.189691197273</v>
      </c>
      <c r="D18" s="33">
        <v>8.7588605056692597</v>
      </c>
      <c r="E18" s="33">
        <v>17461.108196363359</v>
      </c>
      <c r="F18" s="33">
        <v>12455.978795662111</v>
      </c>
      <c r="G18" s="33">
        <v>27517.48045330491</v>
      </c>
      <c r="H18" s="33">
        <v>3985.037082184801</v>
      </c>
      <c r="I18" s="33">
        <v>4828.5342544042724</v>
      </c>
      <c r="J18" s="33">
        <v>5305.7551638858868</v>
      </c>
      <c r="K18" s="33">
        <v>7246.5252346621919</v>
      </c>
      <c r="L18" s="33">
        <v>866.74380039691107</v>
      </c>
      <c r="M18" s="33">
        <v>14043.241079072088</v>
      </c>
      <c r="N18" s="33">
        <v>2850.4662146164319</v>
      </c>
      <c r="O18" s="33">
        <v>2499.026250648054</v>
      </c>
      <c r="P18" s="33">
        <f t="shared" si="0"/>
        <v>157999.84507690399</v>
      </c>
    </row>
    <row r="19" spans="1:21">
      <c r="A19" s="58" t="s">
        <v>31</v>
      </c>
      <c r="B19" s="32">
        <v>41943</v>
      </c>
      <c r="C19" s="33">
        <v>108188.56079869156</v>
      </c>
      <c r="D19" s="33">
        <v>17.180960151162154</v>
      </c>
      <c r="E19" s="33">
        <v>37907.221731200982</v>
      </c>
      <c r="F19" s="33">
        <v>28131.918164532508</v>
      </c>
      <c r="G19" s="33">
        <v>60789.194368676363</v>
      </c>
      <c r="H19" s="33">
        <v>4058.2075706179376</v>
      </c>
      <c r="I19" s="33">
        <v>5077.7432301298859</v>
      </c>
      <c r="J19" s="33">
        <v>13123.293035629111</v>
      </c>
      <c r="K19" s="33">
        <v>16292.93695598782</v>
      </c>
      <c r="L19" s="33">
        <v>1982.3415635099559</v>
      </c>
      <c r="M19" s="33">
        <v>25722.404849656807</v>
      </c>
      <c r="N19" s="33">
        <v>3277.48072034197</v>
      </c>
      <c r="O19" s="33">
        <v>3983.7175046522202</v>
      </c>
      <c r="P19" s="33">
        <f t="shared" si="0"/>
        <v>308552.20145377825</v>
      </c>
      <c r="T19" s="33"/>
      <c r="U19" s="33"/>
    </row>
    <row r="20" spans="1:21">
      <c r="A20" s="58" t="s">
        <v>25</v>
      </c>
      <c r="B20" s="32">
        <v>41973</v>
      </c>
      <c r="C20" s="33">
        <v>210586.98653457404</v>
      </c>
      <c r="D20" s="33">
        <v>41.841087389397615</v>
      </c>
      <c r="E20" s="33">
        <v>71034.778484708906</v>
      </c>
      <c r="F20" s="33">
        <v>68231.565887836769</v>
      </c>
      <c r="G20" s="33">
        <v>99024.731795702581</v>
      </c>
      <c r="H20" s="34">
        <v>-1628.3881526063901</v>
      </c>
      <c r="I20" s="34">
        <v>-1200.7860193447241</v>
      </c>
      <c r="J20" s="33">
        <v>28577.138673991954</v>
      </c>
      <c r="K20" s="33">
        <v>28266.465831644105</v>
      </c>
      <c r="L20" s="33">
        <v>6333.064324190118</v>
      </c>
      <c r="M20" s="33">
        <v>35474.386937439085</v>
      </c>
      <c r="N20" s="33">
        <v>3896.3749108904899</v>
      </c>
      <c r="O20" s="33">
        <v>5615.8107983477812</v>
      </c>
      <c r="P20" s="33">
        <f t="shared" si="0"/>
        <v>554253.97109476419</v>
      </c>
      <c r="T20" s="35"/>
      <c r="U20" s="35"/>
    </row>
    <row r="21" spans="1:21">
      <c r="A21" s="58"/>
      <c r="B21" s="36">
        <v>42004</v>
      </c>
      <c r="C21" s="35">
        <v>344135.26016237453</v>
      </c>
      <c r="D21" s="35">
        <v>26.930057881044309</v>
      </c>
      <c r="E21" s="35">
        <v>104070.04148328968</v>
      </c>
      <c r="F21" s="35">
        <v>105096.96331942418</v>
      </c>
      <c r="G21" s="35">
        <v>125849.18609362929</v>
      </c>
      <c r="H21" s="34">
        <v>-101.5369885099541</v>
      </c>
      <c r="I21" s="34">
        <v>-178.67709273288031</v>
      </c>
      <c r="J21" s="35">
        <v>42275.739476543975</v>
      </c>
      <c r="K21" s="35">
        <v>36952.476306399934</v>
      </c>
      <c r="L21" s="35">
        <v>11282.973225542277</v>
      </c>
      <c r="M21" s="35">
        <v>45289.372346019532</v>
      </c>
      <c r="N21" s="35">
        <v>4553.9123616320767</v>
      </c>
      <c r="O21" s="35">
        <v>7219.0495916972459</v>
      </c>
      <c r="P21" s="35">
        <f t="shared" si="0"/>
        <v>826471.69034319092</v>
      </c>
    </row>
    <row r="22" spans="1:21">
      <c r="B22" s="32">
        <v>42035</v>
      </c>
      <c r="C22" s="33">
        <v>406476.0390408425</v>
      </c>
      <c r="D22" s="33">
        <v>36.380073806198553</v>
      </c>
      <c r="E22" s="33">
        <v>130684.26308594209</v>
      </c>
      <c r="F22" s="33">
        <v>118817.95494737568</v>
      </c>
      <c r="G22" s="33">
        <v>123976.66300886779</v>
      </c>
      <c r="H22" s="33">
        <v>277.47249224344563</v>
      </c>
      <c r="I22" s="33">
        <v>149.54662969828243</v>
      </c>
      <c r="J22" s="33">
        <v>45717.24886388913</v>
      </c>
      <c r="K22" s="33">
        <v>37049.468227610261</v>
      </c>
      <c r="L22" s="33">
        <v>13267.978157300637</v>
      </c>
      <c r="M22" s="33">
        <v>47020.615121395502</v>
      </c>
      <c r="N22" s="33">
        <v>4447.364566783277</v>
      </c>
      <c r="O22" s="33">
        <v>8010.0319117681483</v>
      </c>
      <c r="P22" s="33">
        <f t="shared" si="0"/>
        <v>935931.02612752281</v>
      </c>
    </row>
    <row r="23" spans="1:21">
      <c r="B23" s="32">
        <v>42063</v>
      </c>
      <c r="C23" s="33">
        <v>347748.74686869152</v>
      </c>
      <c r="D23" s="33">
        <v>23.999637431231918</v>
      </c>
      <c r="E23" s="33">
        <v>106021.41136563188</v>
      </c>
      <c r="F23" s="33">
        <v>102782.1829251509</v>
      </c>
      <c r="G23" s="33">
        <v>115819.71481132021</v>
      </c>
      <c r="H23" s="33">
        <v>244.82657905608755</v>
      </c>
      <c r="I23" s="33">
        <v>408.04930397286137</v>
      </c>
      <c r="J23" s="33">
        <v>40761.235262279282</v>
      </c>
      <c r="K23" s="33">
        <v>33344.556634529319</v>
      </c>
      <c r="L23" s="33">
        <v>12140.045130624769</v>
      </c>
      <c r="M23" s="33">
        <v>49557.257479523432</v>
      </c>
      <c r="N23" s="33">
        <v>4543.7566976309954</v>
      </c>
      <c r="O23" s="33">
        <v>7992.7363560051335</v>
      </c>
      <c r="P23" s="33">
        <f t="shared" si="0"/>
        <v>821388.51905184763</v>
      </c>
    </row>
    <row r="24" spans="1:21">
      <c r="B24" s="32">
        <v>42094</v>
      </c>
      <c r="C24" s="33">
        <v>298748.48355097213</v>
      </c>
      <c r="D24" s="33">
        <v>28.311617483438841</v>
      </c>
      <c r="E24" s="33">
        <v>88156.822326624257</v>
      </c>
      <c r="F24" s="33">
        <v>87850.765375831965</v>
      </c>
      <c r="G24" s="33">
        <v>109397.99782034707</v>
      </c>
      <c r="H24" s="33">
        <v>263.09023716093856</v>
      </c>
      <c r="I24" s="33">
        <v>290.43797939175721</v>
      </c>
      <c r="J24" s="33">
        <v>35149.974419772188</v>
      </c>
      <c r="K24" s="33">
        <v>31360.501972053407</v>
      </c>
      <c r="L24" s="33">
        <v>9908.749382927228</v>
      </c>
      <c r="M24" s="33">
        <v>40676.297207102325</v>
      </c>
      <c r="N24" s="33">
        <v>3716.9617943690159</v>
      </c>
      <c r="O24" s="33">
        <v>7064.8027737576795</v>
      </c>
      <c r="P24" s="33">
        <f t="shared" si="0"/>
        <v>712613.19645779335</v>
      </c>
    </row>
    <row r="25" spans="1:21">
      <c r="B25" s="32">
        <v>42124</v>
      </c>
      <c r="C25" s="33">
        <v>175363.35475966983</v>
      </c>
      <c r="D25" s="33">
        <v>19.003815590019315</v>
      </c>
      <c r="E25" s="33">
        <v>54738.379216178677</v>
      </c>
      <c r="F25" s="33">
        <v>49159.989097086873</v>
      </c>
      <c r="G25" s="33">
        <v>74416.827672369996</v>
      </c>
      <c r="H25" s="33">
        <v>650.96851884352509</v>
      </c>
      <c r="I25" s="33">
        <v>701.15990088933961</v>
      </c>
      <c r="J25" s="33">
        <v>19964.179379326801</v>
      </c>
      <c r="K25" s="33">
        <v>21373.801623040898</v>
      </c>
      <c r="L25" s="33">
        <v>3972.0035127743672</v>
      </c>
      <c r="M25" s="33">
        <v>25892.98676830616</v>
      </c>
      <c r="N25" s="33">
        <v>2859.2175261942775</v>
      </c>
      <c r="O25" s="33">
        <v>4727.474071413917</v>
      </c>
      <c r="P25" s="33">
        <f t="shared" si="0"/>
        <v>433839.34586168476</v>
      </c>
    </row>
    <row r="26" spans="1:21">
      <c r="B26" s="32">
        <v>42155</v>
      </c>
      <c r="C26" s="33">
        <v>86533.519024572481</v>
      </c>
      <c r="D26" s="33">
        <v>11.209579226781479</v>
      </c>
      <c r="E26" s="33">
        <v>28954.19668558814</v>
      </c>
      <c r="F26" s="33">
        <v>23434.589691034776</v>
      </c>
      <c r="G26" s="33">
        <v>46508.565037264299</v>
      </c>
      <c r="H26" s="33">
        <v>301.18190319477429</v>
      </c>
      <c r="I26" s="33">
        <v>275.1016977645092</v>
      </c>
      <c r="J26" s="33">
        <v>10051.329367671296</v>
      </c>
      <c r="K26" s="33">
        <v>12870.047511283683</v>
      </c>
      <c r="L26" s="33">
        <v>989.83115745167845</v>
      </c>
      <c r="M26" s="33">
        <v>16716.763341180635</v>
      </c>
      <c r="N26" s="33">
        <v>2434.3466564882087</v>
      </c>
      <c r="O26" s="33">
        <v>3310.0774217791791</v>
      </c>
      <c r="P26" s="33">
        <f t="shared" si="0"/>
        <v>232390.75907450044</v>
      </c>
    </row>
    <row r="27" spans="1:21">
      <c r="B27" s="32">
        <v>42185</v>
      </c>
      <c r="C27" s="33">
        <v>54431.686758788346</v>
      </c>
      <c r="D27" s="33">
        <v>7.7615714881223266</v>
      </c>
      <c r="E27" s="33">
        <v>16510.73680150057</v>
      </c>
      <c r="F27" s="33">
        <v>10705.567104133741</v>
      </c>
      <c r="G27" s="33">
        <v>26878.490030435943</v>
      </c>
      <c r="H27" s="33">
        <v>26.097962188656535</v>
      </c>
      <c r="I27" s="33">
        <v>20.994991106524626</v>
      </c>
      <c r="J27" s="33">
        <v>4698.0239325966195</v>
      </c>
      <c r="K27" s="33">
        <v>7168.290258277897</v>
      </c>
      <c r="L27" s="33">
        <v>287.10565916244519</v>
      </c>
      <c r="M27" s="33">
        <v>11988.332874195799</v>
      </c>
      <c r="N27" s="33">
        <v>2381.085935750632</v>
      </c>
      <c r="O27" s="33">
        <v>2535.9612162699746</v>
      </c>
      <c r="P27" s="33">
        <f t="shared" si="0"/>
        <v>137640.13509589527</v>
      </c>
    </row>
    <row r="28" spans="1:21">
      <c r="B28" s="32">
        <v>42216</v>
      </c>
      <c r="C28" s="33">
        <v>57053.735482084645</v>
      </c>
      <c r="D28" s="33">
        <v>6.8783895515558893</v>
      </c>
      <c r="E28" s="33">
        <v>14570.223875894151</v>
      </c>
      <c r="F28" s="33">
        <v>11797.262339823539</v>
      </c>
      <c r="G28" s="33">
        <v>21962.440505130828</v>
      </c>
      <c r="H28" s="33">
        <v>86.651766029263129</v>
      </c>
      <c r="I28" s="33">
        <v>74.957665905157285</v>
      </c>
      <c r="J28" s="33">
        <v>4321.4501616564121</v>
      </c>
      <c r="K28" s="33">
        <v>6224.9546402046217</v>
      </c>
      <c r="L28" s="33">
        <v>433.56297085827083</v>
      </c>
      <c r="M28" s="33">
        <v>11301.705849378573</v>
      </c>
      <c r="N28" s="33">
        <v>2545.3705895470962</v>
      </c>
      <c r="O28" s="33">
        <v>2281.1158387343635</v>
      </c>
      <c r="P28" s="33">
        <f t="shared" si="0"/>
        <v>132660.31007479847</v>
      </c>
    </row>
    <row r="29" spans="1:21">
      <c r="B29" s="32">
        <v>42247</v>
      </c>
      <c r="C29" s="33">
        <v>52986.472873741237</v>
      </c>
      <c r="D29" s="33">
        <v>9.5124580119669027</v>
      </c>
      <c r="E29" s="33">
        <v>13494.707324249504</v>
      </c>
      <c r="F29" s="33">
        <v>12134.590087060989</v>
      </c>
      <c r="G29" s="33">
        <v>22278.917203035715</v>
      </c>
      <c r="H29" s="33">
        <v>1081.8853066038173</v>
      </c>
      <c r="I29" s="33">
        <v>621.85684514086643</v>
      </c>
      <c r="J29" s="33">
        <v>4603.4815271359039</v>
      </c>
      <c r="K29" s="33">
        <v>6221.2564449675274</v>
      </c>
      <c r="L29" s="33">
        <v>426.17843081765221</v>
      </c>
      <c r="M29" s="33">
        <v>11288.404198014887</v>
      </c>
      <c r="N29" s="33">
        <v>2383.3544715870739</v>
      </c>
      <c r="O29" s="33">
        <v>2438.0293876667511</v>
      </c>
      <c r="P29" s="33">
        <f t="shared" si="0"/>
        <v>129968.64655803391</v>
      </c>
    </row>
    <row r="30" spans="1:21">
      <c r="B30" s="32">
        <v>42277</v>
      </c>
      <c r="C30" s="33">
        <v>59464.11337130324</v>
      </c>
      <c r="D30" s="33">
        <v>8.7367299972242289</v>
      </c>
      <c r="E30" s="33">
        <v>17285.746364423048</v>
      </c>
      <c r="F30" s="33">
        <v>12561.733548108779</v>
      </c>
      <c r="G30" s="33">
        <v>27738.605922934505</v>
      </c>
      <c r="H30" s="33">
        <v>4270.1222170846531</v>
      </c>
      <c r="I30" s="33">
        <v>4681.1664935276367</v>
      </c>
      <c r="J30" s="33">
        <v>5344.7558527099563</v>
      </c>
      <c r="K30" s="33">
        <v>7299.7918229240277</v>
      </c>
      <c r="L30" s="33">
        <v>813.58925284085683</v>
      </c>
      <c r="M30" s="33">
        <v>13182.01527574146</v>
      </c>
      <c r="N30" s="33">
        <v>2750.4519100674179</v>
      </c>
      <c r="O30" s="33">
        <v>2411.3429196804113</v>
      </c>
      <c r="P30" s="33">
        <f t="shared" si="0"/>
        <v>157812.17168134317</v>
      </c>
    </row>
    <row r="31" spans="1:21">
      <c r="B31" s="32">
        <v>42308</v>
      </c>
      <c r="C31" s="33">
        <v>108020.16189564719</v>
      </c>
      <c r="D31" s="33">
        <v>16.957358753816258</v>
      </c>
      <c r="E31" s="33">
        <v>38203.880933394583</v>
      </c>
      <c r="F31" s="33">
        <v>28366.174896361783</v>
      </c>
      <c r="G31" s="33">
        <v>61274.900246694917</v>
      </c>
      <c r="H31" s="33">
        <v>4348.8035083134291</v>
      </c>
      <c r="I31" s="33">
        <v>4915.0187644648177</v>
      </c>
      <c r="J31" s="33">
        <v>13214.14381623147</v>
      </c>
      <c r="K31" s="33">
        <v>16405.730752235282</v>
      </c>
      <c r="L31" s="33">
        <v>1936.4892549474325</v>
      </c>
      <c r="M31" s="33">
        <v>25127.435917033363</v>
      </c>
      <c r="N31" s="33">
        <v>3200.3289507631703</v>
      </c>
      <c r="O31" s="33">
        <v>3889.9409484459979</v>
      </c>
      <c r="P31" s="33">
        <f t="shared" si="0"/>
        <v>308919.96724328725</v>
      </c>
    </row>
    <row r="32" spans="1:21">
      <c r="B32" s="32">
        <v>42338</v>
      </c>
      <c r="C32" s="33">
        <v>211519.08042508087</v>
      </c>
      <c r="D32" s="33">
        <v>41.545912636141757</v>
      </c>
      <c r="E32" s="33">
        <v>71795.380038334901</v>
      </c>
      <c r="F32" s="33">
        <v>68720.548503955564</v>
      </c>
      <c r="G32" s="33">
        <v>99715.293288360757</v>
      </c>
      <c r="H32" s="34">
        <v>-1759.5169130511526</v>
      </c>
      <c r="I32" s="34">
        <v>-1182.0738090854902</v>
      </c>
      <c r="J32" s="33">
        <v>28740.070934888976</v>
      </c>
      <c r="K32" s="33">
        <v>28427.626794540283</v>
      </c>
      <c r="L32" s="33">
        <v>6152.642119478448</v>
      </c>
      <c r="M32" s="33">
        <v>34463.759731648606</v>
      </c>
      <c r="N32" s="33">
        <v>3779.7002744598658</v>
      </c>
      <c r="O32" s="33">
        <v>5447.6486737716696</v>
      </c>
      <c r="P32" s="33">
        <f t="shared" si="0"/>
        <v>555861.70597501949</v>
      </c>
    </row>
    <row r="33" spans="2:16">
      <c r="B33" s="36">
        <v>42369</v>
      </c>
      <c r="C33" s="35">
        <v>346012.06032378512</v>
      </c>
      <c r="D33" s="35">
        <v>26.768553170735125</v>
      </c>
      <c r="E33" s="35">
        <v>105334.52435218971</v>
      </c>
      <c r="F33" s="35">
        <v>105726.76917852231</v>
      </c>
      <c r="G33" s="35">
        <v>126591.77278878265</v>
      </c>
      <c r="H33" s="34">
        <v>-133.70213989322428</v>
      </c>
      <c r="I33" s="34">
        <v>-203.70598875232861</v>
      </c>
      <c r="J33" s="35">
        <v>42500.496789400451</v>
      </c>
      <c r="K33" s="35">
        <v>37148.932699140903</v>
      </c>
      <c r="L33" s="35">
        <v>11144.186700889453</v>
      </c>
      <c r="M33" s="35">
        <v>44732.289167147625</v>
      </c>
      <c r="N33" s="35">
        <v>4461.4498631179331</v>
      </c>
      <c r="O33" s="35">
        <v>7072.4742276718807</v>
      </c>
      <c r="P33" s="35">
        <f t="shared" si="0"/>
        <v>830414.31651517306</v>
      </c>
    </row>
    <row r="34" spans="2:16">
      <c r="B34" s="32">
        <v>42400</v>
      </c>
      <c r="C34" s="33">
        <v>409009.68812688702</v>
      </c>
      <c r="D34" s="33">
        <v>36.189205727140667</v>
      </c>
      <c r="E34" s="33">
        <v>131946.56576511578</v>
      </c>
      <c r="F34" s="33">
        <v>119553.99537625324</v>
      </c>
      <c r="G34" s="33">
        <v>124720.78264671034</v>
      </c>
      <c r="H34" s="33">
        <v>278.97501445392936</v>
      </c>
      <c r="I34" s="33">
        <v>146.60981676369161</v>
      </c>
      <c r="J34" s="33">
        <v>47056.910989915777</v>
      </c>
      <c r="K34" s="33">
        <v>36249.89868041125</v>
      </c>
      <c r="L34" s="33">
        <v>13217.113759534484</v>
      </c>
      <c r="M34" s="33">
        <v>46840.355910656013</v>
      </c>
      <c r="N34" s="33">
        <v>3770.5669011846812</v>
      </c>
      <c r="O34" s="33">
        <v>8511.1722552633601</v>
      </c>
      <c r="P34" s="33">
        <f t="shared" si="0"/>
        <v>941338.82444887678</v>
      </c>
    </row>
    <row r="35" spans="2:16">
      <c r="B35" s="32">
        <v>42429</v>
      </c>
      <c r="C35" s="33">
        <v>361931.08766148187</v>
      </c>
      <c r="D35" s="33">
        <v>24.694665096596054</v>
      </c>
      <c r="E35" s="33">
        <v>110666.85285065378</v>
      </c>
      <c r="F35" s="33">
        <v>103430.47278651297</v>
      </c>
      <c r="G35" s="33">
        <v>116523.10180278824</v>
      </c>
      <c r="H35" s="33">
        <v>252.42228567158233</v>
      </c>
      <c r="I35" s="33">
        <v>402.90077862770363</v>
      </c>
      <c r="J35" s="33">
        <v>41983.485361168336</v>
      </c>
      <c r="K35" s="33">
        <v>32648.361737633648</v>
      </c>
      <c r="L35" s="33">
        <v>12093.442270238496</v>
      </c>
      <c r="M35" s="33">
        <v>49367.018487279594</v>
      </c>
      <c r="N35" s="33">
        <v>3860.8242335753125</v>
      </c>
      <c r="O35" s="33">
        <v>8496.0907269329728</v>
      </c>
      <c r="P35" s="33">
        <f t="shared" si="0"/>
        <v>841680.75564766093</v>
      </c>
    </row>
    <row r="36" spans="2:16">
      <c r="B36" s="32">
        <v>42460</v>
      </c>
      <c r="C36" s="33">
        <v>299873.24144083954</v>
      </c>
      <c r="D36" s="33">
        <v>28.096668844640735</v>
      </c>
      <c r="E36" s="33">
        <v>88875.718379511381</v>
      </c>
      <c r="F36" s="33">
        <v>88406.776238482169</v>
      </c>
      <c r="G36" s="33">
        <v>110063.79972598211</v>
      </c>
      <c r="H36" s="33">
        <v>268.1795043725071</v>
      </c>
      <c r="I36" s="33">
        <v>286.07990810723533</v>
      </c>
      <c r="J36" s="33">
        <v>36211.350575435259</v>
      </c>
      <c r="K36" s="33">
        <v>30724.265175690271</v>
      </c>
      <c r="L36" s="33">
        <v>9870.6461359250097</v>
      </c>
      <c r="M36" s="33">
        <v>40519.879990385918</v>
      </c>
      <c r="N36" s="33">
        <v>3133.4967223311951</v>
      </c>
      <c r="O36" s="33">
        <v>7497.7078343979683</v>
      </c>
      <c r="P36" s="33">
        <f t="shared" si="0"/>
        <v>715759.23830030521</v>
      </c>
    </row>
    <row r="37" spans="2:16">
      <c r="B37" s="32">
        <v>42490</v>
      </c>
      <c r="C37" s="33">
        <v>175735.98808910089</v>
      </c>
      <c r="D37" s="33">
        <v>18.830006612182466</v>
      </c>
      <c r="E37" s="33">
        <v>55140.323663243667</v>
      </c>
      <c r="F37" s="33">
        <v>49469.481675592942</v>
      </c>
      <c r="G37" s="33">
        <v>74867.026533531171</v>
      </c>
      <c r="H37" s="33">
        <v>680.76322122832164</v>
      </c>
      <c r="I37" s="33">
        <v>697.07676648430925</v>
      </c>
      <c r="J37" s="33">
        <v>20623.488874335286</v>
      </c>
      <c r="K37" s="33">
        <v>21002.280446439421</v>
      </c>
      <c r="L37" s="33">
        <v>3956.7118726866884</v>
      </c>
      <c r="M37" s="33">
        <v>25793.302507407967</v>
      </c>
      <c r="N37" s="33">
        <v>2448.4967890668559</v>
      </c>
      <c r="O37" s="33">
        <v>5042.1753186613605</v>
      </c>
      <c r="P37" s="33">
        <f t="shared" si="0"/>
        <v>435475.94576439104</v>
      </c>
    </row>
    <row r="38" spans="2:16">
      <c r="B38" s="32">
        <v>42521</v>
      </c>
      <c r="C38" s="33">
        <v>86353.028577231875</v>
      </c>
      <c r="D38" s="33">
        <v>11.061705807124614</v>
      </c>
      <c r="E38" s="33">
        <v>29111.913134129212</v>
      </c>
      <c r="F38" s="33">
        <v>23580.290596606923</v>
      </c>
      <c r="G38" s="33">
        <v>46788.574554432271</v>
      </c>
      <c r="H38" s="33">
        <v>311.28922520497832</v>
      </c>
      <c r="I38" s="33">
        <v>271.39201706545083</v>
      </c>
      <c r="J38" s="33">
        <v>10396.592367106543</v>
      </c>
      <c r="K38" s="33">
        <v>12655.037398349474</v>
      </c>
      <c r="L38" s="33">
        <v>986.01383713755683</v>
      </c>
      <c r="M38" s="33">
        <v>16652.294527678197</v>
      </c>
      <c r="N38" s="33">
        <v>2123.2015031203159</v>
      </c>
      <c r="O38" s="33">
        <v>3557.2163890488114</v>
      </c>
      <c r="P38" s="33">
        <f t="shared" si="0"/>
        <v>232797.90583291871</v>
      </c>
    </row>
    <row r="39" spans="2:16">
      <c r="B39" s="32">
        <v>42551</v>
      </c>
      <c r="C39" s="33">
        <v>54921.38267887746</v>
      </c>
      <c r="D39" s="33">
        <v>7.7439814514038439</v>
      </c>
      <c r="E39" s="33">
        <v>16752.915718352571</v>
      </c>
      <c r="F39" s="33">
        <v>10770.80587596532</v>
      </c>
      <c r="G39" s="33">
        <v>27036.522364737746</v>
      </c>
      <c r="H39" s="33">
        <v>25.134916271791248</v>
      </c>
      <c r="I39" s="33">
        <v>19.633604344621684</v>
      </c>
      <c r="J39" s="33">
        <v>4877.9773240730819</v>
      </c>
      <c r="K39" s="33">
        <v>7065.769492501252</v>
      </c>
      <c r="L39" s="33">
        <v>285.99714310390294</v>
      </c>
      <c r="M39" s="33">
        <v>11942.045874681531</v>
      </c>
      <c r="N39" s="33">
        <v>2113.6589690912069</v>
      </c>
      <c r="O39" s="33">
        <v>2753.7058572521919</v>
      </c>
      <c r="P39" s="33">
        <f t="shared" si="0"/>
        <v>138573.29380070406</v>
      </c>
    </row>
    <row r="40" spans="2:16">
      <c r="B40" s="32">
        <v>42582</v>
      </c>
      <c r="C40" s="33">
        <v>57554.774132982515</v>
      </c>
      <c r="D40" s="33">
        <v>6.8618282537481008</v>
      </c>
      <c r="E40" s="33">
        <v>14789.167705402866</v>
      </c>
      <c r="F40" s="33">
        <v>11868.222040929371</v>
      </c>
      <c r="G40" s="33">
        <v>22089.193692863435</v>
      </c>
      <c r="H40" s="33">
        <v>89.83245762029118</v>
      </c>
      <c r="I40" s="33">
        <v>75.385360246055669</v>
      </c>
      <c r="J40" s="33">
        <v>4481.4423554045643</v>
      </c>
      <c r="K40" s="33">
        <v>6131.6569385077237</v>
      </c>
      <c r="L40" s="33">
        <v>431.88379591304118</v>
      </c>
      <c r="M40" s="33">
        <v>11257.934719055649</v>
      </c>
      <c r="N40" s="33">
        <v>2280.9658450286383</v>
      </c>
      <c r="O40" s="33">
        <v>2497.1720103907965</v>
      </c>
      <c r="P40" s="33">
        <f t="shared" si="0"/>
        <v>133554.49288259869</v>
      </c>
    </row>
    <row r="41" spans="2:16">
      <c r="B41" s="32">
        <v>42613</v>
      </c>
      <c r="C41" s="33">
        <v>53471.398778399729</v>
      </c>
      <c r="D41" s="33">
        <v>9.4932625765249075</v>
      </c>
      <c r="E41" s="33">
        <v>13708.928365229622</v>
      </c>
      <c r="F41" s="33">
        <v>12205.663324086428</v>
      </c>
      <c r="G41" s="33">
        <v>22404.878797455665</v>
      </c>
      <c r="H41" s="33">
        <v>1119.3009008829174</v>
      </c>
      <c r="I41" s="33">
        <v>618.98668546279896</v>
      </c>
      <c r="J41" s="33">
        <v>4766.2791757045752</v>
      </c>
      <c r="K41" s="33">
        <v>6121.2501289892416</v>
      </c>
      <c r="L41" s="33">
        <v>424.52465343768472</v>
      </c>
      <c r="M41" s="33">
        <v>11244.599757976026</v>
      </c>
      <c r="N41" s="33">
        <v>2120.8001488561267</v>
      </c>
      <c r="O41" s="33">
        <v>2652.2297124907718</v>
      </c>
      <c r="P41" s="33">
        <f t="shared" si="0"/>
        <v>130868.3336915481</v>
      </c>
    </row>
    <row r="42" spans="2:16">
      <c r="B42" s="32">
        <v>42643</v>
      </c>
      <c r="C42" s="33">
        <v>59991.341409678847</v>
      </c>
      <c r="D42" s="33">
        <v>8.7173900400833695</v>
      </c>
      <c r="E42" s="33">
        <v>17357.412167633312</v>
      </c>
      <c r="F42" s="33">
        <v>12634.600232034229</v>
      </c>
      <c r="G42" s="33">
        <v>27890.964841381134</v>
      </c>
      <c r="H42" s="33">
        <v>4444.9424418647677</v>
      </c>
      <c r="I42" s="33">
        <v>4630.3898792160353</v>
      </c>
      <c r="J42" s="33">
        <v>5534.7780627596239</v>
      </c>
      <c r="K42" s="33">
        <v>7183.2206991677149</v>
      </c>
      <c r="L42" s="33">
        <v>810.42599758097788</v>
      </c>
      <c r="M42" s="33">
        <v>13130.763272336551</v>
      </c>
      <c r="N42" s="33">
        <v>2466.0491353728839</v>
      </c>
      <c r="O42" s="33">
        <v>2641.2502119463252</v>
      </c>
      <c r="P42" s="33">
        <f t="shared" si="0"/>
        <v>158724.85574101249</v>
      </c>
    </row>
    <row r="43" spans="2:16">
      <c r="B43" s="32">
        <v>42674</v>
      </c>
      <c r="C43" s="33">
        <v>108045.19702314377</v>
      </c>
      <c r="D43" s="33">
        <v>16.774553449255521</v>
      </c>
      <c r="E43" s="33">
        <v>38474.186019115004</v>
      </c>
      <c r="F43" s="33">
        <v>28531.993251595584</v>
      </c>
      <c r="G43" s="33">
        <v>61618.706587676075</v>
      </c>
      <c r="H43" s="33">
        <v>4523.5524516610039</v>
      </c>
      <c r="I43" s="33">
        <v>4854.5701923605229</v>
      </c>
      <c r="J43" s="33">
        <v>13669.303001419114</v>
      </c>
      <c r="K43" s="33">
        <v>16135.713884040513</v>
      </c>
      <c r="L43" s="33">
        <v>1928.9689083262776</v>
      </c>
      <c r="M43" s="33">
        <v>25029.853641627407</v>
      </c>
      <c r="N43" s="33">
        <v>2809.9933501799142</v>
      </c>
      <c r="O43" s="33">
        <v>4191.0267711823717</v>
      </c>
      <c r="P43" s="33">
        <f t="shared" si="0"/>
        <v>309829.83963577688</v>
      </c>
    </row>
    <row r="44" spans="2:16">
      <c r="B44" s="32">
        <v>42704</v>
      </c>
      <c r="C44" s="33">
        <v>212144.98990547599</v>
      </c>
      <c r="D44" s="33">
        <v>41.215418548492558</v>
      </c>
      <c r="E44" s="33">
        <v>72375.594608578584</v>
      </c>
      <c r="F44" s="33">
        <v>69146.251016811919</v>
      </c>
      <c r="G44" s="33">
        <v>100316.48799961606</v>
      </c>
      <c r="H44" s="34">
        <v>-1842.2672881664882</v>
      </c>
      <c r="I44" s="34">
        <v>-1204.4204168647373</v>
      </c>
      <c r="J44" s="33">
        <v>29674.037448291867</v>
      </c>
      <c r="K44" s="33">
        <v>27919.429632559601</v>
      </c>
      <c r="L44" s="33">
        <v>6128.8085261432616</v>
      </c>
      <c r="M44" s="33">
        <v>34330.256885506256</v>
      </c>
      <c r="N44" s="33">
        <v>3273.3572489251487</v>
      </c>
      <c r="O44" s="33">
        <v>5828.927284396621</v>
      </c>
      <c r="P44" s="33">
        <f t="shared" si="0"/>
        <v>558132.66826982249</v>
      </c>
    </row>
    <row r="45" spans="2:16">
      <c r="B45" s="36">
        <v>42735</v>
      </c>
      <c r="C45" s="35">
        <v>347413.95561926847</v>
      </c>
      <c r="D45" s="35">
        <v>26.587669646500018</v>
      </c>
      <c r="E45" s="35">
        <v>106226.14733928513</v>
      </c>
      <c r="F45" s="35">
        <v>106419.55562353026</v>
      </c>
      <c r="G45" s="35">
        <v>127408.61815345133</v>
      </c>
      <c r="H45" s="34">
        <v>-159.13419793956507</v>
      </c>
      <c r="I45" s="34">
        <v>-232.77326585761307</v>
      </c>
      <c r="J45" s="35">
        <v>43836.698832052876</v>
      </c>
      <c r="K45" s="35">
        <v>36436.403261935076</v>
      </c>
      <c r="L45" s="35">
        <v>11101.167257921345</v>
      </c>
      <c r="M45" s="35">
        <v>44559.610961522667</v>
      </c>
      <c r="N45" s="35">
        <v>3829.1527612726313</v>
      </c>
      <c r="O45" s="35">
        <v>7539.6909704347236</v>
      </c>
      <c r="P45" s="35">
        <f t="shared" si="0"/>
        <v>834405.68098652386</v>
      </c>
    </row>
    <row r="46" spans="2:16">
      <c r="B46" s="32">
        <v>42766</v>
      </c>
      <c r="C46" s="33">
        <v>410819.65388185758</v>
      </c>
      <c r="D46" s="33">
        <v>35.95769507533732</v>
      </c>
      <c r="E46" s="33">
        <v>133088.72893142633</v>
      </c>
      <c r="F46" s="33">
        <v>120335.50548413482</v>
      </c>
      <c r="G46" s="33">
        <v>125510.87106526904</v>
      </c>
      <c r="H46" s="33">
        <v>283.01911368794163</v>
      </c>
      <c r="I46" s="33">
        <v>140.80896313156282</v>
      </c>
      <c r="J46" s="33">
        <v>47929.151978186012</v>
      </c>
      <c r="K46" s="33">
        <v>35993.251455628517</v>
      </c>
      <c r="L46" s="33">
        <v>13166.249361768336</v>
      </c>
      <c r="M46" s="33">
        <v>46660.096699916532</v>
      </c>
      <c r="N46" s="33">
        <v>3716.639059513655</v>
      </c>
      <c r="O46" s="33">
        <v>8389.4427748309972</v>
      </c>
      <c r="P46" s="33">
        <f t="shared" si="0"/>
        <v>946069.37646442652</v>
      </c>
    </row>
    <row r="47" spans="2:16">
      <c r="B47" s="32">
        <v>42794</v>
      </c>
      <c r="C47" s="33">
        <v>351409.29375662695</v>
      </c>
      <c r="D47" s="33">
        <v>23.718983748766494</v>
      </c>
      <c r="E47" s="33">
        <v>107954.09322656828</v>
      </c>
      <c r="F47" s="33">
        <v>104105.77472543178</v>
      </c>
      <c r="G47" s="33">
        <v>117255.79658556735</v>
      </c>
      <c r="H47" s="33">
        <v>267.46134915622127</v>
      </c>
      <c r="I47" s="33">
        <v>389.6152028011312</v>
      </c>
      <c r="J47" s="33">
        <v>42754.590703389236</v>
      </c>
      <c r="K47" s="33">
        <v>32412.877063795098</v>
      </c>
      <c r="L47" s="33">
        <v>12046.83940985222</v>
      </c>
      <c r="M47" s="33">
        <v>49176.779495035742</v>
      </c>
      <c r="N47" s="33">
        <v>3804.7164222014439</v>
      </c>
      <c r="O47" s="33">
        <v>8372.6204451790218</v>
      </c>
      <c r="P47" s="33">
        <f t="shared" si="0"/>
        <v>829974.17736935336</v>
      </c>
    </row>
    <row r="48" spans="2:16">
      <c r="B48" s="32">
        <v>42825</v>
      </c>
      <c r="C48" s="33">
        <v>301057.88525914395</v>
      </c>
      <c r="D48" s="33">
        <v>27.905044212255213</v>
      </c>
      <c r="E48" s="33">
        <v>89626.131232294472</v>
      </c>
      <c r="F48" s="33">
        <v>88983.768643119183</v>
      </c>
      <c r="G48" s="33">
        <v>110754.7262318298</v>
      </c>
      <c r="H48" s="33">
        <v>278.4520043244454</v>
      </c>
      <c r="I48" s="33">
        <v>276.00813455563662</v>
      </c>
      <c r="J48" s="33">
        <v>36902.03120469756</v>
      </c>
      <c r="K48" s="33">
        <v>30531.234814268711</v>
      </c>
      <c r="L48" s="33">
        <v>9832.5428889227896</v>
      </c>
      <c r="M48" s="33">
        <v>40363.462773669511</v>
      </c>
      <c r="N48" s="33">
        <v>3089.1198786997097</v>
      </c>
      <c r="O48" s="33">
        <v>7391.5246666319235</v>
      </c>
      <c r="P48" s="33">
        <f t="shared" si="0"/>
        <v>719114.79277636984</v>
      </c>
    </row>
    <row r="49" spans="2:16">
      <c r="B49" s="32">
        <v>42855</v>
      </c>
      <c r="C49" s="33">
        <v>176199.74195226323</v>
      </c>
      <c r="D49" s="33">
        <v>18.677764864621132</v>
      </c>
      <c r="E49" s="33">
        <v>55573.575199370454</v>
      </c>
      <c r="F49" s="33">
        <v>49792.481520333626</v>
      </c>
      <c r="G49" s="33">
        <v>75336.873542333109</v>
      </c>
      <c r="H49" s="33">
        <v>711.77876198951321</v>
      </c>
      <c r="I49" s="33">
        <v>689.44004967767228</v>
      </c>
      <c r="J49" s="33">
        <v>21034.962015456098</v>
      </c>
      <c r="K49" s="33">
        <v>20892.406014220338</v>
      </c>
      <c r="L49" s="33">
        <v>3941.4202325990104</v>
      </c>
      <c r="M49" s="33">
        <v>25693.618246509763</v>
      </c>
      <c r="N49" s="33">
        <v>2417.1106318198454</v>
      </c>
      <c r="O49" s="33">
        <v>4977.5419860283964</v>
      </c>
      <c r="P49" s="33">
        <f t="shared" si="0"/>
        <v>437279.62791746564</v>
      </c>
    </row>
    <row r="50" spans="2:16">
      <c r="B50" s="32">
        <v>42886</v>
      </c>
      <c r="C50" s="33">
        <v>86284.816689016661</v>
      </c>
      <c r="D50" s="33">
        <v>10.93540331199336</v>
      </c>
      <c r="E50" s="33">
        <v>29300.242330313609</v>
      </c>
      <c r="F50" s="33">
        <v>23734.397323654393</v>
      </c>
      <c r="G50" s="33">
        <v>47084.73846682148</v>
      </c>
      <c r="H50" s="33">
        <v>324.04354714569968</v>
      </c>
      <c r="I50" s="33">
        <v>264.23363944457094</v>
      </c>
      <c r="J50" s="33">
        <v>10622.105791902666</v>
      </c>
      <c r="K50" s="33">
        <v>12607.628651797348</v>
      </c>
      <c r="L50" s="33">
        <v>982.19651682343567</v>
      </c>
      <c r="M50" s="33">
        <v>16587.825714175771</v>
      </c>
      <c r="N50" s="33">
        <v>2099.2775536657909</v>
      </c>
      <c r="O50" s="33">
        <v>3517.1341524050722</v>
      </c>
      <c r="P50" s="33">
        <f t="shared" si="0"/>
        <v>233419.57578047845</v>
      </c>
    </row>
    <row r="51" spans="2:16">
      <c r="B51" s="32">
        <v>42916</v>
      </c>
      <c r="C51" s="33">
        <v>55401.587994309797</v>
      </c>
      <c r="D51" s="33">
        <v>7.7284706286980995</v>
      </c>
      <c r="E51" s="33">
        <v>17000.53063274283</v>
      </c>
      <c r="F51" s="33">
        <v>10841.299637276448</v>
      </c>
      <c r="G51" s="33">
        <v>27207.284219091358</v>
      </c>
      <c r="H51" s="33">
        <v>24.525815501011483</v>
      </c>
      <c r="I51" s="33">
        <v>17.97568343904879</v>
      </c>
      <c r="J51" s="33">
        <v>4989.4977516877934</v>
      </c>
      <c r="K51" s="33">
        <v>7043.1695638624942</v>
      </c>
      <c r="L51" s="33">
        <v>284.88862704536069</v>
      </c>
      <c r="M51" s="33">
        <v>11895.758875167263</v>
      </c>
      <c r="N51" s="33">
        <v>2092.0843600328108</v>
      </c>
      <c r="O51" s="33">
        <v>2725.5981406333767</v>
      </c>
      <c r="P51" s="33">
        <f t="shared" si="0"/>
        <v>139531.9297714183</v>
      </c>
    </row>
    <row r="52" spans="2:16">
      <c r="B52" s="32">
        <v>42947</v>
      </c>
      <c r="C52" s="33">
        <v>58047.248396222691</v>
      </c>
      <c r="D52" s="33">
        <v>6.847059978683764</v>
      </c>
      <c r="E52" s="33">
        <v>15014.104377137099</v>
      </c>
      <c r="F52" s="33">
        <v>11945.966733375995</v>
      </c>
      <c r="G52" s="33">
        <v>22228.066707311511</v>
      </c>
      <c r="H52" s="33">
        <v>94.364480638913804</v>
      </c>
      <c r="I52" s="33">
        <v>74.157293956995602</v>
      </c>
      <c r="J52" s="33">
        <v>4582.0254698284289</v>
      </c>
      <c r="K52" s="33">
        <v>6111.0056398946808</v>
      </c>
      <c r="L52" s="33">
        <v>430.20462096781176</v>
      </c>
      <c r="M52" s="33">
        <v>11214.16358873273</v>
      </c>
      <c r="N52" s="33">
        <v>2257.8854219242526</v>
      </c>
      <c r="O52" s="33">
        <v>2471.9038606331551</v>
      </c>
      <c r="P52" s="33">
        <f t="shared" si="0"/>
        <v>134477.94365060295</v>
      </c>
    </row>
    <row r="53" spans="2:16">
      <c r="B53" s="32">
        <v>42978</v>
      </c>
      <c r="C53" s="33">
        <v>53948.64382454419</v>
      </c>
      <c r="D53" s="33">
        <v>9.4763933598110253</v>
      </c>
      <c r="E53" s="33">
        <v>13929.030508619131</v>
      </c>
      <c r="F53" s="33">
        <v>12285.766357619204</v>
      </c>
      <c r="G53" s="33">
        <v>22546.843709199464</v>
      </c>
      <c r="H53" s="33">
        <v>1156.8409747149337</v>
      </c>
      <c r="I53" s="33">
        <v>612.9206747885014</v>
      </c>
      <c r="J53" s="33">
        <v>4871.6560762519803</v>
      </c>
      <c r="K53" s="33">
        <v>6099.944872210428</v>
      </c>
      <c r="L53" s="33">
        <v>422.870876057717</v>
      </c>
      <c r="M53" s="33">
        <v>11200.795317937162</v>
      </c>
      <c r="N53" s="33">
        <v>2099.3150190878723</v>
      </c>
      <c r="O53" s="33">
        <v>2625.3608443521034</v>
      </c>
      <c r="P53" s="33">
        <f t="shared" si="0"/>
        <v>131809.46544874247</v>
      </c>
    </row>
    <row r="54" spans="2:16">
      <c r="B54" s="32">
        <v>43008</v>
      </c>
      <c r="C54" s="33">
        <v>60511.360633800134</v>
      </c>
      <c r="D54" s="33">
        <v>8.7000608621016884</v>
      </c>
      <c r="E54" s="33">
        <v>17456.9834869964</v>
      </c>
      <c r="F54" s="33">
        <v>12717.574716835468</v>
      </c>
      <c r="G54" s="33">
        <v>28064.458433815191</v>
      </c>
      <c r="H54" s="33">
        <v>4627.3154937293739</v>
      </c>
      <c r="I54" s="33">
        <v>4558.3866742652426</v>
      </c>
      <c r="J54" s="33">
        <v>5657.5822144603571</v>
      </c>
      <c r="K54" s="33">
        <v>7158.5417992408857</v>
      </c>
      <c r="L54" s="33">
        <v>807.26274232109881</v>
      </c>
      <c r="M54" s="33">
        <v>13079.511268931648</v>
      </c>
      <c r="N54" s="33">
        <v>2439.7361021657402</v>
      </c>
      <c r="O54" s="33">
        <v>2613.0677627248456</v>
      </c>
      <c r="P54" s="33">
        <f t="shared" si="0"/>
        <v>159700.48139014849</v>
      </c>
    </row>
    <row r="55" spans="2:16">
      <c r="B55" s="32">
        <v>43039</v>
      </c>
      <c r="C55" s="33">
        <v>108162.74729706484</v>
      </c>
      <c r="D55" s="33">
        <v>16.615166362009735</v>
      </c>
      <c r="E55" s="33">
        <v>38775.516132455705</v>
      </c>
      <c r="F55" s="33">
        <v>28719.262441284685</v>
      </c>
      <c r="G55" s="33">
        <v>62006.988902952544</v>
      </c>
      <c r="H55" s="33">
        <v>4747.1156567135722</v>
      </c>
      <c r="I55" s="33">
        <v>4731.7362577640906</v>
      </c>
      <c r="J55" s="33">
        <v>13959.882745184972</v>
      </c>
      <c r="K55" s="33">
        <v>16069.492430931166</v>
      </c>
      <c r="L55" s="33">
        <v>1921.4485617051223</v>
      </c>
      <c r="M55" s="33">
        <v>24932.271366221452</v>
      </c>
      <c r="N55" s="33">
        <v>2774.1712445571147</v>
      </c>
      <c r="O55" s="33">
        <v>4137.5990989582851</v>
      </c>
      <c r="P55" s="33">
        <f t="shared" si="0"/>
        <v>310954.84730215569</v>
      </c>
    </row>
    <row r="56" spans="2:16">
      <c r="B56" s="32">
        <v>43069</v>
      </c>
      <c r="C56" s="33">
        <v>212851.4075563979</v>
      </c>
      <c r="D56" s="33">
        <v>40.917850629408512</v>
      </c>
      <c r="E56" s="33">
        <v>72995.604040407838</v>
      </c>
      <c r="F56" s="33">
        <v>69598.251754400728</v>
      </c>
      <c r="G56" s="33">
        <v>100954.82215249333</v>
      </c>
      <c r="H56" s="34">
        <v>-1945.6811880535281</v>
      </c>
      <c r="I56" s="34">
        <v>-1198.7839325813336</v>
      </c>
      <c r="J56" s="33">
        <v>30246.45972473951</v>
      </c>
      <c r="K56" s="33">
        <v>27754.428557019568</v>
      </c>
      <c r="L56" s="33">
        <v>6104.9749328080752</v>
      </c>
      <c r="M56" s="33">
        <v>34196.754039363906</v>
      </c>
      <c r="N56" s="33">
        <v>3228.381670802009</v>
      </c>
      <c r="O56" s="33">
        <v>5748.8384476099964</v>
      </c>
      <c r="P56" s="33">
        <f t="shared" si="0"/>
        <v>560576.37560603744</v>
      </c>
    </row>
    <row r="57" spans="2:16">
      <c r="B57" s="36">
        <v>43100</v>
      </c>
      <c r="C57" s="35">
        <v>348886.94096032443</v>
      </c>
      <c r="D57" s="35">
        <v>26.421191942580478</v>
      </c>
      <c r="E57" s="35">
        <v>107169.02425168743</v>
      </c>
      <c r="F57" s="35">
        <v>107112.3420685382</v>
      </c>
      <c r="G57" s="35">
        <v>128225.46351812</v>
      </c>
      <c r="H57" s="34">
        <v>-189.55110631895874</v>
      </c>
      <c r="I57" s="34">
        <v>-254.16098037875139</v>
      </c>
      <c r="J57" s="35">
        <v>44645.361767033755</v>
      </c>
      <c r="K57" s="35">
        <v>36183.473301346006</v>
      </c>
      <c r="L57" s="35">
        <v>11058.147814953229</v>
      </c>
      <c r="M57" s="35">
        <v>44386.932755897695</v>
      </c>
      <c r="N57" s="35">
        <v>3773.5518639668212</v>
      </c>
      <c r="O57" s="35">
        <v>7430.2115086580761</v>
      </c>
      <c r="P57" s="35">
        <f t="shared" si="0"/>
        <v>838454.15891577071</v>
      </c>
    </row>
    <row r="58" spans="2:16"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9"/>
      <c r="M58" s="39"/>
      <c r="N58" s="39"/>
      <c r="O58" s="39"/>
      <c r="P58" s="40"/>
    </row>
    <row r="59" spans="2:16">
      <c r="B59" s="68" t="s">
        <v>49</v>
      </c>
      <c r="C59" s="69">
        <f>(SUM(C10:C57))-8852924.25614286</f>
        <v>0</v>
      </c>
      <c r="D59" s="69">
        <f>(SUM(D10:D57))-946.382269504484</f>
        <v>0</v>
      </c>
      <c r="E59" s="69">
        <f>(SUM(E10:E57))-2759214.81570935</f>
        <v>0</v>
      </c>
      <c r="F59" s="69">
        <f>(SUM(F10:F57))-2539299.54638927</f>
        <v>4.1909515857696533E-9</v>
      </c>
      <c r="G59" s="69">
        <f>(SUM(G10:G57))-3439713.68549579</f>
        <v>0</v>
      </c>
      <c r="H59" s="69">
        <f>(SUM(H10:H57))-39067.3520420487</f>
        <v>0</v>
      </c>
      <c r="I59" s="69">
        <f>(SUM(I10:I57))-42830.9835580285</f>
        <v>0</v>
      </c>
      <c r="J59" s="69">
        <f>(SUM(J10:J57))-1040965.45599764</f>
        <v>-3.9581209421157837E-9</v>
      </c>
      <c r="K59" s="69">
        <f>(SUM(K10:K57))-968280.780112063</f>
        <v>0</v>
      </c>
      <c r="L59" s="69">
        <f>(SUM(L10:L57))-244630.77720253</f>
        <v>-3.4924596548080444E-10</v>
      </c>
      <c r="M59" s="69">
        <f>(SUM(M10:M57))-1325863.66400594</f>
        <v>-3.2596290111541748E-9</v>
      </c>
      <c r="N59" s="69">
        <f>(SUM(N10:N57))-147600.326075774</f>
        <v>-4.6566128730773926E-10</v>
      </c>
      <c r="O59" s="69">
        <f>(SUM(O10:O57))-236535.3150885</f>
        <v>0</v>
      </c>
      <c r="P59" s="69"/>
    </row>
    <row r="60" spans="2:16">
      <c r="B60" s="36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40"/>
    </row>
    <row r="61" spans="2:16">
      <c r="B61" s="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3" spans="2:16">
      <c r="B63" s="13"/>
      <c r="C63" s="14" t="s">
        <v>1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7"/>
    </row>
    <row r="64" spans="2:16">
      <c r="B64" s="18"/>
      <c r="C64" s="42" t="s">
        <v>2</v>
      </c>
      <c r="D64" s="43"/>
      <c r="E64" s="43"/>
      <c r="F64" s="44" t="s">
        <v>3</v>
      </c>
      <c r="G64" s="44"/>
      <c r="H64" s="44"/>
      <c r="I64" s="44"/>
      <c r="J64" s="44"/>
      <c r="K64" s="44"/>
      <c r="L64" s="45" t="s">
        <v>4</v>
      </c>
      <c r="M64" s="45"/>
      <c r="N64" s="46"/>
      <c r="O64" s="46"/>
      <c r="P64" s="24" t="s">
        <v>5</v>
      </c>
    </row>
    <row r="65" spans="1:18">
      <c r="B65" s="25" t="s">
        <v>15</v>
      </c>
      <c r="C65" s="26" t="s">
        <v>7</v>
      </c>
      <c r="D65" s="27" t="s">
        <v>8</v>
      </c>
      <c r="E65" s="27" t="s">
        <v>9</v>
      </c>
      <c r="F65" s="27" t="s">
        <v>7</v>
      </c>
      <c r="G65" s="27" t="s">
        <v>8</v>
      </c>
      <c r="H65" s="27" t="s">
        <v>10</v>
      </c>
      <c r="I65" s="27" t="s">
        <v>11</v>
      </c>
      <c r="J65" s="27" t="s">
        <v>9</v>
      </c>
      <c r="K65" s="27" t="s">
        <v>12</v>
      </c>
      <c r="L65" s="27" t="s">
        <v>7</v>
      </c>
      <c r="M65" s="27" t="s">
        <v>8</v>
      </c>
      <c r="N65" s="28" t="s">
        <v>12</v>
      </c>
      <c r="O65" s="28" t="s">
        <v>13</v>
      </c>
      <c r="P65" s="29" t="s">
        <v>14</v>
      </c>
    </row>
    <row r="66" spans="1:18">
      <c r="B66" s="55">
        <f>B67-1</f>
        <v>2013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8">
        <v>5333250.7185521806</v>
      </c>
    </row>
    <row r="67" spans="1:18">
      <c r="A67" s="66" t="s">
        <v>48</v>
      </c>
      <c r="B67" s="67">
        <f>YEAR(B10)</f>
        <v>2014</v>
      </c>
      <c r="C67" s="49">
        <f>SUM(C10:C21)</f>
        <v>2198539.400122744</v>
      </c>
      <c r="D67" s="49">
        <f t="shared" ref="D67:O67" si="1">SUM(D10:D21)</f>
        <v>239.14913132729191</v>
      </c>
      <c r="E67" s="49">
        <f t="shared" si="1"/>
        <v>680155.25327312911</v>
      </c>
      <c r="F67" s="50">
        <f t="shared" si="1"/>
        <v>631050.91925042134</v>
      </c>
      <c r="G67" s="50">
        <f t="shared" si="1"/>
        <v>854247.90592481371</v>
      </c>
      <c r="H67" s="50">
        <f t="shared" si="1"/>
        <v>9036.7947679193112</v>
      </c>
      <c r="I67" s="50">
        <f t="shared" si="1"/>
        <v>11210.304097184133</v>
      </c>
      <c r="J67" s="50">
        <f t="shared" si="1"/>
        <v>254591.41387959252</v>
      </c>
      <c r="K67" s="50">
        <f t="shared" si="1"/>
        <v>244255.07909081454</v>
      </c>
      <c r="L67" s="51">
        <f t="shared" si="1"/>
        <v>60923.664728683441</v>
      </c>
      <c r="M67" s="51">
        <f t="shared" si="1"/>
        <v>333859.91439759551</v>
      </c>
      <c r="N67" s="51">
        <f t="shared" si="1"/>
        <v>40074.384002572595</v>
      </c>
      <c r="O67" s="51">
        <f t="shared" si="1"/>
        <v>57744.470310491582</v>
      </c>
      <c r="P67" s="52">
        <f>SUM(C67:O67)</f>
        <v>5375928.6529772887</v>
      </c>
    </row>
    <row r="68" spans="1:18">
      <c r="B68" s="7">
        <f>+B67+1</f>
        <v>2015</v>
      </c>
      <c r="C68" s="49">
        <f>SUM(C22:C33)</f>
        <v>2204357.454375179</v>
      </c>
      <c r="D68" s="49">
        <f t="shared" ref="D68:O68" si="2">SUM(D22:D33)</f>
        <v>237.06569714723258</v>
      </c>
      <c r="E68" s="49">
        <f t="shared" si="2"/>
        <v>685750.27236995159</v>
      </c>
      <c r="F68" s="50">
        <f t="shared" si="2"/>
        <v>632058.12769444683</v>
      </c>
      <c r="G68" s="50">
        <f t="shared" si="2"/>
        <v>856560.18833554466</v>
      </c>
      <c r="H68" s="50">
        <f t="shared" si="2"/>
        <v>9657.8814377742128</v>
      </c>
      <c r="I68" s="50">
        <f t="shared" si="2"/>
        <v>10752.510474023933</v>
      </c>
      <c r="J68" s="50">
        <f t="shared" si="2"/>
        <v>255066.39030755847</v>
      </c>
      <c r="K68" s="50">
        <f t="shared" si="2"/>
        <v>244894.95938080811</v>
      </c>
      <c r="L68" s="51">
        <f t="shared" si="2"/>
        <v>61472.361730073237</v>
      </c>
      <c r="M68" s="51">
        <f t="shared" si="2"/>
        <v>331947.86293066829</v>
      </c>
      <c r="N68" s="51">
        <f t="shared" si="2"/>
        <v>39503.389236758958</v>
      </c>
      <c r="O68" s="51">
        <f t="shared" si="2"/>
        <v>57181.635746965105</v>
      </c>
      <c r="P68" s="53">
        <f>SUM(C68:O68)</f>
        <v>5389440.0997169008</v>
      </c>
    </row>
    <row r="69" spans="1:18">
      <c r="B69" s="7">
        <f>+B68+1</f>
        <v>2016</v>
      </c>
      <c r="C69" s="49">
        <f>SUM(C34:C45)</f>
        <v>2226446.0734433681</v>
      </c>
      <c r="D69" s="49">
        <f t="shared" ref="D69:O69" si="3">SUM(D34:D45)</f>
        <v>236.26635605369282</v>
      </c>
      <c r="E69" s="49">
        <f t="shared" si="3"/>
        <v>695425.72571625095</v>
      </c>
      <c r="F69" s="50">
        <f t="shared" si="3"/>
        <v>636018.10803840135</v>
      </c>
      <c r="G69" s="50">
        <f t="shared" si="3"/>
        <v>861728.65770062571</v>
      </c>
      <c r="H69" s="50">
        <f t="shared" si="3"/>
        <v>9992.9909331260369</v>
      </c>
      <c r="I69" s="50">
        <f t="shared" si="3"/>
        <v>10565.831325956075</v>
      </c>
      <c r="J69" s="50">
        <f t="shared" si="3"/>
        <v>263112.34436766693</v>
      </c>
      <c r="K69" s="50">
        <f t="shared" si="3"/>
        <v>240273.28747622517</v>
      </c>
      <c r="L69" s="51">
        <f t="shared" si="3"/>
        <v>61235.704157948727</v>
      </c>
      <c r="M69" s="51">
        <f t="shared" si="3"/>
        <v>330667.91653611377</v>
      </c>
      <c r="N69" s="51">
        <f t="shared" si="3"/>
        <v>34230.563608004908</v>
      </c>
      <c r="O69" s="51">
        <f t="shared" si="3"/>
        <v>61208.365342398261</v>
      </c>
      <c r="P69" s="52">
        <f>SUM(C69:O69)</f>
        <v>5431141.8350021392</v>
      </c>
    </row>
    <row r="70" spans="1:18">
      <c r="B70" s="7">
        <f>+B69+1</f>
        <v>2017</v>
      </c>
      <c r="C70" s="49">
        <f>SUM(C46:C57)</f>
        <v>2223581.3282015724</v>
      </c>
      <c r="D70" s="49">
        <f t="shared" ref="D70:O70" si="4">SUM(D46:D57)</f>
        <v>233.90108497626682</v>
      </c>
      <c r="E70" s="49">
        <f t="shared" si="4"/>
        <v>697883.56435001967</v>
      </c>
      <c r="F70" s="50">
        <f t="shared" si="4"/>
        <v>640172.39140600443</v>
      </c>
      <c r="G70" s="50">
        <f t="shared" si="4"/>
        <v>867176.93353480403</v>
      </c>
      <c r="H70" s="50">
        <f t="shared" si="4"/>
        <v>10379.684903229139</v>
      </c>
      <c r="I70" s="50">
        <f t="shared" si="4"/>
        <v>10302.33766086437</v>
      </c>
      <c r="J70" s="50">
        <f t="shared" si="4"/>
        <v>268195.30744281836</v>
      </c>
      <c r="K70" s="50">
        <f t="shared" si="4"/>
        <v>238857.45416421525</v>
      </c>
      <c r="L70" s="51">
        <f t="shared" si="4"/>
        <v>60999.046585824202</v>
      </c>
      <c r="M70" s="51">
        <f t="shared" si="4"/>
        <v>329387.9701415592</v>
      </c>
      <c r="N70" s="51">
        <f t="shared" si="4"/>
        <v>33791.989228437065</v>
      </c>
      <c r="O70" s="51">
        <f t="shared" si="4"/>
        <v>60400.84368864524</v>
      </c>
      <c r="P70" s="52">
        <f>SUM(C70:O70)</f>
        <v>5441362.75239297</v>
      </c>
      <c r="R70" s="34"/>
    </row>
  </sheetData>
  <conditionalFormatting sqref="T19:U20 H22:I31 H34:I43 H46:I55 C10:G57 J10:P57 H10:I19">
    <cfRule type="cellIs" dxfId="7" priority="2" operator="lessThan">
      <formula>0</formula>
    </cfRule>
    <cfRule type="cellIs" dxfId="6" priority="3" operator="lessThan">
      <formula>-37</formula>
    </cfRule>
    <cfRule type="cellIs" dxfId="5" priority="4" operator="lessThan">
      <formula>0</formula>
    </cfRule>
  </conditionalFormatting>
  <conditionalFormatting sqref="T19:U20 H22:I31 H34:I43 H46:I55 C10:G57 J10:P57 H10:I19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72"/>
  <sheetViews>
    <sheetView topLeftCell="A7" workbookViewId="0">
      <pane xSplit="2" ySplit="6" topLeftCell="C45" activePane="bottomRight" state="frozen"/>
      <selection activeCell="A7" sqref="A7"/>
      <selection pane="topRight" activeCell="C7" sqref="C7"/>
      <selection pane="bottomLeft" activeCell="A13" sqref="A13"/>
      <selection pane="bottomRight" activeCell="C70" sqref="C70"/>
    </sheetView>
  </sheetViews>
  <sheetFormatPr defaultColWidth="8.75" defaultRowHeight="12.75"/>
  <cols>
    <col min="1" max="2" width="8.75" style="5"/>
    <col min="3" max="3" width="14.375" style="5" customWidth="1"/>
    <col min="4" max="4" width="8.75" style="5"/>
    <col min="5" max="5" width="12.25" style="5" customWidth="1"/>
    <col min="6" max="6" width="10.25" style="5" customWidth="1"/>
    <col min="7" max="7" width="8.75" style="5"/>
    <col min="8" max="10" width="10" style="5" customWidth="1"/>
    <col min="11" max="15" width="8.75" style="5"/>
    <col min="16" max="16" width="12.125" style="5" customWidth="1"/>
    <col min="17" max="16384" width="8.75" style="5"/>
  </cols>
  <sheetData>
    <row r="4" spans="1:16">
      <c r="B4" s="2"/>
      <c r="C4" s="3" t="s">
        <v>22</v>
      </c>
      <c r="D4" s="4"/>
      <c r="E4" s="4"/>
      <c r="F4" s="4"/>
      <c r="G4" s="56" t="s">
        <v>23</v>
      </c>
      <c r="H4" s="4"/>
      <c r="I4" s="1"/>
      <c r="J4" s="1"/>
      <c r="K4" s="4"/>
      <c r="L4" s="4"/>
      <c r="M4" s="4"/>
      <c r="N4" s="4"/>
      <c r="O4" s="4"/>
      <c r="P4" s="4"/>
    </row>
    <row r="5" spans="1:16">
      <c r="B5" s="6"/>
      <c r="C5" s="7"/>
      <c r="D5" s="2"/>
      <c r="E5" s="2"/>
      <c r="F5" s="2"/>
      <c r="G5" s="7"/>
      <c r="H5" s="8"/>
      <c r="I5" s="2"/>
      <c r="J5" s="2"/>
      <c r="K5" s="2"/>
      <c r="L5" s="2"/>
      <c r="M5" s="2"/>
      <c r="N5" s="2"/>
      <c r="O5" s="2"/>
      <c r="P5" s="2"/>
    </row>
    <row r="6" spans="1:16">
      <c r="B6" s="9"/>
      <c r="C6" s="9"/>
      <c r="D6" s="7"/>
      <c r="E6" s="7"/>
      <c r="F6" s="1"/>
      <c r="G6" s="1"/>
      <c r="H6" s="10"/>
      <c r="I6" s="11"/>
      <c r="J6" s="11"/>
      <c r="K6" s="11"/>
      <c r="L6" s="7"/>
      <c r="M6" s="7"/>
      <c r="N6" s="7"/>
      <c r="O6" s="7"/>
      <c r="P6" s="12"/>
    </row>
    <row r="7" spans="1:16">
      <c r="B7" s="13"/>
      <c r="C7" s="14" t="s">
        <v>16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16"/>
      <c r="P7" s="17"/>
    </row>
    <row r="8" spans="1:16">
      <c r="B8" s="18"/>
      <c r="C8" s="19" t="s">
        <v>17</v>
      </c>
      <c r="D8" s="20"/>
      <c r="E8" s="20"/>
      <c r="F8" s="21" t="s">
        <v>18</v>
      </c>
      <c r="G8" s="21"/>
      <c r="H8" s="21"/>
      <c r="I8" s="21"/>
      <c r="J8" s="21"/>
      <c r="K8" s="21"/>
      <c r="L8" s="22" t="s">
        <v>19</v>
      </c>
      <c r="M8" s="22"/>
      <c r="N8" s="23"/>
      <c r="O8" s="23"/>
      <c r="P8" s="24" t="s">
        <v>5</v>
      </c>
    </row>
    <row r="9" spans="1:16">
      <c r="B9" s="25" t="s">
        <v>6</v>
      </c>
      <c r="C9" s="26" t="s">
        <v>7</v>
      </c>
      <c r="D9" s="27" t="s">
        <v>8</v>
      </c>
      <c r="E9" s="27" t="s">
        <v>9</v>
      </c>
      <c r="F9" s="27" t="s">
        <v>7</v>
      </c>
      <c r="G9" s="27" t="s">
        <v>8</v>
      </c>
      <c r="H9" s="27" t="s">
        <v>10</v>
      </c>
      <c r="I9" s="27" t="s">
        <v>11</v>
      </c>
      <c r="J9" s="27" t="s">
        <v>9</v>
      </c>
      <c r="K9" s="27" t="s">
        <v>12</v>
      </c>
      <c r="L9" s="27" t="s">
        <v>7</v>
      </c>
      <c r="M9" s="27" t="s">
        <v>8</v>
      </c>
      <c r="N9" s="28" t="s">
        <v>12</v>
      </c>
      <c r="O9" s="28" t="s">
        <v>13</v>
      </c>
      <c r="P9" s="29" t="s">
        <v>20</v>
      </c>
    </row>
    <row r="10" spans="1:16">
      <c r="B10" s="30">
        <v>41608</v>
      </c>
      <c r="C10" s="31">
        <v>980183</v>
      </c>
      <c r="D10" s="31">
        <v>5</v>
      </c>
      <c r="E10" s="31">
        <v>296089</v>
      </c>
      <c r="F10" s="31">
        <v>76997</v>
      </c>
      <c r="G10" s="31">
        <v>5403</v>
      </c>
      <c r="H10" s="31">
        <v>602</v>
      </c>
      <c r="I10" s="31">
        <v>131</v>
      </c>
      <c r="J10" s="31">
        <v>27665</v>
      </c>
      <c r="K10" s="31">
        <v>1896</v>
      </c>
      <c r="L10" s="31">
        <v>4010</v>
      </c>
      <c r="M10" s="31">
        <v>1185</v>
      </c>
      <c r="N10" s="31">
        <v>119</v>
      </c>
      <c r="O10" s="31">
        <v>31</v>
      </c>
      <c r="P10" s="31">
        <f>SUM(C10:O10)</f>
        <v>1394316</v>
      </c>
    </row>
    <row r="11" spans="1:16">
      <c r="A11" s="57"/>
      <c r="B11" s="30">
        <v>41639</v>
      </c>
      <c r="C11" s="31">
        <v>982378</v>
      </c>
      <c r="D11" s="31">
        <v>5</v>
      </c>
      <c r="E11" s="31">
        <v>297169</v>
      </c>
      <c r="F11" s="31">
        <v>77385</v>
      </c>
      <c r="G11" s="31">
        <v>5401</v>
      </c>
      <c r="H11" s="31">
        <v>600</v>
      </c>
      <c r="I11" s="31">
        <v>132</v>
      </c>
      <c r="J11" s="31">
        <v>27888</v>
      </c>
      <c r="K11" s="31">
        <v>1866</v>
      </c>
      <c r="L11" s="31">
        <v>4036</v>
      </c>
      <c r="M11" s="31">
        <v>1185</v>
      </c>
      <c r="N11" s="31">
        <v>119</v>
      </c>
      <c r="O11" s="31">
        <v>31</v>
      </c>
      <c r="P11" s="31">
        <f>SUM(C11:O11)</f>
        <v>1398195</v>
      </c>
    </row>
    <row r="12" spans="1:16">
      <c r="A12" s="58" t="s">
        <v>24</v>
      </c>
      <c r="B12" s="32">
        <v>41670</v>
      </c>
      <c r="C12" s="33">
        <v>981876</v>
      </c>
      <c r="D12" s="33">
        <v>5</v>
      </c>
      <c r="E12" s="33">
        <v>297379</v>
      </c>
      <c r="F12" s="33">
        <v>77644</v>
      </c>
      <c r="G12" s="33">
        <v>5411</v>
      </c>
      <c r="H12" s="33">
        <v>603</v>
      </c>
      <c r="I12" s="33">
        <v>131</v>
      </c>
      <c r="J12" s="33">
        <v>27967</v>
      </c>
      <c r="K12" s="33">
        <v>1863</v>
      </c>
      <c r="L12" s="33">
        <v>4030</v>
      </c>
      <c r="M12" s="33">
        <v>1194</v>
      </c>
      <c r="N12" s="33">
        <v>119</v>
      </c>
      <c r="O12" s="33">
        <v>31</v>
      </c>
      <c r="P12" s="33">
        <f t="shared" ref="P12:P59" si="0">SUM(C12:O12)</f>
        <v>1398253</v>
      </c>
    </row>
    <row r="13" spans="1:16">
      <c r="A13" s="58" t="s">
        <v>25</v>
      </c>
      <c r="B13" s="32">
        <v>41698</v>
      </c>
      <c r="C13" s="33">
        <v>982800</v>
      </c>
      <c r="D13" s="33">
        <v>5</v>
      </c>
      <c r="E13" s="33">
        <v>297702</v>
      </c>
      <c r="F13" s="33">
        <v>77318</v>
      </c>
      <c r="G13" s="33">
        <v>5888</v>
      </c>
      <c r="H13" s="33">
        <v>602</v>
      </c>
      <c r="I13" s="33">
        <v>136</v>
      </c>
      <c r="J13" s="33">
        <v>28021</v>
      </c>
      <c r="K13" s="33">
        <v>1844</v>
      </c>
      <c r="L13" s="33">
        <v>4041</v>
      </c>
      <c r="M13" s="33">
        <v>1193</v>
      </c>
      <c r="N13" s="33">
        <v>119</v>
      </c>
      <c r="O13" s="33">
        <v>31</v>
      </c>
      <c r="P13" s="33">
        <f t="shared" si="0"/>
        <v>1399700</v>
      </c>
    </row>
    <row r="14" spans="1:16">
      <c r="A14" s="58" t="s">
        <v>26</v>
      </c>
      <c r="B14" s="32">
        <v>41729</v>
      </c>
      <c r="C14" s="33">
        <v>983756</v>
      </c>
      <c r="D14" s="33">
        <v>5</v>
      </c>
      <c r="E14" s="33">
        <v>297611</v>
      </c>
      <c r="F14" s="33">
        <v>77420</v>
      </c>
      <c r="G14" s="33">
        <v>5762</v>
      </c>
      <c r="H14" s="33">
        <v>605</v>
      </c>
      <c r="I14" s="33">
        <v>124</v>
      </c>
      <c r="J14" s="33">
        <v>28003</v>
      </c>
      <c r="K14" s="33">
        <v>1840</v>
      </c>
      <c r="L14" s="33">
        <v>4043</v>
      </c>
      <c r="M14" s="33">
        <v>1178</v>
      </c>
      <c r="N14" s="33">
        <v>113</v>
      </c>
      <c r="O14" s="33">
        <v>31</v>
      </c>
      <c r="P14" s="33">
        <f t="shared" si="0"/>
        <v>1400491</v>
      </c>
    </row>
    <row r="15" spans="1:16">
      <c r="A15" s="58" t="s">
        <v>27</v>
      </c>
      <c r="B15" s="32">
        <v>41759</v>
      </c>
      <c r="C15" s="33">
        <v>984986</v>
      </c>
      <c r="D15" s="33">
        <v>5</v>
      </c>
      <c r="E15" s="33">
        <v>297888</v>
      </c>
      <c r="F15" s="33">
        <v>77382</v>
      </c>
      <c r="G15" s="33">
        <v>5759</v>
      </c>
      <c r="H15" s="33">
        <v>601</v>
      </c>
      <c r="I15" s="33">
        <v>126</v>
      </c>
      <c r="J15" s="33">
        <v>28068</v>
      </c>
      <c r="K15" s="33">
        <v>1870</v>
      </c>
      <c r="L15" s="33">
        <v>4049</v>
      </c>
      <c r="M15" s="33">
        <v>1166</v>
      </c>
      <c r="N15" s="33">
        <v>109</v>
      </c>
      <c r="O15" s="33">
        <v>31</v>
      </c>
      <c r="P15" s="33">
        <f t="shared" si="0"/>
        <v>1402040</v>
      </c>
    </row>
    <row r="16" spans="1:16">
      <c r="A16" s="58" t="s">
        <v>28</v>
      </c>
      <c r="B16" s="32">
        <v>41790</v>
      </c>
      <c r="C16" s="33">
        <v>987169</v>
      </c>
      <c r="D16" s="33">
        <v>5</v>
      </c>
      <c r="E16" s="33">
        <v>298429</v>
      </c>
      <c r="F16" s="33">
        <v>77294</v>
      </c>
      <c r="G16" s="33">
        <v>5753</v>
      </c>
      <c r="H16" s="33">
        <v>599</v>
      </c>
      <c r="I16" s="33">
        <v>126</v>
      </c>
      <c r="J16" s="33">
        <v>27930</v>
      </c>
      <c r="K16" s="33">
        <v>1800</v>
      </c>
      <c r="L16" s="33">
        <v>4045</v>
      </c>
      <c r="M16" s="33">
        <v>1161</v>
      </c>
      <c r="N16" s="33">
        <v>111</v>
      </c>
      <c r="O16" s="33">
        <v>31</v>
      </c>
      <c r="P16" s="33">
        <f t="shared" si="0"/>
        <v>1404453</v>
      </c>
    </row>
    <row r="17" spans="1:21">
      <c r="A17" s="58" t="s">
        <v>29</v>
      </c>
      <c r="B17" s="32">
        <v>41820</v>
      </c>
      <c r="C17" s="33">
        <v>986560</v>
      </c>
      <c r="D17" s="33">
        <v>5</v>
      </c>
      <c r="E17" s="33">
        <v>298511</v>
      </c>
      <c r="F17" s="33">
        <v>77160</v>
      </c>
      <c r="G17" s="33">
        <v>5743</v>
      </c>
      <c r="H17" s="33">
        <v>599</v>
      </c>
      <c r="I17" s="33">
        <v>125</v>
      </c>
      <c r="J17" s="33">
        <v>28015</v>
      </c>
      <c r="K17" s="33">
        <v>1817</v>
      </c>
      <c r="L17" s="33">
        <v>4040</v>
      </c>
      <c r="M17" s="33">
        <v>1160</v>
      </c>
      <c r="N17" s="33">
        <v>112</v>
      </c>
      <c r="O17" s="33">
        <v>31</v>
      </c>
      <c r="P17" s="33">
        <f t="shared" si="0"/>
        <v>1403878</v>
      </c>
    </row>
    <row r="18" spans="1:21">
      <c r="A18" s="58"/>
      <c r="B18" s="32">
        <v>41851</v>
      </c>
      <c r="C18" s="33">
        <v>987854</v>
      </c>
      <c r="D18" s="33">
        <v>5</v>
      </c>
      <c r="E18" s="33">
        <v>299173</v>
      </c>
      <c r="F18" s="33">
        <v>77079</v>
      </c>
      <c r="G18" s="33">
        <v>5737</v>
      </c>
      <c r="H18" s="33">
        <v>598</v>
      </c>
      <c r="I18" s="33">
        <v>125</v>
      </c>
      <c r="J18" s="33">
        <v>27995</v>
      </c>
      <c r="K18" s="33">
        <v>1805</v>
      </c>
      <c r="L18" s="33">
        <v>4020</v>
      </c>
      <c r="M18" s="33">
        <v>1164</v>
      </c>
      <c r="N18" s="33">
        <v>112</v>
      </c>
      <c r="O18" s="33">
        <v>31</v>
      </c>
      <c r="P18" s="33">
        <f t="shared" si="0"/>
        <v>1405698</v>
      </c>
    </row>
    <row r="19" spans="1:21">
      <c r="A19" s="58" t="s">
        <v>30</v>
      </c>
      <c r="B19" s="32">
        <v>41882</v>
      </c>
      <c r="C19" s="33">
        <v>988291</v>
      </c>
      <c r="D19" s="33">
        <v>5</v>
      </c>
      <c r="E19" s="33">
        <v>299223</v>
      </c>
      <c r="F19" s="33">
        <v>76909</v>
      </c>
      <c r="G19" s="33">
        <v>5724</v>
      </c>
      <c r="H19" s="33">
        <v>596</v>
      </c>
      <c r="I19" s="33">
        <v>125</v>
      </c>
      <c r="J19" s="33">
        <v>27939</v>
      </c>
      <c r="K19" s="33">
        <v>1813</v>
      </c>
      <c r="L19" s="33">
        <v>4019</v>
      </c>
      <c r="M19" s="33">
        <v>1155</v>
      </c>
      <c r="N19" s="33">
        <v>113</v>
      </c>
      <c r="O19" s="33">
        <v>31</v>
      </c>
      <c r="P19" s="33">
        <f t="shared" si="0"/>
        <v>1405943</v>
      </c>
    </row>
    <row r="20" spans="1:21">
      <c r="A20" s="58" t="s">
        <v>29</v>
      </c>
      <c r="B20" s="32">
        <v>41912</v>
      </c>
      <c r="C20" s="33">
        <v>989874</v>
      </c>
      <c r="D20" s="33">
        <v>5</v>
      </c>
      <c r="E20" s="33">
        <v>299666</v>
      </c>
      <c r="F20" s="33">
        <v>76846</v>
      </c>
      <c r="G20" s="33">
        <v>5719</v>
      </c>
      <c r="H20" s="33">
        <v>596</v>
      </c>
      <c r="I20" s="33">
        <v>124</v>
      </c>
      <c r="J20" s="33">
        <v>27940</v>
      </c>
      <c r="K20" s="33">
        <v>1796</v>
      </c>
      <c r="L20" s="33">
        <v>4002</v>
      </c>
      <c r="M20" s="33">
        <v>1162</v>
      </c>
      <c r="N20" s="33">
        <v>112</v>
      </c>
      <c r="O20" s="33">
        <v>31</v>
      </c>
      <c r="P20" s="33">
        <f t="shared" si="0"/>
        <v>1407873</v>
      </c>
    </row>
    <row r="21" spans="1:21">
      <c r="A21" s="58" t="s">
        <v>31</v>
      </c>
      <c r="B21" s="32">
        <v>41943</v>
      </c>
      <c r="C21" s="33">
        <v>989381</v>
      </c>
      <c r="D21" s="33">
        <v>5</v>
      </c>
      <c r="E21" s="33">
        <v>300400</v>
      </c>
      <c r="F21" s="33">
        <v>76899</v>
      </c>
      <c r="G21" s="33">
        <v>5723</v>
      </c>
      <c r="H21" s="33">
        <v>595</v>
      </c>
      <c r="I21" s="33">
        <v>124</v>
      </c>
      <c r="J21" s="33">
        <v>27986</v>
      </c>
      <c r="K21" s="33">
        <v>1805</v>
      </c>
      <c r="L21" s="33">
        <v>4018</v>
      </c>
      <c r="M21" s="33">
        <v>1152</v>
      </c>
      <c r="N21" s="33">
        <v>101</v>
      </c>
      <c r="O21" s="33">
        <v>31</v>
      </c>
      <c r="P21" s="33">
        <f t="shared" si="0"/>
        <v>1408220</v>
      </c>
      <c r="T21" s="33"/>
      <c r="U21" s="33"/>
    </row>
    <row r="22" spans="1:21">
      <c r="A22" s="58" t="s">
        <v>25</v>
      </c>
      <c r="B22" s="32">
        <v>41973</v>
      </c>
      <c r="C22" s="33">
        <v>991768</v>
      </c>
      <c r="D22" s="33">
        <v>5</v>
      </c>
      <c r="E22" s="33">
        <v>301727</v>
      </c>
      <c r="F22" s="33">
        <v>77274</v>
      </c>
      <c r="G22" s="33">
        <v>5751</v>
      </c>
      <c r="H22" s="34">
        <v>594</v>
      </c>
      <c r="I22" s="34">
        <v>124</v>
      </c>
      <c r="J22" s="33">
        <v>28121</v>
      </c>
      <c r="K22" s="33">
        <v>1807</v>
      </c>
      <c r="L22" s="33">
        <v>4021</v>
      </c>
      <c r="M22" s="33">
        <v>1162</v>
      </c>
      <c r="N22" s="33">
        <v>111</v>
      </c>
      <c r="O22" s="33">
        <v>31</v>
      </c>
      <c r="P22" s="33">
        <f t="shared" si="0"/>
        <v>1412496</v>
      </c>
      <c r="T22" s="35"/>
      <c r="U22" s="35"/>
    </row>
    <row r="23" spans="1:21">
      <c r="A23" s="58"/>
      <c r="B23" s="36">
        <v>42004</v>
      </c>
      <c r="C23" s="35">
        <v>993914</v>
      </c>
      <c r="D23" s="35">
        <v>5</v>
      </c>
      <c r="E23" s="35">
        <v>302819</v>
      </c>
      <c r="F23" s="35">
        <v>77656</v>
      </c>
      <c r="G23" s="35">
        <v>5780</v>
      </c>
      <c r="H23" s="34">
        <v>593</v>
      </c>
      <c r="I23" s="34">
        <v>124</v>
      </c>
      <c r="J23" s="35">
        <v>28163</v>
      </c>
      <c r="K23" s="35">
        <v>1826</v>
      </c>
      <c r="L23" s="35">
        <v>4041</v>
      </c>
      <c r="M23" s="35">
        <v>1160</v>
      </c>
      <c r="N23" s="35">
        <v>109</v>
      </c>
      <c r="O23" s="35">
        <v>31</v>
      </c>
      <c r="P23" s="35">
        <f t="shared" si="0"/>
        <v>1416221</v>
      </c>
    </row>
    <row r="24" spans="1:21">
      <c r="B24" s="32">
        <v>42035</v>
      </c>
      <c r="C24" s="33">
        <v>993563</v>
      </c>
      <c r="D24" s="33">
        <v>5</v>
      </c>
      <c r="E24" s="33">
        <v>302820</v>
      </c>
      <c r="F24" s="33">
        <v>77828</v>
      </c>
      <c r="G24" s="33">
        <v>5792</v>
      </c>
      <c r="H24" s="33">
        <v>592</v>
      </c>
      <c r="I24" s="33">
        <v>123</v>
      </c>
      <c r="J24" s="33">
        <v>28258</v>
      </c>
      <c r="K24" s="33">
        <v>1820</v>
      </c>
      <c r="L24" s="33">
        <v>4045</v>
      </c>
      <c r="M24" s="33">
        <v>1172</v>
      </c>
      <c r="N24" s="33">
        <v>117</v>
      </c>
      <c r="O24" s="33">
        <v>31</v>
      </c>
      <c r="P24" s="33">
        <f t="shared" si="0"/>
        <v>1416166</v>
      </c>
    </row>
    <row r="25" spans="1:21">
      <c r="B25" s="32">
        <v>42063</v>
      </c>
      <c r="C25" s="33">
        <v>994441</v>
      </c>
      <c r="D25" s="33">
        <v>5</v>
      </c>
      <c r="E25" s="33">
        <v>303092</v>
      </c>
      <c r="F25" s="33">
        <v>77912</v>
      </c>
      <c r="G25" s="33">
        <v>5799</v>
      </c>
      <c r="H25" s="33">
        <v>591</v>
      </c>
      <c r="I25" s="33">
        <v>123</v>
      </c>
      <c r="J25" s="33">
        <v>28304</v>
      </c>
      <c r="K25" s="33">
        <v>1797</v>
      </c>
      <c r="L25" s="33">
        <v>4042</v>
      </c>
      <c r="M25" s="33">
        <v>1168</v>
      </c>
      <c r="N25" s="33">
        <v>107</v>
      </c>
      <c r="O25" s="33">
        <v>31</v>
      </c>
      <c r="P25" s="33">
        <f t="shared" si="0"/>
        <v>1417412</v>
      </c>
    </row>
    <row r="26" spans="1:21">
      <c r="B26" s="32">
        <v>42094</v>
      </c>
      <c r="C26" s="33">
        <v>995281</v>
      </c>
      <c r="D26" s="33">
        <v>5</v>
      </c>
      <c r="E26" s="33">
        <v>303240</v>
      </c>
      <c r="F26" s="33">
        <v>77940</v>
      </c>
      <c r="G26" s="33">
        <v>5801</v>
      </c>
      <c r="H26" s="33">
        <v>591</v>
      </c>
      <c r="I26" s="33">
        <v>123</v>
      </c>
      <c r="J26" s="33">
        <v>28246</v>
      </c>
      <c r="K26" s="33">
        <v>1800</v>
      </c>
      <c r="L26" s="33">
        <v>4047</v>
      </c>
      <c r="M26" s="33">
        <v>1154</v>
      </c>
      <c r="N26" s="33">
        <v>103</v>
      </c>
      <c r="O26" s="33">
        <v>31</v>
      </c>
      <c r="P26" s="33">
        <f t="shared" si="0"/>
        <v>1418362</v>
      </c>
    </row>
    <row r="27" spans="1:21">
      <c r="B27" s="32">
        <v>42124</v>
      </c>
      <c r="C27" s="33">
        <v>996502</v>
      </c>
      <c r="D27" s="33">
        <v>5</v>
      </c>
      <c r="E27" s="33">
        <v>303503</v>
      </c>
      <c r="F27" s="33">
        <v>77911</v>
      </c>
      <c r="G27" s="33">
        <v>5798</v>
      </c>
      <c r="H27" s="33">
        <v>589</v>
      </c>
      <c r="I27" s="33">
        <v>123</v>
      </c>
      <c r="J27" s="33">
        <v>28294</v>
      </c>
      <c r="K27" s="33">
        <v>1830</v>
      </c>
      <c r="L27" s="33">
        <v>4053</v>
      </c>
      <c r="M27" s="33">
        <v>1142</v>
      </c>
      <c r="N27" s="33">
        <v>99</v>
      </c>
      <c r="O27" s="33">
        <v>31</v>
      </c>
      <c r="P27" s="33">
        <f t="shared" si="0"/>
        <v>1419880</v>
      </c>
    </row>
    <row r="28" spans="1:21">
      <c r="B28" s="32">
        <v>42155</v>
      </c>
      <c r="C28" s="33">
        <v>998669</v>
      </c>
      <c r="D28" s="33">
        <v>5</v>
      </c>
      <c r="E28" s="33">
        <v>304018</v>
      </c>
      <c r="F28" s="33">
        <v>77844</v>
      </c>
      <c r="G28" s="33">
        <v>5793</v>
      </c>
      <c r="H28" s="33">
        <v>587</v>
      </c>
      <c r="I28" s="33">
        <v>123</v>
      </c>
      <c r="J28" s="33">
        <v>28194</v>
      </c>
      <c r="K28" s="33">
        <v>1760</v>
      </c>
      <c r="L28" s="33">
        <v>4049</v>
      </c>
      <c r="M28" s="33">
        <v>1137</v>
      </c>
      <c r="N28" s="33">
        <v>101</v>
      </c>
      <c r="O28" s="33">
        <v>31</v>
      </c>
      <c r="P28" s="33">
        <f t="shared" si="0"/>
        <v>1422311</v>
      </c>
    </row>
    <row r="29" spans="1:21">
      <c r="B29" s="32">
        <v>42185</v>
      </c>
      <c r="C29" s="33">
        <v>998064</v>
      </c>
      <c r="D29" s="33">
        <v>5</v>
      </c>
      <c r="E29" s="33">
        <v>304096</v>
      </c>
      <c r="F29" s="33">
        <v>77740</v>
      </c>
      <c r="G29" s="33">
        <v>5786</v>
      </c>
      <c r="H29" s="33">
        <v>587</v>
      </c>
      <c r="I29" s="33">
        <v>122</v>
      </c>
      <c r="J29" s="33">
        <v>28255</v>
      </c>
      <c r="K29" s="33">
        <v>1777</v>
      </c>
      <c r="L29" s="33">
        <v>4044</v>
      </c>
      <c r="M29" s="33">
        <v>1136</v>
      </c>
      <c r="N29" s="33">
        <v>102</v>
      </c>
      <c r="O29" s="33">
        <v>31</v>
      </c>
      <c r="P29" s="33">
        <f t="shared" si="0"/>
        <v>1421745</v>
      </c>
    </row>
    <row r="30" spans="1:21">
      <c r="B30" s="32">
        <v>42216</v>
      </c>
      <c r="C30" s="33">
        <v>999348</v>
      </c>
      <c r="D30" s="33">
        <v>5</v>
      </c>
      <c r="E30" s="33">
        <v>304726</v>
      </c>
      <c r="F30" s="33">
        <v>77678</v>
      </c>
      <c r="G30" s="33">
        <v>5781</v>
      </c>
      <c r="H30" s="33">
        <v>586</v>
      </c>
      <c r="I30" s="33">
        <v>122</v>
      </c>
      <c r="J30" s="33">
        <v>28241</v>
      </c>
      <c r="K30" s="33">
        <v>1765</v>
      </c>
      <c r="L30" s="33">
        <v>4024</v>
      </c>
      <c r="M30" s="33">
        <v>1140</v>
      </c>
      <c r="N30" s="33">
        <v>102</v>
      </c>
      <c r="O30" s="33">
        <v>31</v>
      </c>
      <c r="P30" s="33">
        <f t="shared" si="0"/>
        <v>1423549</v>
      </c>
    </row>
    <row r="31" spans="1:21">
      <c r="B31" s="32">
        <v>42247</v>
      </c>
      <c r="C31" s="33">
        <v>999782</v>
      </c>
      <c r="D31" s="33">
        <v>5</v>
      </c>
      <c r="E31" s="33">
        <v>304773</v>
      </c>
      <c r="F31" s="33">
        <v>77547</v>
      </c>
      <c r="G31" s="33">
        <v>5771</v>
      </c>
      <c r="H31" s="33">
        <v>584</v>
      </c>
      <c r="I31" s="33">
        <v>122</v>
      </c>
      <c r="J31" s="33">
        <v>28200</v>
      </c>
      <c r="K31" s="33">
        <v>1773</v>
      </c>
      <c r="L31" s="33">
        <v>4023</v>
      </c>
      <c r="M31" s="33">
        <v>1131</v>
      </c>
      <c r="N31" s="33">
        <v>103</v>
      </c>
      <c r="O31" s="33">
        <v>31</v>
      </c>
      <c r="P31" s="33">
        <f t="shared" si="0"/>
        <v>1423845</v>
      </c>
    </row>
    <row r="32" spans="1:21">
      <c r="B32" s="32">
        <v>42277</v>
      </c>
      <c r="C32" s="33">
        <v>1001354</v>
      </c>
      <c r="D32" s="33">
        <v>5</v>
      </c>
      <c r="E32" s="33">
        <v>305195</v>
      </c>
      <c r="F32" s="33">
        <v>77498</v>
      </c>
      <c r="G32" s="33">
        <v>5768</v>
      </c>
      <c r="H32" s="33">
        <v>583</v>
      </c>
      <c r="I32" s="33">
        <v>122</v>
      </c>
      <c r="J32" s="33">
        <v>28201</v>
      </c>
      <c r="K32" s="33">
        <v>1756</v>
      </c>
      <c r="L32" s="33">
        <v>4006</v>
      </c>
      <c r="M32" s="33">
        <v>1138</v>
      </c>
      <c r="N32" s="33">
        <v>102</v>
      </c>
      <c r="O32" s="33">
        <v>31</v>
      </c>
      <c r="P32" s="33">
        <f t="shared" si="0"/>
        <v>1425759</v>
      </c>
    </row>
    <row r="33" spans="2:16">
      <c r="B33" s="32">
        <v>42308</v>
      </c>
      <c r="C33" s="33">
        <v>1000865</v>
      </c>
      <c r="D33" s="33">
        <v>5</v>
      </c>
      <c r="E33" s="33">
        <v>305892</v>
      </c>
      <c r="F33" s="33">
        <v>77539</v>
      </c>
      <c r="G33" s="33">
        <v>5771</v>
      </c>
      <c r="H33" s="33">
        <v>582</v>
      </c>
      <c r="I33" s="33">
        <v>122</v>
      </c>
      <c r="J33" s="33">
        <v>28234</v>
      </c>
      <c r="K33" s="33">
        <v>1765</v>
      </c>
      <c r="L33" s="33">
        <v>4022</v>
      </c>
      <c r="M33" s="33">
        <v>1128</v>
      </c>
      <c r="N33" s="33">
        <v>91</v>
      </c>
      <c r="O33" s="33">
        <v>31</v>
      </c>
      <c r="P33" s="33">
        <f t="shared" si="0"/>
        <v>1426047</v>
      </c>
    </row>
    <row r="34" spans="2:16">
      <c r="B34" s="32">
        <v>42338</v>
      </c>
      <c r="C34" s="33">
        <v>1003233</v>
      </c>
      <c r="D34" s="33">
        <v>5</v>
      </c>
      <c r="E34" s="33">
        <v>307155</v>
      </c>
      <c r="F34" s="33">
        <v>77828</v>
      </c>
      <c r="G34" s="33">
        <v>5792</v>
      </c>
      <c r="H34" s="34">
        <v>582</v>
      </c>
      <c r="I34" s="34">
        <v>121</v>
      </c>
      <c r="J34" s="33">
        <v>28333</v>
      </c>
      <c r="K34" s="33">
        <v>1767</v>
      </c>
      <c r="L34" s="33">
        <v>4025</v>
      </c>
      <c r="M34" s="33">
        <v>1138</v>
      </c>
      <c r="N34" s="33">
        <v>101</v>
      </c>
      <c r="O34" s="33">
        <v>31</v>
      </c>
      <c r="P34" s="33">
        <f t="shared" si="0"/>
        <v>1430111</v>
      </c>
    </row>
    <row r="35" spans="2:16">
      <c r="B35" s="36">
        <v>42369</v>
      </c>
      <c r="C35" s="35">
        <v>1005363</v>
      </c>
      <c r="D35" s="35">
        <v>5</v>
      </c>
      <c r="E35" s="35">
        <v>308194</v>
      </c>
      <c r="F35" s="35">
        <v>78122</v>
      </c>
      <c r="G35" s="35">
        <v>5814</v>
      </c>
      <c r="H35" s="34">
        <v>581</v>
      </c>
      <c r="I35" s="34">
        <v>121</v>
      </c>
      <c r="J35" s="35">
        <v>28363</v>
      </c>
      <c r="K35" s="35">
        <v>1786</v>
      </c>
      <c r="L35" s="35">
        <v>4045</v>
      </c>
      <c r="M35" s="35">
        <v>1136</v>
      </c>
      <c r="N35" s="35">
        <v>99</v>
      </c>
      <c r="O35" s="35">
        <v>31</v>
      </c>
      <c r="P35" s="35">
        <f t="shared" si="0"/>
        <v>1433660</v>
      </c>
    </row>
    <row r="36" spans="2:16">
      <c r="B36" s="32">
        <v>42400</v>
      </c>
      <c r="C36" s="33">
        <v>1005028</v>
      </c>
      <c r="D36" s="33">
        <v>5</v>
      </c>
      <c r="E36" s="33">
        <v>308195</v>
      </c>
      <c r="F36" s="33">
        <v>78310</v>
      </c>
      <c r="G36" s="33">
        <v>5828</v>
      </c>
      <c r="H36" s="33">
        <v>579</v>
      </c>
      <c r="I36" s="33">
        <v>121</v>
      </c>
      <c r="J36" s="33">
        <v>28494</v>
      </c>
      <c r="K36" s="33">
        <v>1780</v>
      </c>
      <c r="L36" s="33">
        <v>4049</v>
      </c>
      <c r="M36" s="33">
        <v>1148</v>
      </c>
      <c r="N36" s="33">
        <v>107</v>
      </c>
      <c r="O36" s="33">
        <v>31</v>
      </c>
      <c r="P36" s="33">
        <f t="shared" si="0"/>
        <v>1433675</v>
      </c>
    </row>
    <row r="37" spans="2:16">
      <c r="B37" s="32">
        <v>42429</v>
      </c>
      <c r="C37" s="33">
        <v>1005867</v>
      </c>
      <c r="D37" s="33">
        <v>5</v>
      </c>
      <c r="E37" s="33">
        <v>308467</v>
      </c>
      <c r="F37" s="33">
        <v>78404</v>
      </c>
      <c r="G37" s="33">
        <v>5835</v>
      </c>
      <c r="H37" s="33">
        <v>578</v>
      </c>
      <c r="I37" s="33">
        <v>121</v>
      </c>
      <c r="J37" s="33">
        <v>28557</v>
      </c>
      <c r="K37" s="33">
        <v>1757</v>
      </c>
      <c r="L37" s="33">
        <v>4046</v>
      </c>
      <c r="M37" s="33">
        <v>1144</v>
      </c>
      <c r="N37" s="33">
        <v>97</v>
      </c>
      <c r="O37" s="33">
        <v>31</v>
      </c>
      <c r="P37" s="33">
        <f t="shared" si="0"/>
        <v>1434909</v>
      </c>
    </row>
    <row r="38" spans="2:16">
      <c r="B38" s="32">
        <v>42460</v>
      </c>
      <c r="C38" s="33">
        <v>1006670</v>
      </c>
      <c r="D38" s="33">
        <v>5</v>
      </c>
      <c r="E38" s="33">
        <v>308615</v>
      </c>
      <c r="F38" s="33">
        <v>78434</v>
      </c>
      <c r="G38" s="33">
        <v>5837</v>
      </c>
      <c r="H38" s="33">
        <v>578</v>
      </c>
      <c r="I38" s="33">
        <v>121</v>
      </c>
      <c r="J38" s="33">
        <v>28478</v>
      </c>
      <c r="K38" s="33">
        <v>1760</v>
      </c>
      <c r="L38" s="33">
        <v>4051</v>
      </c>
      <c r="M38" s="33">
        <v>1130</v>
      </c>
      <c r="N38" s="33">
        <v>93</v>
      </c>
      <c r="O38" s="33">
        <v>31</v>
      </c>
      <c r="P38" s="33">
        <f t="shared" si="0"/>
        <v>1435803</v>
      </c>
    </row>
    <row r="39" spans="2:16">
      <c r="B39" s="32">
        <v>42490</v>
      </c>
      <c r="C39" s="33">
        <v>1007836</v>
      </c>
      <c r="D39" s="33">
        <v>5</v>
      </c>
      <c r="E39" s="33">
        <v>308877</v>
      </c>
      <c r="F39" s="33">
        <v>78401</v>
      </c>
      <c r="G39" s="33">
        <v>5835</v>
      </c>
      <c r="H39" s="33">
        <v>577</v>
      </c>
      <c r="I39" s="33">
        <v>120</v>
      </c>
      <c r="J39" s="33">
        <v>28543</v>
      </c>
      <c r="K39" s="33">
        <v>1790</v>
      </c>
      <c r="L39" s="33">
        <v>4057</v>
      </c>
      <c r="M39" s="33">
        <v>1118</v>
      </c>
      <c r="N39" s="33">
        <v>89</v>
      </c>
      <c r="O39" s="33">
        <v>31</v>
      </c>
      <c r="P39" s="33">
        <f t="shared" si="0"/>
        <v>1437279</v>
      </c>
    </row>
    <row r="40" spans="2:16">
      <c r="B40" s="32">
        <v>42521</v>
      </c>
      <c r="C40" s="33">
        <v>1009907</v>
      </c>
      <c r="D40" s="33">
        <v>5</v>
      </c>
      <c r="E40" s="33">
        <v>309392</v>
      </c>
      <c r="F40" s="33">
        <v>78328</v>
      </c>
      <c r="G40" s="33">
        <v>5829</v>
      </c>
      <c r="H40" s="33">
        <v>575</v>
      </c>
      <c r="I40" s="33">
        <v>120</v>
      </c>
      <c r="J40" s="33">
        <v>28405</v>
      </c>
      <c r="K40" s="33">
        <v>1720</v>
      </c>
      <c r="L40" s="33">
        <v>4053</v>
      </c>
      <c r="M40" s="33">
        <v>1113</v>
      </c>
      <c r="N40" s="33">
        <v>91</v>
      </c>
      <c r="O40" s="33">
        <v>31</v>
      </c>
      <c r="P40" s="33">
        <f t="shared" si="0"/>
        <v>1439569</v>
      </c>
    </row>
    <row r="41" spans="2:16">
      <c r="B41" s="32">
        <v>42551</v>
      </c>
      <c r="C41" s="33">
        <v>1009329</v>
      </c>
      <c r="D41" s="33">
        <v>5</v>
      </c>
      <c r="E41" s="33">
        <v>309470</v>
      </c>
      <c r="F41" s="33">
        <v>78214</v>
      </c>
      <c r="G41" s="33">
        <v>5821</v>
      </c>
      <c r="H41" s="33">
        <v>574</v>
      </c>
      <c r="I41" s="33">
        <v>120</v>
      </c>
      <c r="J41" s="33">
        <v>28490</v>
      </c>
      <c r="K41" s="33">
        <v>1737</v>
      </c>
      <c r="L41" s="33">
        <v>4048</v>
      </c>
      <c r="M41" s="33">
        <v>1112</v>
      </c>
      <c r="N41" s="33">
        <v>92</v>
      </c>
      <c r="O41" s="33">
        <v>31</v>
      </c>
      <c r="P41" s="33">
        <f t="shared" si="0"/>
        <v>1439043</v>
      </c>
    </row>
    <row r="42" spans="2:16">
      <c r="B42" s="32">
        <v>42582</v>
      </c>
      <c r="C42" s="33">
        <v>1010556</v>
      </c>
      <c r="D42" s="33">
        <v>5</v>
      </c>
      <c r="E42" s="33">
        <v>310099</v>
      </c>
      <c r="F42" s="33">
        <v>78145</v>
      </c>
      <c r="G42" s="33">
        <v>5816</v>
      </c>
      <c r="H42" s="33">
        <v>573</v>
      </c>
      <c r="I42" s="33">
        <v>120</v>
      </c>
      <c r="J42" s="33">
        <v>28470</v>
      </c>
      <c r="K42" s="33">
        <v>1725</v>
      </c>
      <c r="L42" s="33">
        <v>4028</v>
      </c>
      <c r="M42" s="33">
        <v>1116</v>
      </c>
      <c r="N42" s="33">
        <v>92</v>
      </c>
      <c r="O42" s="33">
        <v>31</v>
      </c>
      <c r="P42" s="33">
        <f t="shared" si="0"/>
        <v>1440776</v>
      </c>
    </row>
    <row r="43" spans="2:16">
      <c r="B43" s="32">
        <v>42613</v>
      </c>
      <c r="C43" s="33">
        <v>1010970</v>
      </c>
      <c r="D43" s="33">
        <v>5</v>
      </c>
      <c r="E43" s="33">
        <v>310146</v>
      </c>
      <c r="F43" s="33">
        <v>78001</v>
      </c>
      <c r="G43" s="33">
        <v>5805</v>
      </c>
      <c r="H43" s="33">
        <v>572</v>
      </c>
      <c r="I43" s="33">
        <v>119</v>
      </c>
      <c r="J43" s="33">
        <v>28414</v>
      </c>
      <c r="K43" s="33">
        <v>1733</v>
      </c>
      <c r="L43" s="33">
        <v>4027</v>
      </c>
      <c r="M43" s="33">
        <v>1107</v>
      </c>
      <c r="N43" s="33">
        <v>93</v>
      </c>
      <c r="O43" s="33">
        <v>31</v>
      </c>
      <c r="P43" s="33">
        <f t="shared" si="0"/>
        <v>1441023</v>
      </c>
    </row>
    <row r="44" spans="2:16">
      <c r="B44" s="32">
        <v>42643</v>
      </c>
      <c r="C44" s="33">
        <v>1012472</v>
      </c>
      <c r="D44" s="33">
        <v>5</v>
      </c>
      <c r="E44" s="33">
        <v>310568</v>
      </c>
      <c r="F44" s="33">
        <v>77948</v>
      </c>
      <c r="G44" s="33">
        <v>5801</v>
      </c>
      <c r="H44" s="33">
        <v>571</v>
      </c>
      <c r="I44" s="33">
        <v>119</v>
      </c>
      <c r="J44" s="33">
        <v>28415</v>
      </c>
      <c r="K44" s="33">
        <v>1716</v>
      </c>
      <c r="L44" s="33">
        <v>4010</v>
      </c>
      <c r="M44" s="33">
        <v>1114</v>
      </c>
      <c r="N44" s="33">
        <v>92</v>
      </c>
      <c r="O44" s="33">
        <v>31</v>
      </c>
      <c r="P44" s="33">
        <f t="shared" si="0"/>
        <v>1442862</v>
      </c>
    </row>
    <row r="45" spans="2:16">
      <c r="B45" s="32">
        <v>42674</v>
      </c>
      <c r="C45" s="33">
        <v>1012005</v>
      </c>
      <c r="D45" s="33">
        <v>5</v>
      </c>
      <c r="E45" s="33">
        <v>311265</v>
      </c>
      <c r="F45" s="33">
        <v>77992</v>
      </c>
      <c r="G45" s="33">
        <v>5805</v>
      </c>
      <c r="H45" s="33">
        <v>570</v>
      </c>
      <c r="I45" s="33">
        <v>119</v>
      </c>
      <c r="J45" s="33">
        <v>28461</v>
      </c>
      <c r="K45" s="33">
        <v>1725</v>
      </c>
      <c r="L45" s="33">
        <v>4026</v>
      </c>
      <c r="M45" s="33">
        <v>1104</v>
      </c>
      <c r="N45" s="33">
        <v>81</v>
      </c>
      <c r="O45" s="33">
        <v>31</v>
      </c>
      <c r="P45" s="33">
        <f t="shared" si="0"/>
        <v>1443189</v>
      </c>
    </row>
    <row r="46" spans="2:16">
      <c r="B46" s="32">
        <v>42704</v>
      </c>
      <c r="C46" s="33">
        <v>1014268</v>
      </c>
      <c r="D46" s="33">
        <v>5</v>
      </c>
      <c r="E46" s="33">
        <v>312526</v>
      </c>
      <c r="F46" s="33">
        <v>78310</v>
      </c>
      <c r="G46" s="33">
        <v>5828</v>
      </c>
      <c r="H46" s="34">
        <v>569</v>
      </c>
      <c r="I46" s="34">
        <v>119</v>
      </c>
      <c r="J46" s="33">
        <v>28596</v>
      </c>
      <c r="K46" s="33">
        <v>1727</v>
      </c>
      <c r="L46" s="33">
        <v>4029</v>
      </c>
      <c r="M46" s="33">
        <v>1114</v>
      </c>
      <c r="N46" s="33">
        <v>91</v>
      </c>
      <c r="O46" s="33">
        <v>31</v>
      </c>
      <c r="P46" s="33">
        <f t="shared" si="0"/>
        <v>1447213</v>
      </c>
    </row>
    <row r="47" spans="2:16">
      <c r="B47" s="36">
        <v>42735</v>
      </c>
      <c r="C47" s="35">
        <v>1016303</v>
      </c>
      <c r="D47" s="35">
        <v>5</v>
      </c>
      <c r="E47" s="35">
        <v>313564</v>
      </c>
      <c r="F47" s="35">
        <v>78634</v>
      </c>
      <c r="G47" s="35">
        <v>5852</v>
      </c>
      <c r="H47" s="34">
        <v>568</v>
      </c>
      <c r="I47" s="34">
        <v>119</v>
      </c>
      <c r="J47" s="35">
        <v>28638</v>
      </c>
      <c r="K47" s="35">
        <v>1746</v>
      </c>
      <c r="L47" s="35">
        <v>4049</v>
      </c>
      <c r="M47" s="35">
        <v>1112</v>
      </c>
      <c r="N47" s="35">
        <v>89</v>
      </c>
      <c r="O47" s="35">
        <v>31</v>
      </c>
      <c r="P47" s="35">
        <f t="shared" si="0"/>
        <v>1450710</v>
      </c>
    </row>
    <row r="48" spans="2:16">
      <c r="B48" s="32">
        <v>42766</v>
      </c>
      <c r="C48" s="33">
        <v>1015974</v>
      </c>
      <c r="D48" s="33">
        <v>5</v>
      </c>
      <c r="E48" s="33">
        <v>313565</v>
      </c>
      <c r="F48" s="33">
        <v>78822</v>
      </c>
      <c r="G48" s="33">
        <v>5866</v>
      </c>
      <c r="H48" s="33">
        <v>567</v>
      </c>
      <c r="I48" s="33">
        <v>118</v>
      </c>
      <c r="J48" s="33">
        <v>28757</v>
      </c>
      <c r="K48" s="33">
        <v>1740</v>
      </c>
      <c r="L48" s="33">
        <v>4053</v>
      </c>
      <c r="M48" s="33">
        <v>1124</v>
      </c>
      <c r="N48" s="33">
        <v>97</v>
      </c>
      <c r="O48" s="33">
        <v>31</v>
      </c>
      <c r="P48" s="33">
        <f t="shared" si="0"/>
        <v>1450719</v>
      </c>
    </row>
    <row r="49" spans="2:16">
      <c r="B49" s="32">
        <v>42794</v>
      </c>
      <c r="C49" s="33">
        <v>1016798</v>
      </c>
      <c r="D49" s="33">
        <v>5</v>
      </c>
      <c r="E49" s="33">
        <v>313844</v>
      </c>
      <c r="F49" s="33">
        <v>78916</v>
      </c>
      <c r="G49" s="33">
        <v>5873</v>
      </c>
      <c r="H49" s="33">
        <v>566</v>
      </c>
      <c r="I49" s="33">
        <v>118</v>
      </c>
      <c r="J49" s="33">
        <v>28814</v>
      </c>
      <c r="K49" s="33">
        <v>1717</v>
      </c>
      <c r="L49" s="33">
        <v>4050</v>
      </c>
      <c r="M49" s="33">
        <v>1120</v>
      </c>
      <c r="N49" s="33">
        <v>87</v>
      </c>
      <c r="O49" s="33">
        <v>31</v>
      </c>
      <c r="P49" s="33">
        <f t="shared" si="0"/>
        <v>1451939</v>
      </c>
    </row>
    <row r="50" spans="2:16">
      <c r="B50" s="32">
        <v>42825</v>
      </c>
      <c r="C50" s="33">
        <v>1017586</v>
      </c>
      <c r="D50" s="33">
        <v>5</v>
      </c>
      <c r="E50" s="33">
        <v>313995</v>
      </c>
      <c r="F50" s="33">
        <v>78946</v>
      </c>
      <c r="G50" s="33">
        <v>5875</v>
      </c>
      <c r="H50" s="33">
        <v>566</v>
      </c>
      <c r="I50" s="33">
        <v>118</v>
      </c>
      <c r="J50" s="33">
        <v>28742</v>
      </c>
      <c r="K50" s="33">
        <v>1720</v>
      </c>
      <c r="L50" s="33">
        <v>4055</v>
      </c>
      <c r="M50" s="33">
        <v>1106</v>
      </c>
      <c r="N50" s="33">
        <v>83</v>
      </c>
      <c r="O50" s="33">
        <v>31</v>
      </c>
      <c r="P50" s="33">
        <f t="shared" si="0"/>
        <v>1452828</v>
      </c>
    </row>
    <row r="51" spans="2:16">
      <c r="B51" s="32">
        <v>42855</v>
      </c>
      <c r="C51" s="33">
        <v>1018731</v>
      </c>
      <c r="D51" s="33">
        <v>5</v>
      </c>
      <c r="E51" s="33">
        <v>314265</v>
      </c>
      <c r="F51" s="33">
        <v>78913</v>
      </c>
      <c r="G51" s="33">
        <v>5873</v>
      </c>
      <c r="H51" s="33">
        <v>564</v>
      </c>
      <c r="I51" s="33">
        <v>118</v>
      </c>
      <c r="J51" s="33">
        <v>28802</v>
      </c>
      <c r="K51" s="33">
        <v>1750</v>
      </c>
      <c r="L51" s="33">
        <v>4061</v>
      </c>
      <c r="M51" s="33">
        <v>1094</v>
      </c>
      <c r="N51" s="33">
        <v>79</v>
      </c>
      <c r="O51" s="33">
        <v>31</v>
      </c>
      <c r="P51" s="33">
        <f t="shared" si="0"/>
        <v>1454286</v>
      </c>
    </row>
    <row r="52" spans="2:16">
      <c r="B52" s="32">
        <v>42886</v>
      </c>
      <c r="C52" s="33">
        <v>1020763</v>
      </c>
      <c r="D52" s="33">
        <v>5</v>
      </c>
      <c r="E52" s="33">
        <v>314793</v>
      </c>
      <c r="F52" s="33">
        <v>78839</v>
      </c>
      <c r="G52" s="33">
        <v>5868</v>
      </c>
      <c r="H52" s="33">
        <v>563</v>
      </c>
      <c r="I52" s="33">
        <v>117</v>
      </c>
      <c r="J52" s="33">
        <v>28676</v>
      </c>
      <c r="K52" s="33">
        <v>1680</v>
      </c>
      <c r="L52" s="33">
        <v>4057</v>
      </c>
      <c r="M52" s="33">
        <v>1089</v>
      </c>
      <c r="N52" s="33">
        <v>81</v>
      </c>
      <c r="O52" s="33">
        <v>31</v>
      </c>
      <c r="P52" s="33">
        <f t="shared" si="0"/>
        <v>1456562</v>
      </c>
    </row>
    <row r="53" spans="2:16">
      <c r="B53" s="32">
        <v>42916</v>
      </c>
      <c r="C53" s="33">
        <v>1020196</v>
      </c>
      <c r="D53" s="33">
        <v>5</v>
      </c>
      <c r="E53" s="33">
        <v>314873</v>
      </c>
      <c r="F53" s="33">
        <v>78726</v>
      </c>
      <c r="G53" s="33">
        <v>5859</v>
      </c>
      <c r="H53" s="33">
        <v>562</v>
      </c>
      <c r="I53" s="33">
        <v>117</v>
      </c>
      <c r="J53" s="33">
        <v>28753</v>
      </c>
      <c r="K53" s="33">
        <v>1697</v>
      </c>
      <c r="L53" s="33">
        <v>4052</v>
      </c>
      <c r="M53" s="33">
        <v>1088</v>
      </c>
      <c r="N53" s="33">
        <v>82</v>
      </c>
      <c r="O53" s="33">
        <v>31</v>
      </c>
      <c r="P53" s="33">
        <f t="shared" si="0"/>
        <v>1456041</v>
      </c>
    </row>
    <row r="54" spans="2:16">
      <c r="B54" s="32">
        <v>42947</v>
      </c>
      <c r="C54" s="33">
        <v>1021400</v>
      </c>
      <c r="D54" s="33">
        <v>5</v>
      </c>
      <c r="E54" s="33">
        <v>315519</v>
      </c>
      <c r="F54" s="33">
        <v>78657</v>
      </c>
      <c r="G54" s="33">
        <v>5854</v>
      </c>
      <c r="H54" s="33">
        <v>561</v>
      </c>
      <c r="I54" s="33">
        <v>117</v>
      </c>
      <c r="J54" s="33">
        <v>28735</v>
      </c>
      <c r="K54" s="33">
        <v>1685</v>
      </c>
      <c r="L54" s="33">
        <v>4032</v>
      </c>
      <c r="M54" s="33">
        <v>1092</v>
      </c>
      <c r="N54" s="33">
        <v>82</v>
      </c>
      <c r="O54" s="33">
        <v>31</v>
      </c>
      <c r="P54" s="33">
        <f t="shared" si="0"/>
        <v>1457770</v>
      </c>
    </row>
    <row r="55" spans="2:16">
      <c r="B55" s="32">
        <v>42978</v>
      </c>
      <c r="C55" s="33">
        <v>1021807</v>
      </c>
      <c r="D55" s="33">
        <v>5</v>
      </c>
      <c r="E55" s="33">
        <v>315567</v>
      </c>
      <c r="F55" s="33">
        <v>78513</v>
      </c>
      <c r="G55" s="33">
        <v>5843</v>
      </c>
      <c r="H55" s="33">
        <v>559</v>
      </c>
      <c r="I55" s="33">
        <v>117</v>
      </c>
      <c r="J55" s="33">
        <v>28684</v>
      </c>
      <c r="K55" s="33">
        <v>1693</v>
      </c>
      <c r="L55" s="33">
        <v>4031</v>
      </c>
      <c r="M55" s="33">
        <v>1083</v>
      </c>
      <c r="N55" s="33">
        <v>83</v>
      </c>
      <c r="O55" s="33">
        <v>31</v>
      </c>
      <c r="P55" s="33">
        <f t="shared" si="0"/>
        <v>1458016</v>
      </c>
    </row>
    <row r="56" spans="2:16">
      <c r="B56" s="32">
        <v>43008</v>
      </c>
      <c r="C56" s="33">
        <v>1023281</v>
      </c>
      <c r="D56" s="33">
        <v>5</v>
      </c>
      <c r="E56" s="33">
        <v>315999</v>
      </c>
      <c r="F56" s="33">
        <v>78460</v>
      </c>
      <c r="G56" s="33">
        <v>5839</v>
      </c>
      <c r="H56" s="33">
        <v>558</v>
      </c>
      <c r="I56" s="33">
        <v>117</v>
      </c>
      <c r="J56" s="33">
        <v>28685</v>
      </c>
      <c r="K56" s="33">
        <v>1676</v>
      </c>
      <c r="L56" s="33">
        <v>4014</v>
      </c>
      <c r="M56" s="33">
        <v>1090</v>
      </c>
      <c r="N56" s="33">
        <v>82</v>
      </c>
      <c r="O56" s="33">
        <v>31</v>
      </c>
      <c r="P56" s="33">
        <f t="shared" si="0"/>
        <v>1459837</v>
      </c>
    </row>
    <row r="57" spans="2:16">
      <c r="B57" s="32">
        <v>43039</v>
      </c>
      <c r="C57" s="33">
        <v>1022823</v>
      </c>
      <c r="D57" s="33">
        <v>5</v>
      </c>
      <c r="E57" s="33">
        <v>316715</v>
      </c>
      <c r="F57" s="33">
        <v>78504</v>
      </c>
      <c r="G57" s="33">
        <v>5843</v>
      </c>
      <c r="H57" s="33">
        <v>558</v>
      </c>
      <c r="I57" s="33">
        <v>116</v>
      </c>
      <c r="J57" s="33">
        <v>28727</v>
      </c>
      <c r="K57" s="33">
        <v>1685</v>
      </c>
      <c r="L57" s="33">
        <v>4030</v>
      </c>
      <c r="M57" s="33">
        <v>1080</v>
      </c>
      <c r="N57" s="33">
        <v>71</v>
      </c>
      <c r="O57" s="33">
        <v>31</v>
      </c>
      <c r="P57" s="33">
        <f t="shared" si="0"/>
        <v>1460188</v>
      </c>
    </row>
    <row r="58" spans="2:16">
      <c r="B58" s="32">
        <v>43069</v>
      </c>
      <c r="C58" s="33">
        <v>1025044</v>
      </c>
      <c r="D58" s="33">
        <v>5</v>
      </c>
      <c r="E58" s="33">
        <v>318009</v>
      </c>
      <c r="F58" s="33">
        <v>78822</v>
      </c>
      <c r="G58" s="33">
        <v>5866</v>
      </c>
      <c r="H58" s="34">
        <v>557</v>
      </c>
      <c r="I58" s="34">
        <v>116</v>
      </c>
      <c r="J58" s="33">
        <v>28850</v>
      </c>
      <c r="K58" s="33">
        <v>1687</v>
      </c>
      <c r="L58" s="33">
        <v>4033</v>
      </c>
      <c r="M58" s="33">
        <v>1090</v>
      </c>
      <c r="N58" s="33">
        <v>81</v>
      </c>
      <c r="O58" s="33">
        <v>31</v>
      </c>
      <c r="P58" s="33">
        <f t="shared" si="0"/>
        <v>1464191</v>
      </c>
    </row>
    <row r="59" spans="2:16">
      <c r="B59" s="36">
        <v>43100</v>
      </c>
      <c r="C59" s="35">
        <v>1027042</v>
      </c>
      <c r="D59" s="35">
        <v>5</v>
      </c>
      <c r="E59" s="35">
        <v>319074</v>
      </c>
      <c r="F59" s="35">
        <v>79146</v>
      </c>
      <c r="G59" s="35">
        <v>5890</v>
      </c>
      <c r="H59" s="34">
        <v>556</v>
      </c>
      <c r="I59" s="34">
        <v>116</v>
      </c>
      <c r="J59" s="35">
        <v>28888</v>
      </c>
      <c r="K59" s="35">
        <v>1706</v>
      </c>
      <c r="L59" s="35">
        <v>4053</v>
      </c>
      <c r="M59" s="35">
        <v>1088</v>
      </c>
      <c r="N59" s="35">
        <v>79</v>
      </c>
      <c r="O59" s="35">
        <v>31</v>
      </c>
      <c r="P59" s="35">
        <f t="shared" si="0"/>
        <v>1467674</v>
      </c>
    </row>
    <row r="60" spans="2:16"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9"/>
      <c r="M60" s="39"/>
      <c r="N60" s="39"/>
      <c r="O60" s="39"/>
      <c r="P60" s="40"/>
    </row>
    <row r="61" spans="2:16">
      <c r="B61" s="68" t="s">
        <v>47</v>
      </c>
      <c r="C61" s="69">
        <f>(SUM(C12:C60))-48207350</f>
        <v>0</v>
      </c>
      <c r="D61" s="69">
        <f>(SUM(D12:D60))-240</f>
        <v>0</v>
      </c>
      <c r="E61" s="69">
        <f>(SUM(E12:E60))-14754634</f>
        <v>0</v>
      </c>
      <c r="F61" s="69">
        <f>(SUM(F12:F60))-3744653</f>
        <v>0</v>
      </c>
      <c r="G61" s="69">
        <f>(SUM(G12:G60))-278457</f>
        <v>0</v>
      </c>
      <c r="H61" s="69">
        <f>(SUM(H12:H60))-27837</f>
        <v>0</v>
      </c>
      <c r="I61" s="69">
        <f>(SUM(I12:I60))-5824</f>
        <v>0</v>
      </c>
      <c r="J61" s="69">
        <f>(SUM(J12:J60))-1362345</f>
        <v>0</v>
      </c>
      <c r="K61" s="69">
        <f>(SUM(K12:K60))-84634</f>
        <v>0</v>
      </c>
      <c r="L61" s="69">
        <f>(SUM(L12:L60))-193788</f>
        <v>0</v>
      </c>
      <c r="M61" s="69">
        <f>(SUM(M12:M60))-54303</f>
        <v>0</v>
      </c>
      <c r="N61" s="69">
        <f>(SUM(N12:N60))-4662</f>
        <v>0</v>
      </c>
      <c r="O61" s="69">
        <f>(SUM(O12:O60))-1488</f>
        <v>0</v>
      </c>
      <c r="P61" s="69">
        <f>(SUM(P12:P60))-68720215</f>
        <v>0</v>
      </c>
    </row>
    <row r="62" spans="2:16">
      <c r="B62" s="36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0"/>
    </row>
    <row r="63" spans="2:16">
      <c r="B63" s="13"/>
      <c r="C63" s="14" t="s">
        <v>21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  <c r="O63" s="16"/>
      <c r="P63" s="17"/>
    </row>
    <row r="64" spans="2:16">
      <c r="B64" s="18"/>
      <c r="C64" s="42" t="s">
        <v>17</v>
      </c>
      <c r="D64" s="43"/>
      <c r="E64" s="43"/>
      <c r="F64" s="44" t="s">
        <v>18</v>
      </c>
      <c r="G64" s="44"/>
      <c r="H64" s="44"/>
      <c r="I64" s="44"/>
      <c r="J64" s="44"/>
      <c r="K64" s="44"/>
      <c r="L64" s="45" t="s">
        <v>19</v>
      </c>
      <c r="M64" s="45"/>
      <c r="N64" s="46"/>
      <c r="O64" s="46"/>
      <c r="P64" s="24" t="s">
        <v>5</v>
      </c>
    </row>
    <row r="65" spans="1:18">
      <c r="B65" s="25" t="s">
        <v>15</v>
      </c>
      <c r="C65" s="26" t="s">
        <v>7</v>
      </c>
      <c r="D65" s="27" t="s">
        <v>8</v>
      </c>
      <c r="E65" s="27" t="s">
        <v>9</v>
      </c>
      <c r="F65" s="27" t="s">
        <v>7</v>
      </c>
      <c r="G65" s="27" t="s">
        <v>8</v>
      </c>
      <c r="H65" s="27" t="s">
        <v>10</v>
      </c>
      <c r="I65" s="27" t="s">
        <v>11</v>
      </c>
      <c r="J65" s="27" t="s">
        <v>9</v>
      </c>
      <c r="K65" s="27" t="s">
        <v>12</v>
      </c>
      <c r="L65" s="27" t="s">
        <v>7</v>
      </c>
      <c r="M65" s="27" t="s">
        <v>8</v>
      </c>
      <c r="N65" s="28" t="s">
        <v>12</v>
      </c>
      <c r="O65" s="28" t="s">
        <v>13</v>
      </c>
      <c r="P65" s="29" t="s">
        <v>20</v>
      </c>
    </row>
    <row r="66" spans="1:18">
      <c r="B66" s="55">
        <f>B67-1</f>
        <v>2013</v>
      </c>
      <c r="C66" s="54">
        <v>975442</v>
      </c>
      <c r="D66" s="54">
        <v>5.75</v>
      </c>
      <c r="E66" s="54">
        <v>293602.08333333331</v>
      </c>
      <c r="F66" s="54">
        <v>76866.5</v>
      </c>
      <c r="G66" s="54">
        <v>5385.583333333333</v>
      </c>
      <c r="H66" s="54">
        <v>615.66666666666663</v>
      </c>
      <c r="I66" s="54">
        <v>121.41666666666667</v>
      </c>
      <c r="J66" s="54">
        <v>27628.5</v>
      </c>
      <c r="K66" s="54">
        <v>1890.6666666666667</v>
      </c>
      <c r="L66" s="54">
        <v>4018.4166666666665</v>
      </c>
      <c r="M66" s="54">
        <v>1194.8333333333333</v>
      </c>
      <c r="N66" s="54">
        <v>118.83333333333333</v>
      </c>
      <c r="O66" s="54">
        <v>33.25</v>
      </c>
      <c r="P66" s="52">
        <f>SUM(C66:O66)</f>
        <v>1386923.5</v>
      </c>
    </row>
    <row r="67" spans="1:18">
      <c r="A67" s="66" t="s">
        <v>48</v>
      </c>
      <c r="B67" s="67">
        <v>2014</v>
      </c>
      <c r="C67" s="49">
        <f>SUM(C12:C23)/12</f>
        <v>987352.41666666663</v>
      </c>
      <c r="D67" s="49">
        <f t="shared" ref="D67:O67" si="1">SUM(D12:D23)/12</f>
        <v>5</v>
      </c>
      <c r="E67" s="49">
        <f t="shared" si="1"/>
        <v>299210.66666666669</v>
      </c>
      <c r="F67" s="50">
        <f t="shared" si="1"/>
        <v>77240.083333333328</v>
      </c>
      <c r="G67" s="50">
        <f t="shared" si="1"/>
        <v>5729.166666666667</v>
      </c>
      <c r="H67" s="50">
        <f t="shared" si="1"/>
        <v>598.41666666666663</v>
      </c>
      <c r="I67" s="50">
        <f t="shared" si="1"/>
        <v>126.16666666666667</v>
      </c>
      <c r="J67" s="50">
        <f t="shared" si="1"/>
        <v>28012.333333333332</v>
      </c>
      <c r="K67" s="50">
        <f t="shared" si="1"/>
        <v>1823.8333333333333</v>
      </c>
      <c r="L67" s="51">
        <f t="shared" si="1"/>
        <v>4030.75</v>
      </c>
      <c r="M67" s="51">
        <f t="shared" si="1"/>
        <v>1167.25</v>
      </c>
      <c r="N67" s="51">
        <f t="shared" si="1"/>
        <v>111.75</v>
      </c>
      <c r="O67" s="51">
        <f t="shared" si="1"/>
        <v>31</v>
      </c>
      <c r="P67" s="52">
        <f>SUM(C67:O67)</f>
        <v>1405438.8333333333</v>
      </c>
    </row>
    <row r="68" spans="1:18">
      <c r="B68" s="7">
        <f>+B67+1</f>
        <v>2015</v>
      </c>
      <c r="C68" s="49">
        <f t="shared" ref="C68:O68" si="2">SUM(C24:C35)/12</f>
        <v>998872.08333333337</v>
      </c>
      <c r="D68" s="49">
        <f t="shared" si="2"/>
        <v>5</v>
      </c>
      <c r="E68" s="49">
        <f t="shared" si="2"/>
        <v>304725.33333333331</v>
      </c>
      <c r="F68" s="50">
        <f t="shared" si="2"/>
        <v>77782.25</v>
      </c>
      <c r="G68" s="50">
        <f t="shared" si="2"/>
        <v>5788.833333333333</v>
      </c>
      <c r="H68" s="50">
        <f t="shared" si="2"/>
        <v>586.25</v>
      </c>
      <c r="I68" s="50">
        <f t="shared" si="2"/>
        <v>122.25</v>
      </c>
      <c r="J68" s="50">
        <f t="shared" si="2"/>
        <v>28260.25</v>
      </c>
      <c r="K68" s="50">
        <f t="shared" si="2"/>
        <v>1783</v>
      </c>
      <c r="L68" s="51">
        <f t="shared" si="2"/>
        <v>4035.4166666666665</v>
      </c>
      <c r="M68" s="51">
        <f t="shared" si="2"/>
        <v>1143.3333333333333</v>
      </c>
      <c r="N68" s="51">
        <f t="shared" si="2"/>
        <v>102.25</v>
      </c>
      <c r="O68" s="51">
        <f t="shared" si="2"/>
        <v>31</v>
      </c>
      <c r="P68" s="53">
        <f>SUM(C68:O68)</f>
        <v>1423237.25</v>
      </c>
    </row>
    <row r="69" spans="1:18">
      <c r="B69" s="7">
        <f>+B68+1</f>
        <v>2016</v>
      </c>
      <c r="C69" s="49">
        <f t="shared" ref="C69:O69" si="3">SUM(C36:C47)/12</f>
        <v>1010100.9166666666</v>
      </c>
      <c r="D69" s="49">
        <f t="shared" si="3"/>
        <v>5</v>
      </c>
      <c r="E69" s="49">
        <f t="shared" si="3"/>
        <v>310098.66666666669</v>
      </c>
      <c r="F69" s="50">
        <f t="shared" si="3"/>
        <v>78260.083333333328</v>
      </c>
      <c r="G69" s="50">
        <f t="shared" si="3"/>
        <v>5824.333333333333</v>
      </c>
      <c r="H69" s="50">
        <f t="shared" si="3"/>
        <v>573.66666666666663</v>
      </c>
      <c r="I69" s="50">
        <f t="shared" si="3"/>
        <v>119.83333333333333</v>
      </c>
      <c r="J69" s="50">
        <f t="shared" si="3"/>
        <v>28496.75</v>
      </c>
      <c r="K69" s="50">
        <f t="shared" si="3"/>
        <v>1743</v>
      </c>
      <c r="L69" s="51">
        <f t="shared" si="3"/>
        <v>4039.4166666666665</v>
      </c>
      <c r="M69" s="51">
        <f t="shared" si="3"/>
        <v>1119.3333333333333</v>
      </c>
      <c r="N69" s="51">
        <f t="shared" si="3"/>
        <v>92.25</v>
      </c>
      <c r="O69" s="51">
        <f t="shared" si="3"/>
        <v>31</v>
      </c>
      <c r="P69" s="52">
        <f>SUM(C69:O69)</f>
        <v>1440504.2499999998</v>
      </c>
    </row>
    <row r="70" spans="1:18">
      <c r="B70" s="7">
        <f>+B69+1</f>
        <v>2017</v>
      </c>
      <c r="C70" s="49">
        <f>SUM(C48:C59)/12</f>
        <v>1020953.75</v>
      </c>
      <c r="D70" s="49">
        <f t="shared" ref="D70:O70" si="4">SUM(D48:D59)/12</f>
        <v>5</v>
      </c>
      <c r="E70" s="49">
        <f t="shared" si="4"/>
        <v>315518.16666666669</v>
      </c>
      <c r="F70" s="50">
        <f t="shared" si="4"/>
        <v>78772</v>
      </c>
      <c r="G70" s="50">
        <f t="shared" si="4"/>
        <v>5862.416666666667</v>
      </c>
      <c r="H70" s="50">
        <f t="shared" si="4"/>
        <v>561.41666666666663</v>
      </c>
      <c r="I70" s="50">
        <f t="shared" si="4"/>
        <v>117.08333333333333</v>
      </c>
      <c r="J70" s="50">
        <f t="shared" si="4"/>
        <v>28759.416666666668</v>
      </c>
      <c r="K70" s="50">
        <f t="shared" si="4"/>
        <v>1703</v>
      </c>
      <c r="L70" s="51">
        <f t="shared" si="4"/>
        <v>4043.4166666666665</v>
      </c>
      <c r="M70" s="51">
        <f t="shared" si="4"/>
        <v>1095.3333333333333</v>
      </c>
      <c r="N70" s="51">
        <f t="shared" si="4"/>
        <v>82.25</v>
      </c>
      <c r="O70" s="51">
        <f t="shared" si="4"/>
        <v>31</v>
      </c>
      <c r="P70" s="52">
        <f>SUM(C70:O70)</f>
        <v>1457504.2500000002</v>
      </c>
    </row>
    <row r="72" spans="1:18">
      <c r="R72" s="34"/>
    </row>
  </sheetData>
  <conditionalFormatting sqref="T21:U22 C10:G59 J10:P59 H10:I21 H24:I33 H36:I45 H48:I57">
    <cfRule type="cellIs" dxfId="3" priority="2" operator="lessThan">
      <formula>0</formula>
    </cfRule>
    <cfRule type="cellIs" dxfId="2" priority="3" operator="lessThan">
      <formula>-37</formula>
    </cfRule>
    <cfRule type="cellIs" dxfId="1" priority="4" operator="lessThan">
      <formula>0</formula>
    </cfRule>
  </conditionalFormatting>
  <conditionalFormatting sqref="T21:U22 C10:G59 J10:P59 H10:I21 H24:I33 H36:I45 H48:I5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9"/>
  <sheetViews>
    <sheetView workbookViewId="0">
      <selection activeCell="E11" sqref="E11"/>
    </sheetView>
  </sheetViews>
  <sheetFormatPr defaultRowHeight="14.25"/>
  <cols>
    <col min="2" max="2" width="8.75" style="5"/>
    <col min="3" max="11" width="10.25" customWidth="1"/>
    <col min="12" max="12" width="9.875" bestFit="1" customWidth="1"/>
    <col min="13" max="13" width="10.875" bestFit="1" customWidth="1"/>
  </cols>
  <sheetData>
    <row r="3" spans="1:16">
      <c r="C3" s="3" t="s">
        <v>22</v>
      </c>
      <c r="G3" s="60" t="s">
        <v>44</v>
      </c>
    </row>
    <row r="4" spans="1:16">
      <c r="B4" s="2"/>
      <c r="C4" s="7" t="s">
        <v>43</v>
      </c>
    </row>
    <row r="5" spans="1:16">
      <c r="B5" s="6"/>
      <c r="C5" s="60" t="s">
        <v>50</v>
      </c>
    </row>
    <row r="6" spans="1:16">
      <c r="B6" s="9"/>
    </row>
    <row r="7" spans="1:16">
      <c r="B7" s="13"/>
    </row>
    <row r="8" spans="1:16">
      <c r="B8" s="18"/>
    </row>
    <row r="9" spans="1:16">
      <c r="B9" s="25" t="s">
        <v>6</v>
      </c>
      <c r="C9" s="59" t="s">
        <v>32</v>
      </c>
      <c r="D9" s="59" t="s">
        <v>33</v>
      </c>
      <c r="E9" s="59" t="s">
        <v>34</v>
      </c>
      <c r="F9" s="59" t="s">
        <v>35</v>
      </c>
      <c r="G9" s="59" t="s">
        <v>36</v>
      </c>
      <c r="H9" s="59" t="s">
        <v>37</v>
      </c>
      <c r="I9" s="59" t="s">
        <v>38</v>
      </c>
      <c r="J9" s="59" t="s">
        <v>39</v>
      </c>
      <c r="K9" s="59" t="s">
        <v>40</v>
      </c>
      <c r="L9" s="59" t="s">
        <v>41</v>
      </c>
      <c r="M9" s="59" t="s">
        <v>42</v>
      </c>
      <c r="N9" s="59" t="s">
        <v>46</v>
      </c>
      <c r="O9" s="59"/>
      <c r="P9" s="59"/>
    </row>
    <row r="10" spans="1:16">
      <c r="A10" s="58" t="s">
        <v>24</v>
      </c>
      <c r="B10" s="32">
        <v>41670</v>
      </c>
      <c r="C10" s="70">
        <v>57596.58365</v>
      </c>
      <c r="D10" s="70">
        <v>33066.094440000001</v>
      </c>
      <c r="E10" s="70">
        <v>46819</v>
      </c>
      <c r="F10" s="70">
        <v>7467</v>
      </c>
      <c r="G10" s="70">
        <v>51</v>
      </c>
      <c r="H10" s="70">
        <v>49629</v>
      </c>
      <c r="I10" s="70">
        <v>509657.68657999998</v>
      </c>
      <c r="J10" s="70">
        <v>42956</v>
      </c>
      <c r="K10" s="70">
        <v>75301.3</v>
      </c>
      <c r="L10" s="70">
        <v>25389.33</v>
      </c>
      <c r="M10" s="70">
        <v>165639</v>
      </c>
      <c r="N10">
        <f>SUM(C10:M10)</f>
        <v>1013571.99467</v>
      </c>
    </row>
    <row r="11" spans="1:16">
      <c r="A11" s="58" t="s">
        <v>25</v>
      </c>
      <c r="B11" s="32">
        <v>41698</v>
      </c>
      <c r="C11" s="70">
        <v>57282.927349999998</v>
      </c>
      <c r="D11" s="70">
        <v>34195.055399999997</v>
      </c>
      <c r="E11" s="70">
        <v>44073</v>
      </c>
      <c r="F11" s="70">
        <v>6750</v>
      </c>
      <c r="G11" s="70">
        <v>53</v>
      </c>
      <c r="H11" s="70">
        <v>47241</v>
      </c>
      <c r="I11" s="70">
        <v>413954.00864999997</v>
      </c>
      <c r="J11" s="70">
        <v>39999</v>
      </c>
      <c r="K11" s="70">
        <v>60586.399999999994</v>
      </c>
      <c r="L11" s="70">
        <v>19090.330000000002</v>
      </c>
      <c r="M11" s="70">
        <v>135797</v>
      </c>
      <c r="N11">
        <f t="shared" ref="N11:N69" si="0">SUM(C11:M11)</f>
        <v>859021.72139999992</v>
      </c>
    </row>
    <row r="12" spans="1:16">
      <c r="A12" s="58" t="s">
        <v>26</v>
      </c>
      <c r="B12" s="32">
        <v>41729</v>
      </c>
      <c r="C12" s="70">
        <v>55750.959029999998</v>
      </c>
      <c r="D12" s="70">
        <v>31795.244500000001</v>
      </c>
      <c r="E12" s="70">
        <v>44942</v>
      </c>
      <c r="F12" s="70">
        <v>6315</v>
      </c>
      <c r="G12" s="70">
        <v>41</v>
      </c>
      <c r="H12" s="70">
        <v>43595</v>
      </c>
      <c r="I12" s="70">
        <v>432769.58494999999</v>
      </c>
      <c r="J12" s="70">
        <v>35966</v>
      </c>
      <c r="K12" s="70">
        <v>68250.899999999994</v>
      </c>
      <c r="L12" s="70">
        <v>13134.33</v>
      </c>
      <c r="M12" s="70">
        <v>169650</v>
      </c>
      <c r="N12">
        <f t="shared" si="0"/>
        <v>902210.01847999997</v>
      </c>
    </row>
    <row r="13" spans="1:16">
      <c r="A13" s="58" t="s">
        <v>27</v>
      </c>
      <c r="B13" s="32">
        <v>41759</v>
      </c>
      <c r="C13" s="70">
        <v>44163.627209999999</v>
      </c>
      <c r="D13" s="70">
        <v>24178</v>
      </c>
      <c r="E13" s="70">
        <v>34409</v>
      </c>
      <c r="F13" s="70">
        <v>5039</v>
      </c>
      <c r="G13" s="70">
        <v>24</v>
      </c>
      <c r="H13" s="70">
        <v>37360</v>
      </c>
      <c r="I13" s="70">
        <v>322616.91133999999</v>
      </c>
      <c r="J13" s="70">
        <v>24482</v>
      </c>
      <c r="K13" s="70">
        <v>57479</v>
      </c>
      <c r="L13" s="70">
        <v>12563.33</v>
      </c>
      <c r="M13" s="70">
        <v>151803</v>
      </c>
      <c r="N13">
        <f t="shared" si="0"/>
        <v>714117.8685499999</v>
      </c>
    </row>
    <row r="14" spans="1:16">
      <c r="A14" s="58" t="s">
        <v>28</v>
      </c>
      <c r="B14" s="32">
        <v>41790</v>
      </c>
      <c r="C14" s="70">
        <v>32413.244710000003</v>
      </c>
      <c r="D14" s="70">
        <v>16871</v>
      </c>
      <c r="E14" s="70">
        <v>24395</v>
      </c>
      <c r="F14" s="70">
        <v>3497</v>
      </c>
      <c r="G14" s="70">
        <v>4</v>
      </c>
      <c r="H14" s="70">
        <v>33646</v>
      </c>
      <c r="I14" s="70">
        <v>318017.82895999996</v>
      </c>
      <c r="J14" s="70">
        <v>10891</v>
      </c>
      <c r="K14" s="70">
        <v>46770</v>
      </c>
      <c r="L14" s="70">
        <v>8216.33</v>
      </c>
      <c r="M14" s="70">
        <v>149400</v>
      </c>
      <c r="N14">
        <f t="shared" si="0"/>
        <v>644121.40366999991</v>
      </c>
    </row>
    <row r="15" spans="1:16">
      <c r="A15" s="58" t="s">
        <v>29</v>
      </c>
      <c r="B15" s="32">
        <v>41820</v>
      </c>
      <c r="C15" s="70">
        <v>30676.804929999998</v>
      </c>
      <c r="D15" s="70">
        <v>13845</v>
      </c>
      <c r="E15" s="70">
        <v>23982</v>
      </c>
      <c r="F15" s="70">
        <v>3012</v>
      </c>
      <c r="G15" s="70">
        <v>1</v>
      </c>
      <c r="H15" s="70">
        <v>31452</v>
      </c>
      <c r="I15" s="70">
        <v>345961.70844000002</v>
      </c>
      <c r="J15" s="70">
        <v>7685</v>
      </c>
      <c r="K15" s="70">
        <v>39855</v>
      </c>
      <c r="L15" s="70">
        <v>6735.33</v>
      </c>
      <c r="M15" s="70">
        <v>147038</v>
      </c>
      <c r="N15">
        <f t="shared" si="0"/>
        <v>650243.84337000002</v>
      </c>
    </row>
    <row r="16" spans="1:16">
      <c r="A16" s="58"/>
      <c r="B16" s="32">
        <v>41851</v>
      </c>
      <c r="C16" s="70">
        <v>28574.37285</v>
      </c>
      <c r="D16" s="70">
        <v>13935</v>
      </c>
      <c r="E16" s="70">
        <v>24276</v>
      </c>
      <c r="F16" s="70">
        <v>2533</v>
      </c>
      <c r="G16" s="70">
        <v>1</v>
      </c>
      <c r="H16" s="70">
        <v>28276</v>
      </c>
      <c r="I16" s="70">
        <v>416176.13144999999</v>
      </c>
      <c r="J16" s="70">
        <v>6781</v>
      </c>
      <c r="K16" s="70">
        <v>40946</v>
      </c>
      <c r="L16" s="70">
        <v>10702.33</v>
      </c>
      <c r="M16" s="70">
        <v>150522</v>
      </c>
      <c r="N16">
        <f t="shared" si="0"/>
        <v>722722.83429999987</v>
      </c>
    </row>
    <row r="17" spans="1:14">
      <c r="A17" s="58" t="s">
        <v>30</v>
      </c>
      <c r="B17" s="32">
        <v>41882</v>
      </c>
      <c r="C17" s="70">
        <v>27397.217430000001</v>
      </c>
      <c r="D17" s="70">
        <v>13745</v>
      </c>
      <c r="E17" s="70">
        <v>24846</v>
      </c>
      <c r="F17" s="70">
        <v>3736</v>
      </c>
      <c r="G17" s="70">
        <v>1</v>
      </c>
      <c r="H17" s="70">
        <v>30825</v>
      </c>
      <c r="I17" s="70">
        <v>382852.45091000001</v>
      </c>
      <c r="J17" s="70">
        <v>6836</v>
      </c>
      <c r="K17" s="70">
        <v>41890</v>
      </c>
      <c r="L17" s="70">
        <v>7874.33</v>
      </c>
      <c r="M17" s="70">
        <v>150100</v>
      </c>
      <c r="N17">
        <f t="shared" si="0"/>
        <v>690102.99834000005</v>
      </c>
    </row>
    <row r="18" spans="1:14">
      <c r="A18" s="58" t="s">
        <v>29</v>
      </c>
      <c r="B18" s="32">
        <v>41912</v>
      </c>
      <c r="C18" s="70">
        <v>32311.548910000001</v>
      </c>
      <c r="D18" s="70">
        <v>17438</v>
      </c>
      <c r="E18" s="70">
        <v>32846</v>
      </c>
      <c r="F18" s="70">
        <v>4263</v>
      </c>
      <c r="G18" s="70">
        <v>0</v>
      </c>
      <c r="H18" s="70">
        <v>32587</v>
      </c>
      <c r="I18" s="70">
        <v>336183.00035000005</v>
      </c>
      <c r="J18" s="70">
        <v>7718</v>
      </c>
      <c r="K18" s="70">
        <v>42053</v>
      </c>
      <c r="L18" s="70">
        <v>7663.33</v>
      </c>
      <c r="M18" s="70">
        <v>143735</v>
      </c>
      <c r="N18">
        <f t="shared" si="0"/>
        <v>656797.87926000007</v>
      </c>
    </row>
    <row r="19" spans="1:14">
      <c r="A19" s="58" t="s">
        <v>31</v>
      </c>
      <c r="B19" s="32">
        <v>41943</v>
      </c>
      <c r="C19" s="70">
        <v>40022.259170000005</v>
      </c>
      <c r="D19" s="70">
        <v>23121</v>
      </c>
      <c r="E19" s="70">
        <v>30258</v>
      </c>
      <c r="F19" s="70">
        <v>5319</v>
      </c>
      <c r="G19" s="70">
        <v>5</v>
      </c>
      <c r="H19" s="70">
        <v>38007</v>
      </c>
      <c r="I19" s="70">
        <v>363961</v>
      </c>
      <c r="J19" s="70">
        <v>15441</v>
      </c>
      <c r="K19" s="70">
        <v>51310.5</v>
      </c>
      <c r="L19" s="70">
        <v>8963.33</v>
      </c>
      <c r="M19" s="70">
        <v>154177</v>
      </c>
      <c r="N19">
        <f t="shared" si="0"/>
        <v>730585.08916999993</v>
      </c>
    </row>
    <row r="20" spans="1:14">
      <c r="A20" s="58" t="s">
        <v>25</v>
      </c>
      <c r="B20" s="32">
        <v>41973</v>
      </c>
      <c r="C20" s="70">
        <v>50443.032709999999</v>
      </c>
      <c r="D20" s="70">
        <v>29341.537239999998</v>
      </c>
      <c r="E20" s="70">
        <v>40562</v>
      </c>
      <c r="F20" s="70">
        <v>6974</v>
      </c>
      <c r="G20" s="70">
        <v>35</v>
      </c>
      <c r="H20" s="70">
        <v>40819</v>
      </c>
      <c r="I20" s="70">
        <v>393686.77272000001</v>
      </c>
      <c r="J20" s="70">
        <v>30141</v>
      </c>
      <c r="K20" s="70">
        <v>88153</v>
      </c>
      <c r="L20" s="70">
        <v>8854.33</v>
      </c>
      <c r="M20" s="70">
        <v>133942</v>
      </c>
      <c r="N20">
        <f t="shared" si="0"/>
        <v>822951.67267</v>
      </c>
    </row>
    <row r="21" spans="1:14">
      <c r="A21" s="58"/>
      <c r="B21" s="36">
        <v>42004</v>
      </c>
      <c r="C21" s="70">
        <v>55858.140780000002</v>
      </c>
      <c r="D21" s="70">
        <v>28678.473760000001</v>
      </c>
      <c r="E21" s="70">
        <v>45229</v>
      </c>
      <c r="F21" s="70">
        <v>7436</v>
      </c>
      <c r="G21" s="70">
        <v>47</v>
      </c>
      <c r="H21" s="70">
        <v>37470</v>
      </c>
      <c r="I21" s="70">
        <v>430117.05298000004</v>
      </c>
      <c r="J21" s="70">
        <v>40976</v>
      </c>
      <c r="K21" s="70">
        <v>102441.9</v>
      </c>
      <c r="L21" s="70">
        <v>15988.33</v>
      </c>
      <c r="M21" s="70">
        <v>97283.9</v>
      </c>
      <c r="N21">
        <f t="shared" si="0"/>
        <v>861525.79752000002</v>
      </c>
    </row>
    <row r="22" spans="1:14">
      <c r="B22" s="32">
        <v>42035</v>
      </c>
      <c r="C22" s="70">
        <v>57957.395600000003</v>
      </c>
      <c r="D22" s="70">
        <v>34071.094440000001</v>
      </c>
      <c r="E22" s="70">
        <v>44970</v>
      </c>
      <c r="F22" s="70">
        <v>7467</v>
      </c>
      <c r="G22" s="70">
        <v>51</v>
      </c>
      <c r="H22" s="70">
        <v>46949</v>
      </c>
      <c r="I22" s="70">
        <v>508365.51166000002</v>
      </c>
      <c r="J22" s="70">
        <v>42956</v>
      </c>
      <c r="K22" s="70">
        <v>73309.3</v>
      </c>
      <c r="L22" s="70">
        <v>29848.50345</v>
      </c>
      <c r="M22" s="70">
        <v>143852.9</v>
      </c>
      <c r="N22">
        <f t="shared" si="0"/>
        <v>989797.70515000005</v>
      </c>
    </row>
    <row r="23" spans="1:14">
      <c r="B23" s="32">
        <v>42063</v>
      </c>
      <c r="C23" s="70">
        <v>58049.44857</v>
      </c>
      <c r="D23" s="70">
        <v>34720.055399999997</v>
      </c>
      <c r="E23" s="70">
        <v>43741</v>
      </c>
      <c r="F23" s="70">
        <v>6750</v>
      </c>
      <c r="G23" s="70">
        <v>53</v>
      </c>
      <c r="H23" s="70">
        <v>44281</v>
      </c>
      <c r="I23" s="70">
        <v>431500.14130000002</v>
      </c>
      <c r="J23" s="70">
        <v>39999</v>
      </c>
      <c r="K23" s="70">
        <v>64767.399999999994</v>
      </c>
      <c r="L23" s="70">
        <v>26048.271920000003</v>
      </c>
      <c r="M23" s="70">
        <v>130436.2</v>
      </c>
      <c r="N23">
        <f t="shared" si="0"/>
        <v>880345.51718999993</v>
      </c>
    </row>
    <row r="24" spans="1:14">
      <c r="B24" s="32">
        <v>42094</v>
      </c>
      <c r="C24" s="70">
        <v>57402.65019</v>
      </c>
      <c r="D24" s="70">
        <v>32308.244500000001</v>
      </c>
      <c r="E24" s="70">
        <v>40271</v>
      </c>
      <c r="F24" s="70">
        <v>6315</v>
      </c>
      <c r="G24" s="70">
        <v>41</v>
      </c>
      <c r="H24" s="70">
        <v>44172</v>
      </c>
      <c r="I24" s="70">
        <v>455616.19881999999</v>
      </c>
      <c r="J24" s="70">
        <v>35966</v>
      </c>
      <c r="K24" s="70">
        <v>63311.9</v>
      </c>
      <c r="L24" s="70">
        <v>20000.805250000001</v>
      </c>
      <c r="M24" s="70">
        <v>141024</v>
      </c>
      <c r="N24">
        <f t="shared" si="0"/>
        <v>896428.79876000003</v>
      </c>
    </row>
    <row r="25" spans="1:14">
      <c r="B25" s="32">
        <v>42124</v>
      </c>
      <c r="C25" s="70">
        <v>44423.833899999998</v>
      </c>
      <c r="D25" s="70">
        <v>24794</v>
      </c>
      <c r="E25" s="70">
        <v>30463</v>
      </c>
      <c r="F25" s="70">
        <v>5039</v>
      </c>
      <c r="G25" s="70">
        <v>24</v>
      </c>
      <c r="H25" s="70">
        <v>37912</v>
      </c>
      <c r="I25" s="70">
        <v>349170.33126000001</v>
      </c>
      <c r="J25" s="70">
        <v>24482</v>
      </c>
      <c r="K25" s="70">
        <v>53129</v>
      </c>
      <c r="L25" s="70">
        <v>20947.39659</v>
      </c>
      <c r="M25" s="70">
        <v>126871</v>
      </c>
      <c r="N25">
        <f t="shared" si="0"/>
        <v>717255.56174999999</v>
      </c>
    </row>
    <row r="26" spans="1:14">
      <c r="B26" s="32">
        <v>42155</v>
      </c>
      <c r="C26" s="70">
        <v>32701.632000000001</v>
      </c>
      <c r="D26" s="70">
        <v>17610</v>
      </c>
      <c r="E26" s="70">
        <v>22145</v>
      </c>
      <c r="F26" s="70">
        <v>3497</v>
      </c>
      <c r="G26" s="70">
        <v>4</v>
      </c>
      <c r="H26" s="70">
        <v>34163</v>
      </c>
      <c r="I26" s="70">
        <v>347979.63725999999</v>
      </c>
      <c r="J26" s="70">
        <v>10891</v>
      </c>
      <c r="K26" s="70">
        <v>43578</v>
      </c>
      <c r="L26" s="70">
        <v>13572.712649999999</v>
      </c>
      <c r="M26" s="70">
        <v>121525</v>
      </c>
      <c r="N26">
        <f t="shared" si="0"/>
        <v>647666.98190999997</v>
      </c>
    </row>
    <row r="27" spans="1:14">
      <c r="B27" s="32">
        <v>42185</v>
      </c>
      <c r="C27" s="70">
        <v>30497.555329999999</v>
      </c>
      <c r="D27" s="70">
        <v>14569</v>
      </c>
      <c r="E27" s="70">
        <v>20282</v>
      </c>
      <c r="F27" s="70">
        <v>3012</v>
      </c>
      <c r="G27" s="70">
        <v>1</v>
      </c>
      <c r="H27" s="70">
        <v>31617</v>
      </c>
      <c r="I27" s="70">
        <v>371843.63042</v>
      </c>
      <c r="J27" s="70">
        <v>7685</v>
      </c>
      <c r="K27" s="70">
        <v>38007</v>
      </c>
      <c r="L27" s="70">
        <v>11243.761359999999</v>
      </c>
      <c r="M27" s="70">
        <v>119589</v>
      </c>
      <c r="N27">
        <f t="shared" si="0"/>
        <v>648346.94710999995</v>
      </c>
    </row>
    <row r="28" spans="1:14">
      <c r="B28" s="32">
        <v>42216</v>
      </c>
      <c r="C28" s="70">
        <v>29846.873149999999</v>
      </c>
      <c r="D28" s="70">
        <v>14700</v>
      </c>
      <c r="E28" s="70">
        <v>15977</v>
      </c>
      <c r="F28" s="70">
        <v>2533</v>
      </c>
      <c r="G28" s="70">
        <v>1</v>
      </c>
      <c r="H28" s="70">
        <v>29275</v>
      </c>
      <c r="I28" s="70">
        <v>438872.77108999999</v>
      </c>
      <c r="J28" s="70">
        <v>6781</v>
      </c>
      <c r="K28" s="70">
        <v>38258</v>
      </c>
      <c r="L28" s="70">
        <v>15171.92043</v>
      </c>
      <c r="M28" s="70">
        <v>122739</v>
      </c>
      <c r="N28">
        <f t="shared" si="0"/>
        <v>714155.56467000011</v>
      </c>
    </row>
    <row r="29" spans="1:14">
      <c r="B29" s="32">
        <v>42247</v>
      </c>
      <c r="C29" s="70">
        <v>28353.924329999998</v>
      </c>
      <c r="D29" s="70">
        <v>14550</v>
      </c>
      <c r="E29" s="70">
        <v>20487</v>
      </c>
      <c r="F29" s="70">
        <v>3736</v>
      </c>
      <c r="G29" s="70">
        <v>1</v>
      </c>
      <c r="H29" s="70">
        <v>31514</v>
      </c>
      <c r="I29" s="70">
        <v>411625.46438000002</v>
      </c>
      <c r="J29" s="70">
        <v>6836</v>
      </c>
      <c r="K29" s="70">
        <v>38368</v>
      </c>
      <c r="L29" s="70">
        <v>12796.63725</v>
      </c>
      <c r="M29" s="70">
        <v>123099</v>
      </c>
      <c r="N29">
        <f t="shared" si="0"/>
        <v>691367.02596000012</v>
      </c>
    </row>
    <row r="30" spans="1:14">
      <c r="B30" s="32">
        <v>42277</v>
      </c>
      <c r="C30" s="70">
        <v>33572.127110000001</v>
      </c>
      <c r="D30" s="70">
        <v>18393</v>
      </c>
      <c r="E30" s="70">
        <v>30865</v>
      </c>
      <c r="F30" s="70">
        <v>4263</v>
      </c>
      <c r="G30" s="70">
        <v>0</v>
      </c>
      <c r="H30" s="70">
        <v>32416</v>
      </c>
      <c r="I30" s="70">
        <v>354515.98105</v>
      </c>
      <c r="J30" s="70">
        <v>7718</v>
      </c>
      <c r="K30" s="70">
        <v>39839</v>
      </c>
      <c r="L30" s="70">
        <v>14483.00655</v>
      </c>
      <c r="M30" s="70">
        <v>118637</v>
      </c>
      <c r="N30">
        <f t="shared" si="0"/>
        <v>654702.11470999999</v>
      </c>
    </row>
    <row r="31" spans="1:14">
      <c r="B31" s="32">
        <v>42308</v>
      </c>
      <c r="C31" s="70">
        <v>41497.612710000001</v>
      </c>
      <c r="D31" s="70">
        <v>24511</v>
      </c>
      <c r="E31" s="70">
        <v>28856</v>
      </c>
      <c r="F31" s="70">
        <v>5319</v>
      </c>
      <c r="G31" s="70">
        <v>5</v>
      </c>
      <c r="H31" s="70">
        <v>37472</v>
      </c>
      <c r="I31" s="70">
        <v>380282.65729</v>
      </c>
      <c r="J31" s="70">
        <v>15441</v>
      </c>
      <c r="K31" s="70">
        <v>46792.5</v>
      </c>
      <c r="L31" s="70">
        <v>15562.155119999999</v>
      </c>
      <c r="M31" s="70">
        <v>125827</v>
      </c>
      <c r="N31">
        <f t="shared" si="0"/>
        <v>721565.92512000003</v>
      </c>
    </row>
    <row r="32" spans="1:14">
      <c r="B32" s="32">
        <v>42338</v>
      </c>
      <c r="C32" s="70">
        <v>51642.635430000002</v>
      </c>
      <c r="D32" s="70">
        <v>31081.537239999998</v>
      </c>
      <c r="E32" s="70">
        <v>39547</v>
      </c>
      <c r="F32" s="70">
        <v>6974</v>
      </c>
      <c r="G32" s="70">
        <v>35</v>
      </c>
      <c r="H32" s="70">
        <v>40668</v>
      </c>
      <c r="I32" s="70">
        <v>412928.10888000001</v>
      </c>
      <c r="J32" s="70">
        <v>30141</v>
      </c>
      <c r="K32" s="70">
        <v>57481</v>
      </c>
      <c r="L32" s="70">
        <v>15800.40468</v>
      </c>
      <c r="M32" s="70">
        <v>135881</v>
      </c>
      <c r="N32">
        <f t="shared" si="0"/>
        <v>822179.68622999999</v>
      </c>
    </row>
    <row r="33" spans="2:14">
      <c r="B33" s="36">
        <v>42369</v>
      </c>
      <c r="C33" s="70">
        <v>57823.898509999992</v>
      </c>
      <c r="D33" s="70">
        <v>30338.473760000001</v>
      </c>
      <c r="E33" s="70">
        <v>42825</v>
      </c>
      <c r="F33" s="70">
        <v>7436</v>
      </c>
      <c r="G33" s="70">
        <v>47</v>
      </c>
      <c r="H33" s="70">
        <v>39378</v>
      </c>
      <c r="I33" s="70">
        <v>451211.78974000004</v>
      </c>
      <c r="J33" s="70">
        <v>40976</v>
      </c>
      <c r="K33" s="70">
        <v>70743.899999999994</v>
      </c>
      <c r="L33" s="70">
        <v>22796.78659</v>
      </c>
      <c r="M33" s="70">
        <v>141204.9</v>
      </c>
      <c r="N33">
        <f t="shared" si="0"/>
        <v>904781.74860000017</v>
      </c>
    </row>
    <row r="34" spans="2:14">
      <c r="B34" s="32">
        <v>42400</v>
      </c>
      <c r="C34" s="70">
        <v>57957.395600000003</v>
      </c>
      <c r="D34" s="70">
        <v>36071.094440000001</v>
      </c>
      <c r="E34" s="70">
        <v>47262</v>
      </c>
      <c r="F34" s="70">
        <v>7467</v>
      </c>
      <c r="G34" s="70">
        <v>51</v>
      </c>
      <c r="H34" s="70">
        <v>46961</v>
      </c>
      <c r="I34" s="70">
        <v>522833.76261999999</v>
      </c>
      <c r="J34" s="70">
        <v>42956</v>
      </c>
      <c r="K34" s="70">
        <v>73309.3</v>
      </c>
      <c r="L34" s="70">
        <v>29906.852649999997</v>
      </c>
      <c r="M34" s="70">
        <v>144852.9</v>
      </c>
      <c r="N34">
        <f t="shared" si="0"/>
        <v>1009628.3053100001</v>
      </c>
    </row>
    <row r="35" spans="2:14">
      <c r="B35" s="32">
        <v>42429</v>
      </c>
      <c r="C35" s="70">
        <v>58444.080369999996</v>
      </c>
      <c r="D35" s="70">
        <v>36190.775399999999</v>
      </c>
      <c r="E35" s="70">
        <v>46351</v>
      </c>
      <c r="F35" s="70">
        <v>6750</v>
      </c>
      <c r="G35" s="70">
        <v>53</v>
      </c>
      <c r="H35" s="70">
        <v>44408</v>
      </c>
      <c r="I35" s="70">
        <v>440386.25701</v>
      </c>
      <c r="J35" s="70">
        <v>39999</v>
      </c>
      <c r="K35" s="70">
        <v>65147.199999999997</v>
      </c>
      <c r="L35" s="70">
        <v>23525.90136</v>
      </c>
      <c r="M35" s="70">
        <v>133652</v>
      </c>
      <c r="N35">
        <f t="shared" si="0"/>
        <v>894907.21413999994</v>
      </c>
    </row>
    <row r="36" spans="2:14">
      <c r="B36" s="32">
        <v>42460</v>
      </c>
      <c r="C36" s="70">
        <v>57402.65019</v>
      </c>
      <c r="D36" s="70">
        <v>33688.244500000001</v>
      </c>
      <c r="E36" s="70">
        <v>42049</v>
      </c>
      <c r="F36" s="70">
        <v>6315</v>
      </c>
      <c r="G36" s="70">
        <v>41</v>
      </c>
      <c r="H36" s="70">
        <v>44223</v>
      </c>
      <c r="I36" s="70">
        <v>450659.56253</v>
      </c>
      <c r="J36" s="70">
        <v>35966</v>
      </c>
      <c r="K36" s="70">
        <v>63311.9</v>
      </c>
      <c r="L36" s="70">
        <v>20148.060430000001</v>
      </c>
      <c r="M36" s="70">
        <v>142024</v>
      </c>
      <c r="N36">
        <f t="shared" si="0"/>
        <v>895828.41764999996</v>
      </c>
    </row>
    <row r="37" spans="2:14">
      <c r="B37" s="32">
        <v>42490</v>
      </c>
      <c r="C37" s="70">
        <v>44423.833899999998</v>
      </c>
      <c r="D37" s="70">
        <v>25958</v>
      </c>
      <c r="E37" s="70">
        <v>32047</v>
      </c>
      <c r="F37" s="70">
        <v>5039</v>
      </c>
      <c r="G37" s="70">
        <v>24</v>
      </c>
      <c r="H37" s="70">
        <v>37967</v>
      </c>
      <c r="I37" s="70">
        <v>358116.89468999999</v>
      </c>
      <c r="J37" s="70">
        <v>24482</v>
      </c>
      <c r="K37" s="70">
        <v>53129</v>
      </c>
      <c r="L37" s="70">
        <v>21899.38725</v>
      </c>
      <c r="M37" s="70">
        <v>127871</v>
      </c>
      <c r="N37">
        <f t="shared" si="0"/>
        <v>730957.11583999998</v>
      </c>
    </row>
    <row r="38" spans="2:14">
      <c r="B38" s="32">
        <v>42521</v>
      </c>
      <c r="C38" s="70">
        <v>32701.632000000001</v>
      </c>
      <c r="D38" s="70">
        <v>18510</v>
      </c>
      <c r="E38" s="70">
        <v>23868</v>
      </c>
      <c r="F38" s="70">
        <v>3497</v>
      </c>
      <c r="G38" s="70">
        <v>4</v>
      </c>
      <c r="H38" s="70">
        <v>34200</v>
      </c>
      <c r="I38" s="70">
        <v>361051.35527999996</v>
      </c>
      <c r="J38" s="70">
        <v>10891</v>
      </c>
      <c r="K38" s="70">
        <v>43578</v>
      </c>
      <c r="L38" s="70">
        <v>14578.75655</v>
      </c>
      <c r="M38" s="70">
        <v>122525</v>
      </c>
      <c r="N38">
        <f t="shared" si="0"/>
        <v>665404.74383000005</v>
      </c>
    </row>
    <row r="39" spans="2:14">
      <c r="B39" s="32">
        <v>42551</v>
      </c>
      <c r="C39" s="70">
        <v>30497.555329999999</v>
      </c>
      <c r="D39" s="70">
        <v>15349</v>
      </c>
      <c r="E39" s="70">
        <v>21556</v>
      </c>
      <c r="F39" s="70">
        <v>3012</v>
      </c>
      <c r="G39" s="70">
        <v>1</v>
      </c>
      <c r="H39" s="70">
        <v>31678</v>
      </c>
      <c r="I39" s="70">
        <v>376649.99042000005</v>
      </c>
      <c r="J39" s="70">
        <v>7685</v>
      </c>
      <c r="K39" s="70">
        <v>38007</v>
      </c>
      <c r="L39" s="70">
        <v>12643.905119999999</v>
      </c>
      <c r="M39" s="70">
        <v>120589</v>
      </c>
      <c r="N39">
        <f t="shared" si="0"/>
        <v>657668.45087000006</v>
      </c>
    </row>
    <row r="40" spans="2:14">
      <c r="B40" s="32">
        <v>42582</v>
      </c>
      <c r="C40" s="70">
        <v>29846.873149999999</v>
      </c>
      <c r="D40" s="70">
        <v>15464</v>
      </c>
      <c r="E40" s="70">
        <v>17784</v>
      </c>
      <c r="F40" s="70">
        <v>2533</v>
      </c>
      <c r="G40" s="70">
        <v>1</v>
      </c>
      <c r="H40" s="70">
        <v>29280</v>
      </c>
      <c r="I40" s="70">
        <v>445816.99206000002</v>
      </c>
      <c r="J40" s="70">
        <v>6781</v>
      </c>
      <c r="K40" s="70">
        <v>38258</v>
      </c>
      <c r="L40" s="70">
        <v>16764.15468</v>
      </c>
      <c r="M40" s="70">
        <v>123739</v>
      </c>
      <c r="N40">
        <f t="shared" si="0"/>
        <v>726268.01989</v>
      </c>
    </row>
    <row r="41" spans="2:14">
      <c r="B41" s="32">
        <v>42613</v>
      </c>
      <c r="C41" s="70">
        <v>28353.924329999998</v>
      </c>
      <c r="D41" s="70">
        <v>15354</v>
      </c>
      <c r="E41" s="70">
        <v>22436</v>
      </c>
      <c r="F41" s="70">
        <v>3736</v>
      </c>
      <c r="G41" s="70">
        <v>1</v>
      </c>
      <c r="H41" s="70">
        <v>31538</v>
      </c>
      <c r="I41" s="70">
        <v>412738.17595</v>
      </c>
      <c r="J41" s="70">
        <v>6836</v>
      </c>
      <c r="K41" s="70">
        <v>38368</v>
      </c>
      <c r="L41" s="70">
        <v>13597.64345</v>
      </c>
      <c r="M41" s="70">
        <v>124099</v>
      </c>
      <c r="N41">
        <f t="shared" si="0"/>
        <v>697057.74372999999</v>
      </c>
    </row>
    <row r="42" spans="2:14">
      <c r="B42" s="32">
        <v>42643</v>
      </c>
      <c r="C42" s="70">
        <v>34655.127110000001</v>
      </c>
      <c r="D42" s="70">
        <v>19347</v>
      </c>
      <c r="E42" s="70">
        <v>31472</v>
      </c>
      <c r="F42" s="70">
        <v>4263</v>
      </c>
      <c r="G42" s="70">
        <v>0</v>
      </c>
      <c r="H42" s="70">
        <v>34441</v>
      </c>
      <c r="I42" s="70">
        <v>369916.09672000003</v>
      </c>
      <c r="J42" s="70">
        <v>7718</v>
      </c>
      <c r="K42" s="70">
        <v>39839</v>
      </c>
      <c r="L42" s="70">
        <v>15377.41192</v>
      </c>
      <c r="M42" s="70">
        <v>119637</v>
      </c>
      <c r="N42">
        <f t="shared" si="0"/>
        <v>676665.63575000002</v>
      </c>
    </row>
    <row r="43" spans="2:14">
      <c r="B43" s="32">
        <v>42674</v>
      </c>
      <c r="C43" s="70">
        <v>42580.612710000001</v>
      </c>
      <c r="D43" s="70">
        <v>25901</v>
      </c>
      <c r="E43" s="70">
        <v>29165</v>
      </c>
      <c r="F43" s="70">
        <v>5319</v>
      </c>
      <c r="G43" s="70">
        <v>5</v>
      </c>
      <c r="H43" s="70">
        <v>39992</v>
      </c>
      <c r="I43" s="70">
        <v>391521.54666000005</v>
      </c>
      <c r="J43" s="70">
        <v>15441</v>
      </c>
      <c r="K43" s="70">
        <v>46792.5</v>
      </c>
      <c r="L43" s="70">
        <v>15887.945250000001</v>
      </c>
      <c r="M43" s="70">
        <v>126827</v>
      </c>
      <c r="N43">
        <f t="shared" si="0"/>
        <v>739432.60462</v>
      </c>
    </row>
    <row r="44" spans="2:14">
      <c r="B44" s="32">
        <v>42704</v>
      </c>
      <c r="C44" s="70">
        <v>57945.635430000002</v>
      </c>
      <c r="D44" s="70">
        <v>27601.537239999998</v>
      </c>
      <c r="E44" s="70">
        <v>39704</v>
      </c>
      <c r="F44" s="70">
        <v>6974</v>
      </c>
      <c r="G44" s="70">
        <v>35</v>
      </c>
      <c r="H44" s="70">
        <v>43109</v>
      </c>
      <c r="I44" s="70">
        <v>416273.01145999995</v>
      </c>
      <c r="J44" s="70">
        <v>30141</v>
      </c>
      <c r="K44" s="70">
        <v>57481</v>
      </c>
      <c r="L44" s="70">
        <v>15712.64932</v>
      </c>
      <c r="M44" s="70">
        <v>136881</v>
      </c>
      <c r="N44">
        <f t="shared" si="0"/>
        <v>831857.83344999992</v>
      </c>
    </row>
    <row r="45" spans="2:14">
      <c r="B45" s="36">
        <v>42735</v>
      </c>
      <c r="C45" s="70">
        <v>58906.898509999992</v>
      </c>
      <c r="D45" s="70">
        <v>27018.473760000001</v>
      </c>
      <c r="E45" s="70">
        <v>42608</v>
      </c>
      <c r="F45" s="70">
        <v>7436</v>
      </c>
      <c r="G45" s="70">
        <v>47</v>
      </c>
      <c r="H45" s="70">
        <v>41292</v>
      </c>
      <c r="I45" s="70">
        <v>451862.09905999998</v>
      </c>
      <c r="J45" s="70">
        <v>40976</v>
      </c>
      <c r="K45" s="70">
        <v>70743.899999999994</v>
      </c>
      <c r="L45" s="70">
        <v>23425.64932</v>
      </c>
      <c r="M45" s="70">
        <v>142204.9</v>
      </c>
      <c r="N45">
        <f t="shared" si="0"/>
        <v>906520.92064999999</v>
      </c>
    </row>
    <row r="46" spans="2:14">
      <c r="B46" s="32">
        <v>42766</v>
      </c>
      <c r="C46" s="70">
        <v>64992.395600000003</v>
      </c>
      <c r="D46" s="70">
        <v>32071.094440000001</v>
      </c>
      <c r="E46" s="70">
        <v>47262</v>
      </c>
      <c r="F46" s="70">
        <v>7467</v>
      </c>
      <c r="G46" s="70">
        <v>51</v>
      </c>
      <c r="H46" s="70">
        <v>49382</v>
      </c>
      <c r="I46" s="70">
        <v>524079.56131000002</v>
      </c>
      <c r="J46" s="70">
        <v>42956</v>
      </c>
      <c r="K46" s="70">
        <v>73309.3</v>
      </c>
      <c r="L46" s="70">
        <v>31113.41345</v>
      </c>
      <c r="M46" s="70">
        <v>144852.9</v>
      </c>
      <c r="N46">
        <f t="shared" si="0"/>
        <v>1017536.6648000001</v>
      </c>
    </row>
    <row r="47" spans="2:14">
      <c r="B47" s="32">
        <v>42794</v>
      </c>
      <c r="C47" s="70">
        <v>63488.44857</v>
      </c>
      <c r="D47" s="70">
        <v>33255.055399999997</v>
      </c>
      <c r="E47" s="70">
        <v>46289</v>
      </c>
      <c r="F47" s="70">
        <v>6750</v>
      </c>
      <c r="G47" s="70">
        <v>53</v>
      </c>
      <c r="H47" s="70">
        <v>46968</v>
      </c>
      <c r="I47" s="70">
        <v>452289.14797000005</v>
      </c>
      <c r="J47" s="70">
        <v>39999</v>
      </c>
      <c r="K47" s="70">
        <v>64767.399999999994</v>
      </c>
      <c r="L47" s="70">
        <v>27237.181920000003</v>
      </c>
      <c r="M47" s="70">
        <v>119827.2</v>
      </c>
      <c r="N47">
        <f t="shared" si="0"/>
        <v>900923.43385999999</v>
      </c>
    </row>
    <row r="48" spans="2:14">
      <c r="B48" s="32">
        <v>42825</v>
      </c>
      <c r="C48" s="70">
        <v>62604.65019</v>
      </c>
      <c r="D48" s="70">
        <v>30928.244500000001</v>
      </c>
      <c r="E48" s="70">
        <v>42049</v>
      </c>
      <c r="F48" s="70">
        <v>6315</v>
      </c>
      <c r="G48" s="70">
        <v>41</v>
      </c>
      <c r="H48" s="70">
        <v>46662</v>
      </c>
      <c r="I48" s="70">
        <v>459977.31823999999</v>
      </c>
      <c r="J48" s="70">
        <v>35966</v>
      </c>
      <c r="K48" s="70">
        <v>63311.9</v>
      </c>
      <c r="L48" s="70">
        <v>21065.715250000001</v>
      </c>
      <c r="M48" s="70">
        <v>119949</v>
      </c>
      <c r="N48">
        <f t="shared" si="0"/>
        <v>888869.82817999995</v>
      </c>
    </row>
    <row r="49" spans="2:14">
      <c r="B49" s="32">
        <v>42855</v>
      </c>
      <c r="C49" s="70">
        <v>48993.833899999998</v>
      </c>
      <c r="D49" s="70">
        <v>23629</v>
      </c>
      <c r="E49" s="70">
        <v>32047</v>
      </c>
      <c r="F49" s="70">
        <v>5039</v>
      </c>
      <c r="G49" s="70">
        <v>24</v>
      </c>
      <c r="H49" s="70">
        <v>40448</v>
      </c>
      <c r="I49" s="70">
        <v>337575.89839999995</v>
      </c>
      <c r="J49" s="70">
        <v>24482</v>
      </c>
      <c r="K49" s="70">
        <v>55829</v>
      </c>
      <c r="L49" s="70">
        <v>22454.419320000001</v>
      </c>
      <c r="M49" s="70">
        <v>106421</v>
      </c>
      <c r="N49">
        <f t="shared" si="0"/>
        <v>696943.1516199999</v>
      </c>
    </row>
    <row r="50" spans="2:14">
      <c r="B50" s="32">
        <v>42886</v>
      </c>
      <c r="C50" s="70">
        <v>36477.631999999998</v>
      </c>
      <c r="D50" s="70">
        <v>16710</v>
      </c>
      <c r="E50" s="70">
        <v>23868</v>
      </c>
      <c r="F50" s="70">
        <v>3497</v>
      </c>
      <c r="G50" s="70">
        <v>4</v>
      </c>
      <c r="H50" s="70">
        <v>36653</v>
      </c>
      <c r="I50" s="70">
        <v>353424.55870999995</v>
      </c>
      <c r="J50" s="70">
        <v>10891</v>
      </c>
      <c r="K50" s="70">
        <v>45803</v>
      </c>
      <c r="L50" s="70">
        <v>15046.30659</v>
      </c>
      <c r="M50" s="70">
        <v>104925</v>
      </c>
      <c r="N50">
        <f t="shared" si="0"/>
        <v>647299.49730000005</v>
      </c>
    </row>
    <row r="51" spans="2:14">
      <c r="B51" s="32">
        <v>42916</v>
      </c>
      <c r="C51" s="70">
        <v>33915.555330000003</v>
      </c>
      <c r="D51" s="70">
        <v>13789</v>
      </c>
      <c r="E51" s="70">
        <v>21556</v>
      </c>
      <c r="F51" s="70">
        <v>3012</v>
      </c>
      <c r="G51" s="70">
        <v>1</v>
      </c>
      <c r="H51" s="70">
        <v>33499</v>
      </c>
      <c r="I51" s="70">
        <v>366269.99042000005</v>
      </c>
      <c r="J51" s="70">
        <v>7685</v>
      </c>
      <c r="K51" s="70">
        <v>40332</v>
      </c>
      <c r="L51" s="70">
        <v>12574.622650000001</v>
      </c>
      <c r="M51" s="70">
        <v>101539</v>
      </c>
      <c r="N51">
        <f t="shared" si="0"/>
        <v>634173.16840000008</v>
      </c>
    </row>
    <row r="52" spans="2:14">
      <c r="B52" s="32">
        <v>42947</v>
      </c>
      <c r="C52" s="70">
        <v>33221.873149999999</v>
      </c>
      <c r="D52" s="70">
        <v>13935</v>
      </c>
      <c r="E52" s="70">
        <v>17784</v>
      </c>
      <c r="F52" s="70">
        <v>2533</v>
      </c>
      <c r="G52" s="70">
        <v>1</v>
      </c>
      <c r="H52" s="70">
        <v>31343</v>
      </c>
      <c r="I52" s="70">
        <v>439706.35008</v>
      </c>
      <c r="J52" s="70">
        <v>6781</v>
      </c>
      <c r="K52" s="70">
        <v>40983</v>
      </c>
      <c r="L52" s="70">
        <v>16293.67136</v>
      </c>
      <c r="M52" s="70">
        <v>101214</v>
      </c>
      <c r="N52">
        <f t="shared" si="0"/>
        <v>703795.89459000004</v>
      </c>
    </row>
    <row r="53" spans="2:14">
      <c r="B53" s="32">
        <v>42978</v>
      </c>
      <c r="C53" s="70">
        <v>31847.924329999998</v>
      </c>
      <c r="D53" s="70">
        <v>13745</v>
      </c>
      <c r="E53" s="70">
        <v>22436</v>
      </c>
      <c r="F53" s="70">
        <v>3736</v>
      </c>
      <c r="G53" s="70">
        <v>1</v>
      </c>
      <c r="H53" s="70">
        <v>33744</v>
      </c>
      <c r="I53" s="70">
        <v>403298.03692000004</v>
      </c>
      <c r="J53" s="70">
        <v>6836</v>
      </c>
      <c r="K53" s="70">
        <v>40968</v>
      </c>
      <c r="L53" s="70">
        <v>13364.83043</v>
      </c>
      <c r="M53" s="70">
        <v>102599</v>
      </c>
      <c r="N53">
        <f t="shared" si="0"/>
        <v>672575.79168000002</v>
      </c>
    </row>
    <row r="54" spans="2:14">
      <c r="B54" s="32">
        <v>43008</v>
      </c>
      <c r="C54" s="70">
        <v>37515.127110000001</v>
      </c>
      <c r="D54" s="70">
        <v>17438</v>
      </c>
      <c r="E54" s="70">
        <v>31472</v>
      </c>
      <c r="F54" s="70">
        <v>4263</v>
      </c>
      <c r="G54" s="70">
        <v>0</v>
      </c>
      <c r="H54" s="70">
        <v>34416</v>
      </c>
      <c r="I54" s="70">
        <v>355134.44829000003</v>
      </c>
      <c r="J54" s="70">
        <v>7718</v>
      </c>
      <c r="K54" s="70">
        <v>42239</v>
      </c>
      <c r="L54" s="70">
        <v>15545.15725</v>
      </c>
      <c r="M54" s="70">
        <v>99537</v>
      </c>
      <c r="N54">
        <f t="shared" si="0"/>
        <v>645277.73265000002</v>
      </c>
    </row>
    <row r="55" spans="2:14">
      <c r="B55" s="32">
        <v>43039</v>
      </c>
      <c r="C55" s="70">
        <v>46741.612710000001</v>
      </c>
      <c r="D55" s="70">
        <v>23121</v>
      </c>
      <c r="E55" s="70">
        <v>29165</v>
      </c>
      <c r="F55" s="70">
        <v>5319</v>
      </c>
      <c r="G55" s="70">
        <v>5</v>
      </c>
      <c r="H55" s="70">
        <v>39967</v>
      </c>
      <c r="I55" s="70">
        <v>375675.30232999998</v>
      </c>
      <c r="J55" s="70">
        <v>15441</v>
      </c>
      <c r="K55" s="70">
        <v>49742.5</v>
      </c>
      <c r="L55" s="70">
        <v>15996.52655</v>
      </c>
      <c r="M55" s="70">
        <v>106927</v>
      </c>
      <c r="N55">
        <f t="shared" si="0"/>
        <v>708100.94158999994</v>
      </c>
    </row>
    <row r="56" spans="2:14">
      <c r="B56" s="32">
        <v>43069</v>
      </c>
      <c r="C56" s="70">
        <v>59659.635430000002</v>
      </c>
      <c r="D56" s="70">
        <v>27601.537239999998</v>
      </c>
      <c r="E56" s="70">
        <v>39704</v>
      </c>
      <c r="F56" s="70">
        <v>6974</v>
      </c>
      <c r="G56" s="70">
        <v>35</v>
      </c>
      <c r="H56" s="70">
        <v>43084</v>
      </c>
      <c r="I56" s="70">
        <v>400265.54082999995</v>
      </c>
      <c r="J56" s="70">
        <v>30141</v>
      </c>
      <c r="K56" s="70">
        <v>63431</v>
      </c>
      <c r="L56" s="70">
        <v>21217.67512</v>
      </c>
      <c r="M56" s="70">
        <v>109081</v>
      </c>
      <c r="N56">
        <f t="shared" si="0"/>
        <v>801194.38861999998</v>
      </c>
    </row>
    <row r="57" spans="2:14">
      <c r="B57" s="36">
        <v>43100</v>
      </c>
      <c r="C57" s="70">
        <v>70500.898509999985</v>
      </c>
      <c r="D57" s="70">
        <v>27018.473760000001</v>
      </c>
      <c r="E57" s="70">
        <v>42608</v>
      </c>
      <c r="F57" s="70">
        <v>7436</v>
      </c>
      <c r="G57" s="70">
        <v>47</v>
      </c>
      <c r="H57" s="70">
        <v>41257</v>
      </c>
      <c r="I57" s="70">
        <v>436823.64163999999</v>
      </c>
      <c r="J57" s="70">
        <v>40976</v>
      </c>
      <c r="K57" s="70">
        <v>78118.899999999994</v>
      </c>
      <c r="L57" s="70">
        <v>29110.92468</v>
      </c>
      <c r="M57" s="70">
        <v>113104.9</v>
      </c>
      <c r="N57">
        <f t="shared" si="0"/>
        <v>887001.73859000008</v>
      </c>
    </row>
    <row r="58" spans="2:14">
      <c r="B58" s="37"/>
      <c r="C58" s="38"/>
    </row>
    <row r="59" spans="2:14">
      <c r="B59" s="36"/>
      <c r="C59" s="38"/>
    </row>
    <row r="60" spans="2:14">
      <c r="B60" s="36"/>
      <c r="C60" s="39"/>
    </row>
    <row r="61" spans="2:14">
      <c r="B61" s="7"/>
      <c r="C61" s="41"/>
    </row>
    <row r="62" spans="2:14">
      <c r="B62" s="61"/>
      <c r="C62" s="62"/>
      <c r="D62" s="63"/>
    </row>
    <row r="63" spans="2:14">
      <c r="B63"/>
    </row>
    <row r="64" spans="2:14">
      <c r="B64" s="64" t="s">
        <v>15</v>
      </c>
      <c r="C64" s="47" t="str">
        <f>C9</f>
        <v>M4/T4</v>
      </c>
      <c r="D64" s="47" t="str">
        <f t="shared" ref="D64:M64" si="1">D9</f>
        <v>M5/T5</v>
      </c>
      <c r="E64" s="47" t="str">
        <f t="shared" si="1"/>
        <v>M7/T7</v>
      </c>
      <c r="F64" s="47" t="str">
        <f t="shared" si="1"/>
        <v>M9/T9</v>
      </c>
      <c r="G64" s="47" t="str">
        <f t="shared" si="1"/>
        <v>M10/T10</v>
      </c>
      <c r="H64" s="47" t="str">
        <f t="shared" si="1"/>
        <v>T-1</v>
      </c>
      <c r="I64" s="47" t="str">
        <f t="shared" si="1"/>
        <v>T-2</v>
      </c>
      <c r="J64" s="47" t="str">
        <f t="shared" si="1"/>
        <v>T-3</v>
      </c>
      <c r="K64" s="47" t="str">
        <f t="shared" si="1"/>
        <v>R20</v>
      </c>
      <c r="L64" s="47" t="str">
        <f t="shared" si="1"/>
        <v>R25</v>
      </c>
      <c r="M64" s="47" t="str">
        <f t="shared" si="1"/>
        <v>R100</v>
      </c>
    </row>
    <row r="65" spans="2:14">
      <c r="B65" s="55">
        <f>B66-1</f>
        <v>2013</v>
      </c>
      <c r="C65" s="47"/>
    </row>
    <row r="66" spans="2:14">
      <c r="B66" s="7">
        <f>YEAR(B10)</f>
        <v>2014</v>
      </c>
      <c r="C66" s="65">
        <f>SUM(C10:C21)</f>
        <v>512490.71873000002</v>
      </c>
      <c r="D66" s="65">
        <f t="shared" ref="D66:M66" si="2">SUM(D10:D21)</f>
        <v>280209.40534</v>
      </c>
      <c r="E66" s="65">
        <f t="shared" si="2"/>
        <v>416637</v>
      </c>
      <c r="F66" s="65">
        <f t="shared" si="2"/>
        <v>62341</v>
      </c>
      <c r="G66" s="65">
        <f t="shared" si="2"/>
        <v>263</v>
      </c>
      <c r="H66" s="65">
        <f t="shared" si="2"/>
        <v>450907</v>
      </c>
      <c r="I66" s="65">
        <f t="shared" si="2"/>
        <v>4665954.1373300003</v>
      </c>
      <c r="J66" s="65">
        <f t="shared" si="2"/>
        <v>269872</v>
      </c>
      <c r="K66" s="65">
        <f t="shared" si="2"/>
        <v>715037</v>
      </c>
      <c r="L66" s="65">
        <f t="shared" si="2"/>
        <v>145174.96000000002</v>
      </c>
      <c r="M66" s="65">
        <f t="shared" si="2"/>
        <v>1749086.9</v>
      </c>
      <c r="N66">
        <f t="shared" si="0"/>
        <v>9267973.1214000005</v>
      </c>
    </row>
    <row r="67" spans="2:14">
      <c r="B67" s="7">
        <f>+B66+1</f>
        <v>2015</v>
      </c>
      <c r="C67" s="65">
        <f>SUM(C22:C33)</f>
        <v>523769.58683000004</v>
      </c>
      <c r="D67" s="65">
        <f t="shared" ref="D67:M67" si="3">SUM(D22:D33)</f>
        <v>291646.40534</v>
      </c>
      <c r="E67" s="65">
        <f t="shared" si="3"/>
        <v>380429</v>
      </c>
      <c r="F67" s="65">
        <f t="shared" si="3"/>
        <v>62341</v>
      </c>
      <c r="G67" s="65">
        <f t="shared" si="3"/>
        <v>263</v>
      </c>
      <c r="H67" s="65">
        <f t="shared" si="3"/>
        <v>449817</v>
      </c>
      <c r="I67" s="65">
        <f t="shared" si="3"/>
        <v>4913912.22315</v>
      </c>
      <c r="J67" s="65">
        <f t="shared" si="3"/>
        <v>269872</v>
      </c>
      <c r="K67" s="65">
        <f t="shared" si="3"/>
        <v>627585</v>
      </c>
      <c r="L67" s="65">
        <f t="shared" si="3"/>
        <v>218272.36184000003</v>
      </c>
      <c r="M67" s="65">
        <f t="shared" si="3"/>
        <v>1550686</v>
      </c>
      <c r="N67">
        <f t="shared" si="0"/>
        <v>9288593.5771600008</v>
      </c>
    </row>
    <row r="68" spans="2:14">
      <c r="B68" s="7">
        <f>+B67+1</f>
        <v>2016</v>
      </c>
      <c r="C68" s="65">
        <f>SUM(C34:C45)</f>
        <v>533716.21863000002</v>
      </c>
      <c r="D68" s="65">
        <f t="shared" ref="D68:M68" si="4">SUM(D34:D45)</f>
        <v>296453.12534000003</v>
      </c>
      <c r="E68" s="65">
        <f t="shared" si="4"/>
        <v>396302</v>
      </c>
      <c r="F68" s="65">
        <f t="shared" si="4"/>
        <v>62341</v>
      </c>
      <c r="G68" s="65">
        <f t="shared" si="4"/>
        <v>263</v>
      </c>
      <c r="H68" s="65">
        <f t="shared" si="4"/>
        <v>459089</v>
      </c>
      <c r="I68" s="65">
        <f t="shared" si="4"/>
        <v>4997825.7444600007</v>
      </c>
      <c r="J68" s="65">
        <f t="shared" si="4"/>
        <v>269872</v>
      </c>
      <c r="K68" s="65">
        <f t="shared" si="4"/>
        <v>627964.80000000005</v>
      </c>
      <c r="L68" s="65">
        <f t="shared" si="4"/>
        <v>223468.3173</v>
      </c>
      <c r="M68" s="65">
        <f t="shared" si="4"/>
        <v>1564901.7999999998</v>
      </c>
      <c r="N68">
        <f t="shared" si="0"/>
        <v>9432197.0057299994</v>
      </c>
    </row>
    <row r="69" spans="2:14">
      <c r="B69" s="7">
        <f>+B68+1</f>
        <v>2017</v>
      </c>
      <c r="C69" s="65">
        <f>SUM(C46:C57)</f>
        <v>589959.58683000004</v>
      </c>
      <c r="D69" s="65">
        <f t="shared" ref="D69:M69" si="5">SUM(D46:D57)</f>
        <v>273241.40534</v>
      </c>
      <c r="E69" s="65">
        <f t="shared" si="5"/>
        <v>396240</v>
      </c>
      <c r="F69" s="65">
        <f t="shared" si="5"/>
        <v>62341</v>
      </c>
      <c r="G69" s="65">
        <f t="shared" si="5"/>
        <v>263</v>
      </c>
      <c r="H69" s="65">
        <f t="shared" si="5"/>
        <v>477423</v>
      </c>
      <c r="I69" s="65">
        <f t="shared" si="5"/>
        <v>4904519.7951400001</v>
      </c>
      <c r="J69" s="65">
        <f t="shared" si="5"/>
        <v>269872</v>
      </c>
      <c r="K69" s="65">
        <f t="shared" si="5"/>
        <v>658835</v>
      </c>
      <c r="L69" s="65">
        <f t="shared" si="5"/>
        <v>241020.44457000002</v>
      </c>
      <c r="M69" s="65">
        <f t="shared" si="5"/>
        <v>1329977</v>
      </c>
      <c r="N69">
        <f t="shared" si="0"/>
        <v>9203692.2318800017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69"/>
  <sheetViews>
    <sheetView topLeftCell="A43" workbookViewId="0">
      <selection sqref="A1:XFD1048576"/>
    </sheetView>
  </sheetViews>
  <sheetFormatPr defaultRowHeight="14.25"/>
  <cols>
    <col min="2" max="2" width="8.75" style="5"/>
    <col min="3" max="11" width="10.25" customWidth="1"/>
  </cols>
  <sheetData>
    <row r="3" spans="1:16">
      <c r="C3" s="3" t="s">
        <v>22</v>
      </c>
      <c r="G3" s="60" t="s">
        <v>44</v>
      </c>
    </row>
    <row r="4" spans="1:16">
      <c r="B4" s="2"/>
      <c r="C4" s="7" t="s">
        <v>45</v>
      </c>
    </row>
    <row r="5" spans="1:16">
      <c r="B5" s="6"/>
    </row>
    <row r="6" spans="1:16">
      <c r="B6" s="9"/>
    </row>
    <row r="7" spans="1:16">
      <c r="B7" s="13"/>
    </row>
    <row r="8" spans="1:16">
      <c r="B8" s="18"/>
    </row>
    <row r="9" spans="1:16">
      <c r="B9" s="25" t="s">
        <v>6</v>
      </c>
      <c r="C9" s="59" t="s">
        <v>32</v>
      </c>
      <c r="D9" s="59" t="s">
        <v>33</v>
      </c>
      <c r="E9" s="59" t="s">
        <v>34</v>
      </c>
      <c r="F9" s="59" t="s">
        <v>35</v>
      </c>
      <c r="G9" s="59" t="s">
        <v>36</v>
      </c>
      <c r="H9" s="59" t="s">
        <v>51</v>
      </c>
      <c r="I9" s="59" t="s">
        <v>52</v>
      </c>
      <c r="J9" s="59" t="s">
        <v>39</v>
      </c>
      <c r="K9" s="59" t="s">
        <v>40</v>
      </c>
      <c r="L9" s="59" t="s">
        <v>53</v>
      </c>
      <c r="M9" s="59" t="s">
        <v>42</v>
      </c>
      <c r="N9" s="59" t="s">
        <v>46</v>
      </c>
      <c r="O9" s="59"/>
      <c r="P9" s="59"/>
    </row>
    <row r="10" spans="1:16">
      <c r="A10" s="58" t="s">
        <v>24</v>
      </c>
      <c r="B10" s="32">
        <v>41670</v>
      </c>
      <c r="C10">
        <v>157</v>
      </c>
      <c r="D10">
        <v>110</v>
      </c>
      <c r="E10">
        <v>13</v>
      </c>
      <c r="F10">
        <v>3</v>
      </c>
      <c r="G10">
        <v>3</v>
      </c>
      <c r="H10">
        <v>37</v>
      </c>
      <c r="I10">
        <v>22</v>
      </c>
      <c r="J10">
        <v>1</v>
      </c>
      <c r="K10">
        <v>54</v>
      </c>
      <c r="L10">
        <v>34</v>
      </c>
      <c r="M10">
        <v>16</v>
      </c>
      <c r="N10">
        <f>SUM(C10:M10)</f>
        <v>450</v>
      </c>
    </row>
    <row r="11" spans="1:16">
      <c r="A11" s="58" t="s">
        <v>25</v>
      </c>
      <c r="B11" s="32">
        <v>41698</v>
      </c>
      <c r="C11">
        <v>157</v>
      </c>
      <c r="D11">
        <v>110</v>
      </c>
      <c r="E11">
        <v>13</v>
      </c>
      <c r="F11">
        <v>3</v>
      </c>
      <c r="G11">
        <v>3</v>
      </c>
      <c r="H11">
        <v>37</v>
      </c>
      <c r="I11">
        <v>22</v>
      </c>
      <c r="J11">
        <v>1</v>
      </c>
      <c r="K11">
        <v>54</v>
      </c>
      <c r="L11">
        <v>31</v>
      </c>
      <c r="M11">
        <v>16</v>
      </c>
      <c r="N11">
        <f t="shared" ref="N11:N57" si="0">SUM(C11:M11)</f>
        <v>447</v>
      </c>
    </row>
    <row r="12" spans="1:16">
      <c r="A12" s="58" t="s">
        <v>26</v>
      </c>
      <c r="B12" s="32">
        <v>41729</v>
      </c>
      <c r="C12">
        <v>157</v>
      </c>
      <c r="D12">
        <v>110</v>
      </c>
      <c r="E12">
        <v>13</v>
      </c>
      <c r="F12">
        <v>3</v>
      </c>
      <c r="G12">
        <v>3</v>
      </c>
      <c r="H12">
        <v>37</v>
      </c>
      <c r="I12">
        <v>22</v>
      </c>
      <c r="J12">
        <v>1</v>
      </c>
      <c r="K12">
        <v>54</v>
      </c>
      <c r="L12">
        <v>23</v>
      </c>
      <c r="M12">
        <v>16</v>
      </c>
      <c r="N12">
        <f t="shared" si="0"/>
        <v>439</v>
      </c>
    </row>
    <row r="13" spans="1:16">
      <c r="A13" s="58" t="s">
        <v>27</v>
      </c>
      <c r="B13" s="32">
        <v>41759</v>
      </c>
      <c r="C13">
        <v>157</v>
      </c>
      <c r="D13">
        <v>110</v>
      </c>
      <c r="E13">
        <v>14</v>
      </c>
      <c r="F13">
        <v>3</v>
      </c>
      <c r="G13">
        <v>3</v>
      </c>
      <c r="H13">
        <v>37</v>
      </c>
      <c r="I13">
        <v>22</v>
      </c>
      <c r="J13">
        <v>1</v>
      </c>
      <c r="K13">
        <v>54</v>
      </c>
      <c r="L13">
        <v>18</v>
      </c>
      <c r="M13">
        <v>16</v>
      </c>
      <c r="N13">
        <f t="shared" si="0"/>
        <v>435</v>
      </c>
    </row>
    <row r="14" spans="1:16">
      <c r="A14" s="58" t="s">
        <v>28</v>
      </c>
      <c r="B14" s="32">
        <v>41790</v>
      </c>
      <c r="C14">
        <v>157</v>
      </c>
      <c r="D14">
        <v>109</v>
      </c>
      <c r="E14">
        <v>14</v>
      </c>
      <c r="F14">
        <v>3</v>
      </c>
      <c r="G14">
        <v>3</v>
      </c>
      <c r="H14">
        <v>37</v>
      </c>
      <c r="I14">
        <v>22</v>
      </c>
      <c r="J14">
        <v>1</v>
      </c>
      <c r="K14">
        <v>54</v>
      </c>
      <c r="L14">
        <v>13</v>
      </c>
      <c r="M14">
        <v>16</v>
      </c>
      <c r="N14">
        <f t="shared" si="0"/>
        <v>429</v>
      </c>
    </row>
    <row r="15" spans="1:16">
      <c r="A15" s="58" t="s">
        <v>29</v>
      </c>
      <c r="B15" s="32">
        <v>41820</v>
      </c>
      <c r="C15">
        <v>157</v>
      </c>
      <c r="D15">
        <v>108</v>
      </c>
      <c r="E15">
        <v>14</v>
      </c>
      <c r="F15">
        <v>3</v>
      </c>
      <c r="G15">
        <v>3</v>
      </c>
      <c r="H15">
        <v>37</v>
      </c>
      <c r="I15">
        <v>22</v>
      </c>
      <c r="J15">
        <v>1</v>
      </c>
      <c r="K15">
        <v>54</v>
      </c>
      <c r="L15">
        <v>11</v>
      </c>
      <c r="M15">
        <v>16</v>
      </c>
      <c r="N15">
        <f t="shared" si="0"/>
        <v>426</v>
      </c>
    </row>
    <row r="16" spans="1:16">
      <c r="A16" s="58"/>
      <c r="B16" s="32">
        <v>41851</v>
      </c>
      <c r="C16">
        <v>157</v>
      </c>
      <c r="D16">
        <v>107</v>
      </c>
      <c r="E16">
        <v>13</v>
      </c>
      <c r="F16">
        <v>3</v>
      </c>
      <c r="G16">
        <v>3</v>
      </c>
      <c r="H16">
        <v>36</v>
      </c>
      <c r="I16">
        <v>22</v>
      </c>
      <c r="J16">
        <v>1</v>
      </c>
      <c r="K16">
        <v>54</v>
      </c>
      <c r="L16">
        <v>12</v>
      </c>
      <c r="M16">
        <v>16</v>
      </c>
      <c r="N16">
        <f t="shared" si="0"/>
        <v>424</v>
      </c>
    </row>
    <row r="17" spans="1:14">
      <c r="A17" s="58" t="s">
        <v>30</v>
      </c>
      <c r="B17" s="32">
        <v>41882</v>
      </c>
      <c r="C17">
        <v>157</v>
      </c>
      <c r="D17">
        <v>107</v>
      </c>
      <c r="E17">
        <v>14</v>
      </c>
      <c r="F17">
        <v>3</v>
      </c>
      <c r="G17">
        <v>3</v>
      </c>
      <c r="H17">
        <v>36</v>
      </c>
      <c r="I17">
        <v>22</v>
      </c>
      <c r="J17">
        <v>1</v>
      </c>
      <c r="K17">
        <v>54</v>
      </c>
      <c r="L17">
        <v>8</v>
      </c>
      <c r="M17">
        <v>16</v>
      </c>
      <c r="N17">
        <f t="shared" si="0"/>
        <v>421</v>
      </c>
    </row>
    <row r="18" spans="1:14">
      <c r="A18" s="58" t="s">
        <v>29</v>
      </c>
      <c r="B18" s="32">
        <v>41912</v>
      </c>
      <c r="C18">
        <v>157</v>
      </c>
      <c r="D18">
        <v>107</v>
      </c>
      <c r="E18">
        <v>15</v>
      </c>
      <c r="F18">
        <v>3</v>
      </c>
      <c r="G18">
        <v>3</v>
      </c>
      <c r="H18">
        <v>36</v>
      </c>
      <c r="I18">
        <v>22</v>
      </c>
      <c r="J18">
        <v>1</v>
      </c>
      <c r="K18">
        <v>54</v>
      </c>
      <c r="L18">
        <v>9</v>
      </c>
      <c r="M18">
        <v>16</v>
      </c>
      <c r="N18">
        <f t="shared" si="0"/>
        <v>423</v>
      </c>
    </row>
    <row r="19" spans="1:14">
      <c r="A19" s="58" t="s">
        <v>31</v>
      </c>
      <c r="B19" s="32">
        <v>41943</v>
      </c>
      <c r="C19">
        <v>157</v>
      </c>
      <c r="D19">
        <v>107</v>
      </c>
      <c r="E19">
        <v>13</v>
      </c>
      <c r="F19">
        <v>3</v>
      </c>
      <c r="G19">
        <v>3</v>
      </c>
      <c r="H19">
        <v>36</v>
      </c>
      <c r="I19">
        <v>22</v>
      </c>
      <c r="J19">
        <v>1</v>
      </c>
      <c r="K19">
        <v>54</v>
      </c>
      <c r="L19">
        <v>10</v>
      </c>
      <c r="M19">
        <v>16</v>
      </c>
      <c r="N19">
        <f t="shared" si="0"/>
        <v>422</v>
      </c>
    </row>
    <row r="20" spans="1:14">
      <c r="A20" s="58" t="s">
        <v>25</v>
      </c>
      <c r="B20" s="32">
        <v>41973</v>
      </c>
      <c r="C20">
        <v>159</v>
      </c>
      <c r="D20">
        <v>112</v>
      </c>
      <c r="E20">
        <v>14</v>
      </c>
      <c r="F20">
        <v>3</v>
      </c>
      <c r="G20">
        <v>3</v>
      </c>
      <c r="H20">
        <v>35</v>
      </c>
      <c r="I20">
        <v>22</v>
      </c>
      <c r="J20">
        <v>1</v>
      </c>
      <c r="K20">
        <v>55</v>
      </c>
      <c r="L20">
        <v>17</v>
      </c>
      <c r="M20">
        <v>14</v>
      </c>
      <c r="N20">
        <f t="shared" si="0"/>
        <v>435</v>
      </c>
    </row>
    <row r="21" spans="1:14">
      <c r="A21" s="58"/>
      <c r="B21" s="36">
        <v>42004</v>
      </c>
      <c r="C21">
        <v>159</v>
      </c>
      <c r="D21">
        <v>112</v>
      </c>
      <c r="E21">
        <v>13</v>
      </c>
      <c r="F21">
        <v>3</v>
      </c>
      <c r="G21">
        <v>3</v>
      </c>
      <c r="H21">
        <v>35</v>
      </c>
      <c r="I21">
        <v>22</v>
      </c>
      <c r="J21">
        <v>1</v>
      </c>
      <c r="K21">
        <v>55</v>
      </c>
      <c r="L21">
        <v>27</v>
      </c>
      <c r="M21">
        <v>14</v>
      </c>
      <c r="N21">
        <f t="shared" si="0"/>
        <v>444</v>
      </c>
    </row>
    <row r="22" spans="1:14">
      <c r="B22" s="32">
        <v>42035</v>
      </c>
      <c r="C22">
        <v>159</v>
      </c>
      <c r="D22">
        <v>112</v>
      </c>
      <c r="E22">
        <v>13</v>
      </c>
      <c r="F22">
        <v>3</v>
      </c>
      <c r="G22">
        <v>3</v>
      </c>
      <c r="H22">
        <v>34</v>
      </c>
      <c r="I22">
        <v>22</v>
      </c>
      <c r="J22">
        <v>1</v>
      </c>
      <c r="K22">
        <v>55</v>
      </c>
      <c r="L22">
        <v>38</v>
      </c>
      <c r="M22">
        <v>14</v>
      </c>
      <c r="N22">
        <f t="shared" si="0"/>
        <v>454</v>
      </c>
    </row>
    <row r="23" spans="1:14">
      <c r="B23" s="32">
        <v>42063</v>
      </c>
      <c r="C23">
        <v>159</v>
      </c>
      <c r="D23">
        <v>112</v>
      </c>
      <c r="E23">
        <v>13</v>
      </c>
      <c r="F23">
        <v>3</v>
      </c>
      <c r="G23">
        <v>3</v>
      </c>
      <c r="H23">
        <v>34</v>
      </c>
      <c r="I23">
        <v>22</v>
      </c>
      <c r="J23">
        <v>1</v>
      </c>
      <c r="K23">
        <v>55</v>
      </c>
      <c r="L23">
        <v>36</v>
      </c>
      <c r="M23">
        <v>14</v>
      </c>
      <c r="N23">
        <f t="shared" si="0"/>
        <v>452</v>
      </c>
    </row>
    <row r="24" spans="1:14">
      <c r="B24" s="32">
        <v>42094</v>
      </c>
      <c r="C24">
        <v>159</v>
      </c>
      <c r="D24">
        <v>112</v>
      </c>
      <c r="E24">
        <v>13</v>
      </c>
      <c r="F24">
        <v>3</v>
      </c>
      <c r="G24">
        <v>3</v>
      </c>
      <c r="H24">
        <v>34</v>
      </c>
      <c r="I24">
        <v>22</v>
      </c>
      <c r="J24">
        <v>1</v>
      </c>
      <c r="K24">
        <v>55</v>
      </c>
      <c r="L24">
        <v>24</v>
      </c>
      <c r="M24">
        <v>14</v>
      </c>
      <c r="N24">
        <f t="shared" si="0"/>
        <v>440</v>
      </c>
    </row>
    <row r="25" spans="1:14">
      <c r="B25" s="32">
        <v>42124</v>
      </c>
      <c r="C25">
        <v>159</v>
      </c>
      <c r="D25">
        <v>112</v>
      </c>
      <c r="E25">
        <v>13</v>
      </c>
      <c r="F25">
        <v>3</v>
      </c>
      <c r="G25">
        <v>3</v>
      </c>
      <c r="H25">
        <v>34</v>
      </c>
      <c r="I25">
        <v>22</v>
      </c>
      <c r="J25">
        <v>1</v>
      </c>
      <c r="K25">
        <v>55</v>
      </c>
      <c r="L25">
        <v>22</v>
      </c>
      <c r="M25">
        <v>14</v>
      </c>
      <c r="N25">
        <f t="shared" si="0"/>
        <v>438</v>
      </c>
    </row>
    <row r="26" spans="1:14">
      <c r="B26" s="32">
        <v>42155</v>
      </c>
      <c r="C26">
        <v>159</v>
      </c>
      <c r="D26">
        <v>112</v>
      </c>
      <c r="E26">
        <v>13</v>
      </c>
      <c r="F26">
        <v>3</v>
      </c>
      <c r="G26">
        <v>3</v>
      </c>
      <c r="H26">
        <v>34</v>
      </c>
      <c r="I26">
        <v>22</v>
      </c>
      <c r="J26">
        <v>1</v>
      </c>
      <c r="K26">
        <v>55</v>
      </c>
      <c r="L26">
        <v>17</v>
      </c>
      <c r="M26">
        <v>14</v>
      </c>
      <c r="N26">
        <f t="shared" si="0"/>
        <v>433</v>
      </c>
    </row>
    <row r="27" spans="1:14">
      <c r="B27" s="32">
        <v>42185</v>
      </c>
      <c r="C27">
        <v>159</v>
      </c>
      <c r="D27">
        <v>112</v>
      </c>
      <c r="E27">
        <v>13</v>
      </c>
      <c r="F27">
        <v>3</v>
      </c>
      <c r="G27">
        <v>3</v>
      </c>
      <c r="H27">
        <v>34</v>
      </c>
      <c r="I27">
        <v>22</v>
      </c>
      <c r="J27">
        <v>1</v>
      </c>
      <c r="K27">
        <v>55</v>
      </c>
      <c r="L27">
        <v>14</v>
      </c>
      <c r="M27">
        <v>14</v>
      </c>
      <c r="N27">
        <f t="shared" si="0"/>
        <v>430</v>
      </c>
    </row>
    <row r="28" spans="1:14">
      <c r="B28" s="32">
        <v>42216</v>
      </c>
      <c r="C28">
        <v>159</v>
      </c>
      <c r="D28">
        <v>112</v>
      </c>
      <c r="E28">
        <v>12</v>
      </c>
      <c r="F28">
        <v>3</v>
      </c>
      <c r="G28">
        <v>3</v>
      </c>
      <c r="H28">
        <v>34</v>
      </c>
      <c r="I28">
        <v>22</v>
      </c>
      <c r="J28">
        <v>1</v>
      </c>
      <c r="K28">
        <v>55</v>
      </c>
      <c r="L28">
        <v>15</v>
      </c>
      <c r="M28">
        <v>14</v>
      </c>
      <c r="N28">
        <f t="shared" si="0"/>
        <v>430</v>
      </c>
    </row>
    <row r="29" spans="1:14">
      <c r="B29" s="32">
        <v>42247</v>
      </c>
      <c r="C29">
        <v>159</v>
      </c>
      <c r="D29">
        <v>112</v>
      </c>
      <c r="E29">
        <v>13</v>
      </c>
      <c r="F29">
        <v>3</v>
      </c>
      <c r="G29">
        <v>3</v>
      </c>
      <c r="H29">
        <v>34</v>
      </c>
      <c r="I29">
        <v>22</v>
      </c>
      <c r="J29">
        <v>1</v>
      </c>
      <c r="K29">
        <v>55</v>
      </c>
      <c r="L29">
        <v>12</v>
      </c>
      <c r="M29">
        <v>14</v>
      </c>
      <c r="N29">
        <f t="shared" si="0"/>
        <v>428</v>
      </c>
    </row>
    <row r="30" spans="1:14">
      <c r="B30" s="32">
        <v>42277</v>
      </c>
      <c r="C30">
        <v>159</v>
      </c>
      <c r="D30">
        <v>112</v>
      </c>
      <c r="E30">
        <v>14</v>
      </c>
      <c r="F30">
        <v>3</v>
      </c>
      <c r="G30">
        <v>3</v>
      </c>
      <c r="H30">
        <v>34</v>
      </c>
      <c r="I30">
        <v>22</v>
      </c>
      <c r="J30">
        <v>1</v>
      </c>
      <c r="K30">
        <v>55</v>
      </c>
      <c r="L30">
        <v>14</v>
      </c>
      <c r="M30">
        <v>14</v>
      </c>
      <c r="N30">
        <f t="shared" si="0"/>
        <v>431</v>
      </c>
    </row>
    <row r="31" spans="1:14">
      <c r="B31" s="32">
        <v>42308</v>
      </c>
      <c r="C31">
        <v>159</v>
      </c>
      <c r="D31">
        <v>112</v>
      </c>
      <c r="E31">
        <v>13</v>
      </c>
      <c r="F31">
        <v>3</v>
      </c>
      <c r="G31">
        <v>3</v>
      </c>
      <c r="H31">
        <v>34</v>
      </c>
      <c r="I31">
        <v>22</v>
      </c>
      <c r="J31">
        <v>1</v>
      </c>
      <c r="K31">
        <v>55</v>
      </c>
      <c r="L31">
        <v>15</v>
      </c>
      <c r="M31">
        <v>14</v>
      </c>
      <c r="N31">
        <f t="shared" si="0"/>
        <v>431</v>
      </c>
    </row>
    <row r="32" spans="1:14">
      <c r="B32" s="32">
        <v>42338</v>
      </c>
      <c r="C32">
        <v>159</v>
      </c>
      <c r="D32">
        <v>117</v>
      </c>
      <c r="E32">
        <v>13</v>
      </c>
      <c r="F32">
        <v>3</v>
      </c>
      <c r="G32">
        <v>3</v>
      </c>
      <c r="H32">
        <v>34</v>
      </c>
      <c r="I32">
        <v>22</v>
      </c>
      <c r="J32">
        <v>1</v>
      </c>
      <c r="K32">
        <v>55</v>
      </c>
      <c r="L32">
        <v>22</v>
      </c>
      <c r="M32">
        <v>14</v>
      </c>
      <c r="N32">
        <f t="shared" si="0"/>
        <v>443</v>
      </c>
    </row>
    <row r="33" spans="2:14">
      <c r="B33" s="36">
        <v>42369</v>
      </c>
      <c r="C33">
        <v>159</v>
      </c>
      <c r="D33">
        <v>117</v>
      </c>
      <c r="E33">
        <v>13</v>
      </c>
      <c r="F33">
        <v>3</v>
      </c>
      <c r="G33">
        <v>3</v>
      </c>
      <c r="H33">
        <v>34</v>
      </c>
      <c r="I33">
        <v>22</v>
      </c>
      <c r="J33">
        <v>1</v>
      </c>
      <c r="K33">
        <v>55</v>
      </c>
      <c r="L33">
        <v>31</v>
      </c>
      <c r="M33">
        <v>14</v>
      </c>
      <c r="N33">
        <f t="shared" si="0"/>
        <v>452</v>
      </c>
    </row>
    <row r="34" spans="2:14">
      <c r="B34" s="32">
        <v>42400</v>
      </c>
      <c r="C34">
        <v>159</v>
      </c>
      <c r="D34">
        <v>117</v>
      </c>
      <c r="E34">
        <v>13</v>
      </c>
      <c r="F34">
        <v>3</v>
      </c>
      <c r="G34">
        <v>3</v>
      </c>
      <c r="H34">
        <v>34</v>
      </c>
      <c r="I34">
        <v>22</v>
      </c>
      <c r="J34">
        <v>1</v>
      </c>
      <c r="K34">
        <v>55</v>
      </c>
      <c r="L34">
        <v>39</v>
      </c>
      <c r="M34">
        <v>14</v>
      </c>
      <c r="N34">
        <f t="shared" si="0"/>
        <v>460</v>
      </c>
    </row>
    <row r="35" spans="2:14">
      <c r="B35" s="32">
        <v>42429</v>
      </c>
      <c r="C35">
        <v>159</v>
      </c>
      <c r="D35">
        <v>117</v>
      </c>
      <c r="E35">
        <v>13</v>
      </c>
      <c r="F35">
        <v>3</v>
      </c>
      <c r="G35">
        <v>3</v>
      </c>
      <c r="H35">
        <v>34</v>
      </c>
      <c r="I35">
        <v>22</v>
      </c>
      <c r="J35">
        <v>1</v>
      </c>
      <c r="K35">
        <v>55</v>
      </c>
      <c r="L35">
        <v>35</v>
      </c>
      <c r="M35">
        <v>14</v>
      </c>
      <c r="N35">
        <f t="shared" si="0"/>
        <v>456</v>
      </c>
    </row>
    <row r="36" spans="2:14">
      <c r="B36" s="32">
        <v>42460</v>
      </c>
      <c r="C36">
        <v>159</v>
      </c>
      <c r="D36">
        <v>117</v>
      </c>
      <c r="E36">
        <v>13</v>
      </c>
      <c r="F36">
        <v>3</v>
      </c>
      <c r="G36">
        <v>3</v>
      </c>
      <c r="H36">
        <v>34</v>
      </c>
      <c r="I36">
        <v>22</v>
      </c>
      <c r="J36">
        <v>1</v>
      </c>
      <c r="K36">
        <v>55</v>
      </c>
      <c r="L36">
        <v>25</v>
      </c>
      <c r="M36">
        <v>14</v>
      </c>
      <c r="N36">
        <f t="shared" si="0"/>
        <v>446</v>
      </c>
    </row>
    <row r="37" spans="2:14">
      <c r="B37" s="32">
        <v>42490</v>
      </c>
      <c r="C37">
        <v>159</v>
      </c>
      <c r="D37">
        <v>117</v>
      </c>
      <c r="E37">
        <v>13</v>
      </c>
      <c r="F37">
        <v>3</v>
      </c>
      <c r="G37">
        <v>3</v>
      </c>
      <c r="H37">
        <v>34</v>
      </c>
      <c r="I37">
        <v>22</v>
      </c>
      <c r="J37">
        <v>1</v>
      </c>
      <c r="K37">
        <v>55</v>
      </c>
      <c r="L37">
        <v>23</v>
      </c>
      <c r="M37">
        <v>14</v>
      </c>
      <c r="N37">
        <f t="shared" si="0"/>
        <v>444</v>
      </c>
    </row>
    <row r="38" spans="2:14">
      <c r="B38" s="32">
        <v>42521</v>
      </c>
      <c r="C38">
        <v>159</v>
      </c>
      <c r="D38">
        <v>117</v>
      </c>
      <c r="E38">
        <v>13</v>
      </c>
      <c r="F38">
        <v>3</v>
      </c>
      <c r="G38">
        <v>3</v>
      </c>
      <c r="H38">
        <v>34</v>
      </c>
      <c r="I38">
        <v>22</v>
      </c>
      <c r="J38">
        <v>1</v>
      </c>
      <c r="K38">
        <v>55</v>
      </c>
      <c r="L38">
        <v>19</v>
      </c>
      <c r="M38">
        <v>14</v>
      </c>
      <c r="N38">
        <f t="shared" si="0"/>
        <v>440</v>
      </c>
    </row>
    <row r="39" spans="2:14">
      <c r="B39" s="32">
        <v>42551</v>
      </c>
      <c r="C39">
        <v>159</v>
      </c>
      <c r="D39">
        <v>117</v>
      </c>
      <c r="E39">
        <v>13</v>
      </c>
      <c r="F39">
        <v>3</v>
      </c>
      <c r="G39">
        <v>3</v>
      </c>
      <c r="H39">
        <v>34</v>
      </c>
      <c r="I39">
        <v>22</v>
      </c>
      <c r="J39">
        <v>1</v>
      </c>
      <c r="K39">
        <v>55</v>
      </c>
      <c r="L39">
        <v>14</v>
      </c>
      <c r="M39">
        <v>14</v>
      </c>
      <c r="N39">
        <f t="shared" si="0"/>
        <v>435</v>
      </c>
    </row>
    <row r="40" spans="2:14">
      <c r="B40" s="32">
        <v>42582</v>
      </c>
      <c r="C40">
        <v>159</v>
      </c>
      <c r="D40">
        <v>117</v>
      </c>
      <c r="E40">
        <v>12</v>
      </c>
      <c r="F40">
        <v>3</v>
      </c>
      <c r="G40">
        <v>3</v>
      </c>
      <c r="H40">
        <v>34</v>
      </c>
      <c r="I40">
        <v>22</v>
      </c>
      <c r="J40">
        <v>1</v>
      </c>
      <c r="K40">
        <v>55</v>
      </c>
      <c r="L40">
        <v>16</v>
      </c>
      <c r="M40">
        <v>14</v>
      </c>
      <c r="N40">
        <f t="shared" si="0"/>
        <v>436</v>
      </c>
    </row>
    <row r="41" spans="2:14">
      <c r="B41" s="32">
        <v>42613</v>
      </c>
      <c r="C41">
        <v>159</v>
      </c>
      <c r="D41">
        <v>117</v>
      </c>
      <c r="E41">
        <v>13</v>
      </c>
      <c r="F41">
        <v>3</v>
      </c>
      <c r="G41">
        <v>3</v>
      </c>
      <c r="H41">
        <v>34</v>
      </c>
      <c r="I41">
        <v>22</v>
      </c>
      <c r="J41">
        <v>1</v>
      </c>
      <c r="K41">
        <v>55</v>
      </c>
      <c r="L41">
        <v>12</v>
      </c>
      <c r="M41">
        <v>14</v>
      </c>
      <c r="N41">
        <f t="shared" si="0"/>
        <v>433</v>
      </c>
    </row>
    <row r="42" spans="2:14">
      <c r="B42" s="32">
        <v>42643</v>
      </c>
      <c r="C42">
        <v>159</v>
      </c>
      <c r="D42">
        <v>117</v>
      </c>
      <c r="E42">
        <v>14</v>
      </c>
      <c r="F42">
        <v>3</v>
      </c>
      <c r="G42">
        <v>3</v>
      </c>
      <c r="H42">
        <v>35</v>
      </c>
      <c r="I42">
        <v>22</v>
      </c>
      <c r="J42">
        <v>1</v>
      </c>
      <c r="K42">
        <v>55</v>
      </c>
      <c r="L42">
        <v>14</v>
      </c>
      <c r="M42">
        <v>14</v>
      </c>
      <c r="N42">
        <f t="shared" si="0"/>
        <v>437</v>
      </c>
    </row>
    <row r="43" spans="2:14">
      <c r="B43" s="32">
        <v>42674</v>
      </c>
      <c r="C43">
        <v>159</v>
      </c>
      <c r="D43">
        <v>117</v>
      </c>
      <c r="E43">
        <v>13</v>
      </c>
      <c r="F43">
        <v>3</v>
      </c>
      <c r="G43">
        <v>3</v>
      </c>
      <c r="H43">
        <v>35</v>
      </c>
      <c r="I43">
        <v>22</v>
      </c>
      <c r="J43">
        <v>1</v>
      </c>
      <c r="K43">
        <v>55</v>
      </c>
      <c r="L43">
        <v>15</v>
      </c>
      <c r="M43">
        <v>14</v>
      </c>
      <c r="N43">
        <f t="shared" si="0"/>
        <v>437</v>
      </c>
    </row>
    <row r="44" spans="2:14">
      <c r="B44" s="32">
        <v>42704</v>
      </c>
      <c r="C44">
        <v>174</v>
      </c>
      <c r="D44">
        <v>107</v>
      </c>
      <c r="E44">
        <v>13</v>
      </c>
      <c r="F44">
        <v>3</v>
      </c>
      <c r="G44">
        <v>3</v>
      </c>
      <c r="H44">
        <v>35</v>
      </c>
      <c r="I44">
        <v>22</v>
      </c>
      <c r="J44">
        <v>1</v>
      </c>
      <c r="K44">
        <v>55</v>
      </c>
      <c r="L44">
        <v>22</v>
      </c>
      <c r="M44">
        <v>14</v>
      </c>
      <c r="N44">
        <f t="shared" si="0"/>
        <v>449</v>
      </c>
    </row>
    <row r="45" spans="2:14">
      <c r="B45" s="36">
        <v>42735</v>
      </c>
      <c r="C45">
        <v>174</v>
      </c>
      <c r="D45">
        <v>107</v>
      </c>
      <c r="E45">
        <v>13</v>
      </c>
      <c r="F45">
        <v>3</v>
      </c>
      <c r="G45">
        <v>3</v>
      </c>
      <c r="H45">
        <v>35</v>
      </c>
      <c r="I45">
        <v>22</v>
      </c>
      <c r="J45">
        <v>1</v>
      </c>
      <c r="K45">
        <v>55</v>
      </c>
      <c r="L45">
        <v>31</v>
      </c>
      <c r="M45">
        <v>14</v>
      </c>
      <c r="N45">
        <f t="shared" si="0"/>
        <v>458</v>
      </c>
    </row>
    <row r="46" spans="2:14">
      <c r="B46" s="32">
        <v>42766</v>
      </c>
      <c r="C46">
        <v>174</v>
      </c>
      <c r="D46">
        <v>107</v>
      </c>
      <c r="E46">
        <v>13</v>
      </c>
      <c r="F46">
        <v>3</v>
      </c>
      <c r="G46">
        <v>3</v>
      </c>
      <c r="H46">
        <v>35</v>
      </c>
      <c r="I46">
        <v>22</v>
      </c>
      <c r="J46">
        <v>1</v>
      </c>
      <c r="K46">
        <v>55</v>
      </c>
      <c r="L46">
        <v>39</v>
      </c>
      <c r="M46">
        <v>14</v>
      </c>
      <c r="N46">
        <f t="shared" si="0"/>
        <v>466</v>
      </c>
    </row>
    <row r="47" spans="2:14">
      <c r="B47" s="32">
        <v>42794</v>
      </c>
      <c r="C47">
        <v>174</v>
      </c>
      <c r="D47">
        <v>107</v>
      </c>
      <c r="E47">
        <v>13</v>
      </c>
      <c r="F47">
        <v>3</v>
      </c>
      <c r="G47">
        <v>3</v>
      </c>
      <c r="H47">
        <v>35</v>
      </c>
      <c r="I47">
        <v>22</v>
      </c>
      <c r="J47">
        <v>1</v>
      </c>
      <c r="K47">
        <v>55</v>
      </c>
      <c r="L47">
        <v>36</v>
      </c>
      <c r="M47">
        <v>14</v>
      </c>
      <c r="N47">
        <f t="shared" si="0"/>
        <v>463</v>
      </c>
    </row>
    <row r="48" spans="2:14">
      <c r="B48" s="32">
        <v>42825</v>
      </c>
      <c r="C48">
        <v>174</v>
      </c>
      <c r="D48">
        <v>107</v>
      </c>
      <c r="E48">
        <v>13</v>
      </c>
      <c r="F48">
        <v>3</v>
      </c>
      <c r="G48">
        <v>3</v>
      </c>
      <c r="H48">
        <v>35</v>
      </c>
      <c r="I48">
        <v>22</v>
      </c>
      <c r="J48">
        <v>1</v>
      </c>
      <c r="K48">
        <v>55</v>
      </c>
      <c r="L48">
        <v>24</v>
      </c>
      <c r="M48">
        <v>14</v>
      </c>
      <c r="N48">
        <f t="shared" si="0"/>
        <v>451</v>
      </c>
    </row>
    <row r="49" spans="2:14">
      <c r="B49" s="32">
        <v>42855</v>
      </c>
      <c r="C49">
        <v>174</v>
      </c>
      <c r="D49">
        <v>107</v>
      </c>
      <c r="E49">
        <v>13</v>
      </c>
      <c r="F49">
        <v>3</v>
      </c>
      <c r="G49">
        <v>3</v>
      </c>
      <c r="H49">
        <v>35</v>
      </c>
      <c r="I49">
        <v>22</v>
      </c>
      <c r="J49">
        <v>1</v>
      </c>
      <c r="K49">
        <v>57</v>
      </c>
      <c r="L49">
        <v>23</v>
      </c>
      <c r="M49">
        <v>12</v>
      </c>
      <c r="N49">
        <f t="shared" si="0"/>
        <v>450</v>
      </c>
    </row>
    <row r="50" spans="2:14">
      <c r="B50" s="32">
        <v>42886</v>
      </c>
      <c r="C50">
        <v>174</v>
      </c>
      <c r="D50">
        <v>107</v>
      </c>
      <c r="E50">
        <v>13</v>
      </c>
      <c r="F50">
        <v>3</v>
      </c>
      <c r="G50">
        <v>3</v>
      </c>
      <c r="H50">
        <v>35</v>
      </c>
      <c r="I50">
        <v>22</v>
      </c>
      <c r="J50">
        <v>1</v>
      </c>
      <c r="K50">
        <v>57</v>
      </c>
      <c r="L50">
        <v>19</v>
      </c>
      <c r="M50">
        <v>12</v>
      </c>
      <c r="N50">
        <f t="shared" si="0"/>
        <v>446</v>
      </c>
    </row>
    <row r="51" spans="2:14">
      <c r="B51" s="32">
        <v>42916</v>
      </c>
      <c r="C51">
        <v>174</v>
      </c>
      <c r="D51">
        <v>107</v>
      </c>
      <c r="E51">
        <v>13</v>
      </c>
      <c r="F51">
        <v>3</v>
      </c>
      <c r="G51">
        <v>3</v>
      </c>
      <c r="H51">
        <v>35</v>
      </c>
      <c r="I51">
        <v>22</v>
      </c>
      <c r="J51">
        <v>1</v>
      </c>
      <c r="K51">
        <v>57</v>
      </c>
      <c r="L51">
        <v>14</v>
      </c>
      <c r="M51">
        <v>12</v>
      </c>
      <c r="N51">
        <f t="shared" si="0"/>
        <v>441</v>
      </c>
    </row>
    <row r="52" spans="2:14">
      <c r="B52" s="32">
        <v>42947</v>
      </c>
      <c r="C52">
        <v>174</v>
      </c>
      <c r="D52">
        <v>107</v>
      </c>
      <c r="E52">
        <v>12</v>
      </c>
      <c r="F52">
        <v>3</v>
      </c>
      <c r="G52">
        <v>3</v>
      </c>
      <c r="H52">
        <v>35</v>
      </c>
      <c r="I52">
        <v>22</v>
      </c>
      <c r="J52">
        <v>1</v>
      </c>
      <c r="K52">
        <v>57</v>
      </c>
      <c r="L52">
        <v>16</v>
      </c>
      <c r="M52">
        <v>12</v>
      </c>
      <c r="N52">
        <f t="shared" si="0"/>
        <v>442</v>
      </c>
    </row>
    <row r="53" spans="2:14">
      <c r="B53" s="32">
        <v>42978</v>
      </c>
      <c r="C53">
        <v>174</v>
      </c>
      <c r="D53">
        <v>107</v>
      </c>
      <c r="E53">
        <v>13</v>
      </c>
      <c r="F53">
        <v>3</v>
      </c>
      <c r="G53">
        <v>3</v>
      </c>
      <c r="H53">
        <v>35</v>
      </c>
      <c r="I53">
        <v>22</v>
      </c>
      <c r="J53">
        <v>1</v>
      </c>
      <c r="K53">
        <v>57</v>
      </c>
      <c r="L53">
        <v>12</v>
      </c>
      <c r="M53">
        <v>12</v>
      </c>
      <c r="N53">
        <f t="shared" si="0"/>
        <v>439</v>
      </c>
    </row>
    <row r="54" spans="2:14">
      <c r="B54" s="32">
        <v>43008</v>
      </c>
      <c r="C54">
        <v>174</v>
      </c>
      <c r="D54">
        <v>107</v>
      </c>
      <c r="E54">
        <v>14</v>
      </c>
      <c r="F54">
        <v>3</v>
      </c>
      <c r="G54">
        <v>3</v>
      </c>
      <c r="H54">
        <v>35</v>
      </c>
      <c r="I54">
        <v>22</v>
      </c>
      <c r="J54">
        <v>1</v>
      </c>
      <c r="K54">
        <v>57</v>
      </c>
      <c r="L54">
        <v>14</v>
      </c>
      <c r="M54">
        <v>12</v>
      </c>
      <c r="N54">
        <f t="shared" si="0"/>
        <v>442</v>
      </c>
    </row>
    <row r="55" spans="2:14">
      <c r="B55" s="32">
        <v>43039</v>
      </c>
      <c r="C55">
        <v>174</v>
      </c>
      <c r="D55">
        <v>107</v>
      </c>
      <c r="E55">
        <v>13</v>
      </c>
      <c r="F55">
        <v>3</v>
      </c>
      <c r="G55">
        <v>3</v>
      </c>
      <c r="H55">
        <v>35</v>
      </c>
      <c r="I55">
        <v>22</v>
      </c>
      <c r="J55">
        <v>1</v>
      </c>
      <c r="K55">
        <v>57</v>
      </c>
      <c r="L55">
        <v>15</v>
      </c>
      <c r="M55">
        <v>12</v>
      </c>
      <c r="N55">
        <f t="shared" si="0"/>
        <v>442</v>
      </c>
    </row>
    <row r="56" spans="2:14">
      <c r="B56" s="32">
        <v>43069</v>
      </c>
      <c r="C56">
        <v>179</v>
      </c>
      <c r="D56">
        <v>107</v>
      </c>
      <c r="E56">
        <v>13</v>
      </c>
      <c r="F56">
        <v>3</v>
      </c>
      <c r="G56">
        <v>3</v>
      </c>
      <c r="H56">
        <v>35</v>
      </c>
      <c r="I56">
        <v>22</v>
      </c>
      <c r="J56">
        <v>1</v>
      </c>
      <c r="K56">
        <v>58</v>
      </c>
      <c r="L56">
        <v>23</v>
      </c>
      <c r="M56">
        <v>11</v>
      </c>
      <c r="N56">
        <f t="shared" si="0"/>
        <v>455</v>
      </c>
    </row>
    <row r="57" spans="2:14">
      <c r="B57" s="36">
        <v>43100</v>
      </c>
      <c r="C57">
        <v>179</v>
      </c>
      <c r="D57">
        <v>107</v>
      </c>
      <c r="E57">
        <v>13</v>
      </c>
      <c r="F57">
        <v>3</v>
      </c>
      <c r="G57">
        <v>3</v>
      </c>
      <c r="H57">
        <v>35</v>
      </c>
      <c r="I57">
        <v>22</v>
      </c>
      <c r="J57">
        <v>1</v>
      </c>
      <c r="K57">
        <v>58</v>
      </c>
      <c r="L57">
        <v>31</v>
      </c>
      <c r="M57">
        <v>11</v>
      </c>
      <c r="N57">
        <f t="shared" si="0"/>
        <v>463</v>
      </c>
    </row>
    <row r="58" spans="2:14">
      <c r="B58" s="37"/>
    </row>
    <row r="59" spans="2:14">
      <c r="B59" s="36" t="s">
        <v>54</v>
      </c>
    </row>
    <row r="60" spans="2:14">
      <c r="B60" s="71" t="s">
        <v>53</v>
      </c>
      <c r="C60" s="60" t="s">
        <v>55</v>
      </c>
    </row>
    <row r="61" spans="2:14">
      <c r="B61" s="36" t="s">
        <v>56</v>
      </c>
      <c r="C61" s="60" t="s">
        <v>57</v>
      </c>
    </row>
    <row r="62" spans="2:14">
      <c r="B62" s="36"/>
    </row>
    <row r="63" spans="2:14">
      <c r="B63" s="36"/>
    </row>
    <row r="64" spans="2:14">
      <c r="B64" s="36"/>
    </row>
    <row r="65" spans="2:2">
      <c r="B65" s="36"/>
    </row>
    <row r="66" spans="2:2">
      <c r="B66" s="36"/>
    </row>
    <row r="67" spans="2:2">
      <c r="B67" s="36"/>
    </row>
    <row r="68" spans="2:2">
      <c r="B68" s="36"/>
    </row>
    <row r="69" spans="2:2">
      <c r="B6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General Service Rates Volumes</vt:lpstr>
      <vt:lpstr>General Service Customers</vt:lpstr>
      <vt:lpstr>Contract Rate Volumes</vt:lpstr>
      <vt:lpstr>Contract Rate No Accounts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Gardiner, Paul</dc:creator>
  <cp:lastModifiedBy>Susi Vogt</cp:lastModifiedBy>
  <dcterms:created xsi:type="dcterms:W3CDTF">2014-10-02T17:30:29Z</dcterms:created>
  <dcterms:modified xsi:type="dcterms:W3CDTF">2015-06-24T15:49:47Z</dcterms:modified>
</cp:coreProperties>
</file>