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ICF Avoided Cost Adjustments" sheetId="4" r:id="rId1"/>
    <sheet name="Annual Impacts Chart" sheetId="3" r:id="rId2"/>
    <sheet name="Lifetime Impacts Chart" sheetId="2" r:id="rId3"/>
    <sheet name="ICF Price Forecasts" sheetId="7" r:id="rId4"/>
  </sheets>
  <externalReferences>
    <externalReference r:id="rId5"/>
    <externalReference r:id="rId6"/>
  </externalReferences>
  <definedNames>
    <definedName name="FromNode" localSheetId="3">'ICF Price Forecasts'!#REF!</definedName>
    <definedName name="FromNode">'[1]Prices+Basis'!$B$2</definedName>
    <definedName name="NodeName">[2]LookupTable!$A$2:$B$122</definedName>
    <definedName name="ToNode" localSheetId="3">'ICF Price Forecasts'!#REF!</definedName>
    <definedName name="ToNode">'[1]Prices+Basis'!$B$3</definedName>
  </definedNames>
  <calcPr calcId="145621"/>
</workbook>
</file>

<file path=xl/calcChain.xml><?xml version="1.0" encoding="utf-8"?>
<calcChain xmlns="http://schemas.openxmlformats.org/spreadsheetml/2006/main">
  <c r="Q25" i="4" l="1"/>
  <c r="D8" i="4"/>
  <c r="Q24" i="4"/>
  <c r="Q22" i="4"/>
  <c r="AJ20" i="4" l="1"/>
  <c r="X20" i="4"/>
  <c r="Y20" i="4"/>
  <c r="B11" i="7" l="1"/>
  <c r="B12" i="7" l="1"/>
  <c r="B13" i="7" s="1"/>
  <c r="B14" i="7" l="1"/>
  <c r="B15" i="7" l="1"/>
  <c r="Q20" i="4"/>
  <c r="R20" i="4" s="1"/>
  <c r="B16" i="7" l="1"/>
  <c r="Q21" i="4" l="1"/>
  <c r="B17" i="7"/>
  <c r="B18" i="7" l="1"/>
  <c r="Q23" i="4"/>
  <c r="B19" i="7" l="1"/>
  <c r="B20" i="7" l="1"/>
  <c r="B21" i="7" l="1"/>
  <c r="Q26" i="4" l="1"/>
  <c r="B22" i="7"/>
  <c r="Q27" i="4"/>
  <c r="B23" i="7" l="1"/>
  <c r="Q28" i="4" l="1"/>
  <c r="Q29" i="4"/>
  <c r="B24" i="7"/>
  <c r="B25" i="7" l="1"/>
  <c r="Q30" i="4" l="1"/>
  <c r="B26" i="7"/>
  <c r="Q31" i="4" l="1"/>
  <c r="B27" i="7"/>
  <c r="Q32" i="4" l="1"/>
  <c r="B28" i="7"/>
  <c r="Q33" i="4" l="1"/>
  <c r="B29" i="7"/>
  <c r="Q34" i="4" l="1"/>
  <c r="B30" i="7"/>
  <c r="Q35" i="4" l="1"/>
  <c r="B31" i="7"/>
  <c r="Q36" i="4"/>
  <c r="B32" i="7" l="1"/>
  <c r="Q37" i="4" l="1"/>
  <c r="B33" i="7"/>
  <c r="Q38" i="4" l="1"/>
  <c r="B34" i="7"/>
  <c r="Q39" i="4"/>
  <c r="B35" i="7" l="1"/>
  <c r="Q40" i="4"/>
  <c r="Q41" i="4" l="1"/>
  <c r="AC21" i="4"/>
  <c r="AI49" i="4"/>
  <c r="V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V31" i="4"/>
  <c r="AI30" i="4"/>
  <c r="AI29" i="4"/>
  <c r="AI28" i="4"/>
  <c r="AI27" i="4"/>
  <c r="AI26" i="4"/>
  <c r="AI25" i="4"/>
  <c r="AI24" i="4"/>
  <c r="AI23" i="4"/>
  <c r="AI22" i="4"/>
  <c r="AI21" i="4"/>
  <c r="AI20" i="4"/>
  <c r="R41" i="4" l="1"/>
  <c r="Y21" i="4"/>
  <c r="X21" i="4"/>
  <c r="AC22" i="4"/>
  <c r="AC23" i="4" s="1"/>
  <c r="AC24" i="4" s="1"/>
  <c r="AC25" i="4" s="1"/>
  <c r="AC26" i="4" s="1"/>
  <c r="AC27" i="4" s="1"/>
  <c r="AC28" i="4" s="1"/>
  <c r="AC29" i="4" s="1"/>
  <c r="AC30" i="4" s="1"/>
  <c r="AJ21" i="4"/>
  <c r="V20" i="4"/>
  <c r="V21" i="4"/>
  <c r="V22" i="4"/>
  <c r="V23" i="4"/>
  <c r="V24" i="4"/>
  <c r="V25" i="4"/>
  <c r="V26" i="4"/>
  <c r="V27" i="4"/>
  <c r="V28" i="4"/>
  <c r="V29" i="4"/>
  <c r="V30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P21" i="4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AH21" i="4"/>
  <c r="AH22" i="4" s="1"/>
  <c r="AH23" i="4" s="1"/>
  <c r="AH24" i="4" s="1"/>
  <c r="AH25" i="4" s="1"/>
  <c r="AH26" i="4" s="1"/>
  <c r="AH27" i="4" s="1"/>
  <c r="AH28" i="4" s="1"/>
  <c r="AH29" i="4" s="1"/>
  <c r="AH30" i="4" s="1"/>
  <c r="AH31" i="4" s="1"/>
  <c r="AH32" i="4" s="1"/>
  <c r="AH33" i="4" s="1"/>
  <c r="AH34" i="4" s="1"/>
  <c r="AH35" i="4" s="1"/>
  <c r="AH36" i="4" s="1"/>
  <c r="AH37" i="4" s="1"/>
  <c r="AH38" i="4" s="1"/>
  <c r="AH39" i="4" s="1"/>
  <c r="AH40" i="4" s="1"/>
  <c r="AH41" i="4" s="1"/>
  <c r="AH42" i="4" s="1"/>
  <c r="AH43" i="4" s="1"/>
  <c r="AH44" i="4" s="1"/>
  <c r="AH45" i="4" s="1"/>
  <c r="AH46" i="4" s="1"/>
  <c r="AH47" i="4" s="1"/>
  <c r="AH48" i="4" s="1"/>
  <c r="AH49" i="4" s="1"/>
  <c r="U21" i="4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AL20" i="4"/>
  <c r="AK20" i="4"/>
  <c r="Y22" i="4" l="1"/>
  <c r="X22" i="4"/>
  <c r="Z21" i="4"/>
  <c r="AC32" i="4"/>
  <c r="AC33" i="4" s="1"/>
  <c r="AC34" i="4" s="1"/>
  <c r="AC35" i="4" s="1"/>
  <c r="AC36" i="4" s="1"/>
  <c r="AC37" i="4" s="1"/>
  <c r="AC38" i="4" s="1"/>
  <c r="AC31" i="4"/>
  <c r="Z20" i="4"/>
  <c r="R22" i="4"/>
  <c r="R21" i="4"/>
  <c r="R23" i="4"/>
  <c r="R24" i="4"/>
  <c r="R25" i="4"/>
  <c r="R26" i="4"/>
  <c r="R27" i="4"/>
  <c r="R28" i="4"/>
  <c r="R29" i="4"/>
  <c r="R30" i="4"/>
  <c r="R31" i="4"/>
  <c r="R32" i="4"/>
  <c r="R33" i="4"/>
  <c r="R34" i="4"/>
  <c r="R36" i="4"/>
  <c r="R35" i="4"/>
  <c r="R37" i="4"/>
  <c r="R38" i="4"/>
  <c r="R39" i="4"/>
  <c r="R40" i="4"/>
  <c r="AL21" i="4"/>
  <c r="AK21" i="4"/>
  <c r="W26" i="4" l="1"/>
  <c r="W30" i="4"/>
  <c r="W34" i="4"/>
  <c r="W38" i="4"/>
  <c r="W23" i="4"/>
  <c r="W25" i="4"/>
  <c r="W29" i="4"/>
  <c r="W33" i="4"/>
  <c r="W37" i="4"/>
  <c r="W41" i="4"/>
  <c r="W24" i="4"/>
  <c r="W28" i="4"/>
  <c r="W32" i="4"/>
  <c r="W36" i="4"/>
  <c r="W40" i="4"/>
  <c r="W27" i="4"/>
  <c r="W31" i="4"/>
  <c r="W35" i="4"/>
  <c r="W39" i="4"/>
  <c r="AA21" i="4"/>
  <c r="AF20" i="4"/>
  <c r="Y23" i="4"/>
  <c r="X23" i="4"/>
  <c r="AE20" i="4"/>
  <c r="AF21" i="4"/>
  <c r="AA20" i="4"/>
  <c r="AE21" i="4"/>
  <c r="AM20" i="4"/>
  <c r="AM21" i="4" s="1"/>
  <c r="W22" i="4"/>
  <c r="AJ22" i="4" s="1"/>
  <c r="AC40" i="4"/>
  <c r="AC41" i="4" s="1"/>
  <c r="AC42" i="4" s="1"/>
  <c r="AC43" i="4" s="1"/>
  <c r="AC44" i="4" s="1"/>
  <c r="AC45" i="4" s="1"/>
  <c r="AC46" i="4" s="1"/>
  <c r="AC47" i="4" s="1"/>
  <c r="AC48" i="4" s="1"/>
  <c r="AC49" i="4" s="1"/>
  <c r="AC39" i="4"/>
  <c r="Z29" i="4"/>
  <c r="AK22" i="4"/>
  <c r="Q51" i="4"/>
  <c r="Q42" i="4" s="1"/>
  <c r="AL22" i="4"/>
  <c r="Z24" i="4" l="1"/>
  <c r="Y24" i="4"/>
  <c r="X24" i="4"/>
  <c r="Z41" i="4"/>
  <c r="Z36" i="4"/>
  <c r="Z38" i="4"/>
  <c r="Z40" i="4"/>
  <c r="Z32" i="4"/>
  <c r="Z22" i="4"/>
  <c r="AN21" i="4"/>
  <c r="AF29" i="4"/>
  <c r="AN20" i="4"/>
  <c r="Z31" i="4"/>
  <c r="Z27" i="4"/>
  <c r="Z30" i="4"/>
  <c r="AF30" i="4" s="1"/>
  <c r="Z26" i="4"/>
  <c r="Z23" i="4"/>
  <c r="Z39" i="4"/>
  <c r="Z37" i="4"/>
  <c r="Z34" i="4"/>
  <c r="Z25" i="4"/>
  <c r="Z28" i="4"/>
  <c r="Z35" i="4"/>
  <c r="Q43" i="4"/>
  <c r="R42" i="4"/>
  <c r="W42" i="4" s="1"/>
  <c r="AJ23" i="4"/>
  <c r="Z33" i="4"/>
  <c r="AK23" i="4"/>
  <c r="AF40" i="4" l="1"/>
  <c r="AF24" i="4"/>
  <c r="AF26" i="4"/>
  <c r="AM22" i="4"/>
  <c r="AM23" i="4" s="1"/>
  <c r="AE23" i="4"/>
  <c r="AF23" i="4"/>
  <c r="AF36" i="4"/>
  <c r="AF38" i="4"/>
  <c r="AF25" i="4"/>
  <c r="AF41" i="4"/>
  <c r="AF32" i="4"/>
  <c r="Y25" i="4"/>
  <c r="X25" i="4"/>
  <c r="AF22" i="4"/>
  <c r="AK24" i="4"/>
  <c r="AA22" i="4"/>
  <c r="AE22" i="4"/>
  <c r="AF35" i="4"/>
  <c r="AF37" i="4"/>
  <c r="AF31" i="4"/>
  <c r="AJ24" i="4"/>
  <c r="AF39" i="4"/>
  <c r="AF28" i="4"/>
  <c r="AF33" i="4"/>
  <c r="AF27" i="4"/>
  <c r="AF34" i="4"/>
  <c r="Q44" i="4"/>
  <c r="R43" i="4"/>
  <c r="W43" i="4" s="1"/>
  <c r="Z42" i="4"/>
  <c r="AL23" i="4"/>
  <c r="AA23" i="4"/>
  <c r="AE24" i="4"/>
  <c r="AA24" i="4"/>
  <c r="AE25" i="4" l="1"/>
  <c r="AN22" i="4"/>
  <c r="X26" i="4"/>
  <c r="AK26" i="4" s="1"/>
  <c r="Y26" i="4"/>
  <c r="AK25" i="4"/>
  <c r="AA25" i="4"/>
  <c r="AM24" i="4"/>
  <c r="AF42" i="4"/>
  <c r="AJ25" i="4"/>
  <c r="AN23" i="4"/>
  <c r="Q45" i="4"/>
  <c r="R44" i="4"/>
  <c r="W44" i="4" s="1"/>
  <c r="Z43" i="4"/>
  <c r="AL24" i="4"/>
  <c r="Y27" i="4" l="1"/>
  <c r="X27" i="4"/>
  <c r="AK27" i="4" s="1"/>
  <c r="AA26" i="4"/>
  <c r="AN24" i="4"/>
  <c r="AM25" i="4"/>
  <c r="Z44" i="4"/>
  <c r="AF43" i="4"/>
  <c r="AJ26" i="4"/>
  <c r="Q46" i="4"/>
  <c r="R45" i="4"/>
  <c r="W45" i="4" s="1"/>
  <c r="AL25" i="4"/>
  <c r="AE26" i="4"/>
  <c r="AA27" i="4" l="1"/>
  <c r="AN25" i="4"/>
  <c r="X28" i="4"/>
  <c r="AK28" i="4" s="1"/>
  <c r="Y28" i="4"/>
  <c r="AF44" i="4"/>
  <c r="AM26" i="4"/>
  <c r="AJ27" i="4"/>
  <c r="Q47" i="4"/>
  <c r="R46" i="4"/>
  <c r="W46" i="4" s="1"/>
  <c r="AL26" i="4"/>
  <c r="Z45" i="4"/>
  <c r="AE27" i="4"/>
  <c r="AA28" i="4" l="1"/>
  <c r="Y29" i="4"/>
  <c r="X29" i="4"/>
  <c r="AK29" i="4" s="1"/>
  <c r="AN26" i="4"/>
  <c r="AM27" i="4"/>
  <c r="Z46" i="4"/>
  <c r="AJ28" i="4"/>
  <c r="Q48" i="4"/>
  <c r="R47" i="4"/>
  <c r="W47" i="4" s="1"/>
  <c r="AL27" i="4"/>
  <c r="AF45" i="4"/>
  <c r="AE28" i="4"/>
  <c r="AF46" i="4" l="1"/>
  <c r="X30" i="4"/>
  <c r="Y30" i="4"/>
  <c r="AN27" i="4"/>
  <c r="AE29" i="4"/>
  <c r="AJ29" i="4"/>
  <c r="AM28" i="4"/>
  <c r="Z47" i="4"/>
  <c r="Q49" i="4"/>
  <c r="R49" i="4" s="1"/>
  <c r="W49" i="4" s="1"/>
  <c r="R48" i="4"/>
  <c r="W48" i="4" s="1"/>
  <c r="AL28" i="4"/>
  <c r="AA29" i="4"/>
  <c r="X31" i="4" l="1"/>
  <c r="AE30" i="4"/>
  <c r="Y31" i="4"/>
  <c r="AK30" i="4"/>
  <c r="AF47" i="4"/>
  <c r="AJ30" i="4"/>
  <c r="AN28" i="4"/>
  <c r="AM29" i="4"/>
  <c r="AL29" i="4"/>
  <c r="Z48" i="4"/>
  <c r="Z49" i="4"/>
  <c r="AA30" i="4"/>
  <c r="AK31" i="4" l="1"/>
  <c r="X32" i="4"/>
  <c r="AE32" i="4" s="1"/>
  <c r="AA31" i="4"/>
  <c r="AE31" i="4"/>
  <c r="Y32" i="4"/>
  <c r="AL30" i="4"/>
  <c r="AN29" i="4"/>
  <c r="AJ31" i="4"/>
  <c r="AJ32" i="4" s="1"/>
  <c r="AF49" i="4"/>
  <c r="AM30" i="4"/>
  <c r="AF48" i="4"/>
  <c r="AK32" i="4" l="1"/>
  <c r="AL31" i="4"/>
  <c r="AN30" i="4"/>
  <c r="X33" i="4"/>
  <c r="Y33" i="4"/>
  <c r="AM31" i="4"/>
  <c r="AN31" i="4" s="1"/>
  <c r="AL32" i="4"/>
  <c r="AA32" i="4"/>
  <c r="AA33" i="4" l="1"/>
  <c r="X34" i="4"/>
  <c r="Y34" i="4"/>
  <c r="AK33" i="4"/>
  <c r="AJ33" i="4"/>
  <c r="AM32" i="4"/>
  <c r="AE33" i="4"/>
  <c r="AL33" i="4"/>
  <c r="X35" i="4" l="1"/>
  <c r="Y35" i="4"/>
  <c r="AK34" i="4"/>
  <c r="AA34" i="4"/>
  <c r="AJ34" i="4"/>
  <c r="AM33" i="4"/>
  <c r="AN33" i="4" s="1"/>
  <c r="AN32" i="4"/>
  <c r="AE34" i="4"/>
  <c r="AL34" i="4"/>
  <c r="AE35" i="4" l="1"/>
  <c r="X36" i="4"/>
  <c r="Y36" i="4"/>
  <c r="AK35" i="4"/>
  <c r="AJ35" i="4"/>
  <c r="AM34" i="4"/>
  <c r="AN34" i="4" s="1"/>
  <c r="AL35" i="4"/>
  <c r="AA35" i="4"/>
  <c r="AA36" i="4" l="1"/>
  <c r="X37" i="4"/>
  <c r="Y37" i="4"/>
  <c r="AK36" i="4"/>
  <c r="AJ36" i="4"/>
  <c r="AM35" i="4"/>
  <c r="AN35" i="4" s="1"/>
  <c r="AE36" i="4"/>
  <c r="AL36" i="4"/>
  <c r="AA37" i="4" l="1"/>
  <c r="X38" i="4"/>
  <c r="Y38" i="4"/>
  <c r="AK37" i="4"/>
  <c r="AJ37" i="4"/>
  <c r="AM36" i="4"/>
  <c r="AE37" i="4"/>
  <c r="AL37" i="4"/>
  <c r="AK38" i="4" l="1"/>
  <c r="X39" i="4"/>
  <c r="Y39" i="4"/>
  <c r="AA39" i="4" s="1"/>
  <c r="AA38" i="4"/>
  <c r="AJ38" i="4"/>
  <c r="AM37" i="4"/>
  <c r="AN37" i="4" s="1"/>
  <c r="AN36" i="4"/>
  <c r="AE38" i="4"/>
  <c r="AL38" i="4"/>
  <c r="X40" i="4" l="1"/>
  <c r="Y40" i="4"/>
  <c r="AK39" i="4"/>
  <c r="AJ39" i="4"/>
  <c r="AM38" i="4"/>
  <c r="AN38" i="4" s="1"/>
  <c r="AE39" i="4"/>
  <c r="AL39" i="4"/>
  <c r="AK40" i="4"/>
  <c r="Y41" i="4" l="1"/>
  <c r="X41" i="4"/>
  <c r="AE40" i="4"/>
  <c r="AJ40" i="4"/>
  <c r="AM39" i="4"/>
  <c r="AN39" i="4" s="1"/>
  <c r="AK41" i="4"/>
  <c r="AL40" i="4"/>
  <c r="AA40" i="4"/>
  <c r="Y42" i="4" l="1"/>
  <c r="X42" i="4"/>
  <c r="AA41" i="4"/>
  <c r="AJ41" i="4"/>
  <c r="AM40" i="4"/>
  <c r="AN40" i="4" s="1"/>
  <c r="AE41" i="4"/>
  <c r="AK42" i="4"/>
  <c r="AL41" i="4"/>
  <c r="Y43" i="4" l="1"/>
  <c r="X43" i="4"/>
  <c r="AA42" i="4"/>
  <c r="AJ42" i="4"/>
  <c r="AM41" i="4"/>
  <c r="AN41" i="4" s="1"/>
  <c r="AE42" i="4"/>
  <c r="AK43" i="4"/>
  <c r="AL42" i="4"/>
  <c r="X44" i="4" l="1"/>
  <c r="AK44" i="4" s="1"/>
  <c r="Y44" i="4"/>
  <c r="AE43" i="4"/>
  <c r="AJ43" i="4"/>
  <c r="AM42" i="4"/>
  <c r="AN42" i="4" s="1"/>
  <c r="AL43" i="4"/>
  <c r="AA43" i="4"/>
  <c r="AA44" i="4" l="1"/>
  <c r="X45" i="4"/>
  <c r="AK45" i="4" s="1"/>
  <c r="Y45" i="4"/>
  <c r="AL44" i="4"/>
  <c r="AE44" i="4"/>
  <c r="AM43" i="4"/>
  <c r="AJ44" i="4"/>
  <c r="X46" i="4" l="1"/>
  <c r="AK46" i="4" s="1"/>
  <c r="Y46" i="4"/>
  <c r="AE45" i="4"/>
  <c r="AM44" i="4"/>
  <c r="AN43" i="4"/>
  <c r="AJ45" i="4"/>
  <c r="AL45" i="4"/>
  <c r="AA45" i="4"/>
  <c r="Y47" i="4" l="1"/>
  <c r="X47" i="4"/>
  <c r="AK47" i="4" s="1"/>
  <c r="AE46" i="4"/>
  <c r="AM45" i="4"/>
  <c r="AN44" i="4"/>
  <c r="AJ46" i="4"/>
  <c r="AL46" i="4"/>
  <c r="AA46" i="4"/>
  <c r="AA47" i="4" l="1"/>
  <c r="Y48" i="4"/>
  <c r="X48" i="4"/>
  <c r="AK48" i="4" s="1"/>
  <c r="AJ47" i="4"/>
  <c r="AM46" i="4"/>
  <c r="AN46" i="4" s="1"/>
  <c r="AN45" i="4"/>
  <c r="AE47" i="4"/>
  <c r="AL47" i="4"/>
  <c r="Y49" i="4" l="1"/>
  <c r="X49" i="4"/>
  <c r="AE48" i="4"/>
  <c r="AJ48" i="4"/>
  <c r="AM47" i="4"/>
  <c r="AN47" i="4" s="1"/>
  <c r="AK49" i="4"/>
  <c r="AL48" i="4"/>
  <c r="AA48" i="4"/>
  <c r="AA49" i="4" l="1"/>
  <c r="AJ49" i="4"/>
  <c r="AM48" i="4"/>
  <c r="AE49" i="4"/>
  <c r="AL49" i="4"/>
  <c r="AM49" i="4" l="1"/>
  <c r="AN48" i="4"/>
  <c r="AN49" i="4" l="1"/>
</calcChain>
</file>

<file path=xl/sharedStrings.xml><?xml version="1.0" encoding="utf-8"?>
<sst xmlns="http://schemas.openxmlformats.org/spreadsheetml/2006/main" count="68" uniqueCount="46">
  <si>
    <t>Inflation Factor</t>
  </si>
  <si>
    <t>Discount Rate</t>
  </si>
  <si>
    <t>Industrial</t>
  </si>
  <si>
    <t>Baseload (m3)</t>
  </si>
  <si>
    <t>Weather Sensitive (m3)</t>
  </si>
  <si>
    <t>Rate</t>
  </si>
  <si>
    <t>NPV</t>
  </si>
  <si>
    <t xml:space="preserve">Residential/Commerical </t>
  </si>
  <si>
    <t>U.S. $ to Canadian $</t>
  </si>
  <si>
    <t>(Sep 2014 average)</t>
  </si>
  <si>
    <t>MMBtu to M3</t>
  </si>
  <si>
    <t>ICF Weighted Gas Price Forecast</t>
  </si>
  <si>
    <t>Union Avoided Cost Estimate</t>
  </si>
  <si>
    <t>Avoided Facilities Costs</t>
  </si>
  <si>
    <t>Avoided Storage Costs</t>
  </si>
  <si>
    <t>Avoided Fuel Losses</t>
  </si>
  <si>
    <t xml:space="preserve"> </t>
  </si>
  <si>
    <t>Cost Factors</t>
  </si>
  <si>
    <t>Seasonal Adder</t>
  </si>
  <si>
    <t>Baseload Adder</t>
  </si>
  <si>
    <t>Year 1 now 2014 ( was 2013 previously)</t>
  </si>
  <si>
    <t>Gas Price Forecast Adjustment</t>
  </si>
  <si>
    <t>AECO</t>
  </si>
  <si>
    <t>Dawn</t>
  </si>
  <si>
    <t>ANNUAL</t>
  </si>
  <si>
    <t>Nominal$</t>
  </si>
  <si>
    <t>2012$</t>
  </si>
  <si>
    <t>Prices</t>
  </si>
  <si>
    <t>Escalator 2035 - 2043</t>
  </si>
  <si>
    <t>Cumulative Discount Factor</t>
  </si>
  <si>
    <t>Adjusted Avoided Cost</t>
  </si>
  <si>
    <t>Avoided Fuel Losses (%)</t>
  </si>
  <si>
    <t>Avoided Facilities Costs (2014 $/M3)</t>
  </si>
  <si>
    <t>Avoided Storage Costs (2014 $/M3)</t>
  </si>
  <si>
    <t>Inputs:</t>
  </si>
  <si>
    <t>Adjustments to Cumulative Avoided Costs by Program Year</t>
  </si>
  <si>
    <t>Adjustments to Avoided Costs by Program Year</t>
  </si>
  <si>
    <t>ICF Adjustments to Union Gas Avoided Cost Estimates</t>
  </si>
  <si>
    <t>November 4, 2014</t>
  </si>
  <si>
    <t>Gas Supply Weighting</t>
  </si>
  <si>
    <t>2016 C$/M3</t>
  </si>
  <si>
    <t>2012 $ /MMBtu</t>
  </si>
  <si>
    <t>2012 to 2016 price escalator</t>
  </si>
  <si>
    <t>Conversions, Discount Rates and Escalators:</t>
  </si>
  <si>
    <t>Union Gas 2013 Avoided Costs</t>
  </si>
  <si>
    <t>©2014 ICF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</si>
</sst>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#,##0.00000"/>
    <numFmt numFmtId="167" formatCode="_(* #,##0_);_(* \(#,##0\);_(* &quot;-&quot;??_);_(@_)"/>
    <numFmt numFmtId="168" formatCode="_(* #,##0.000_);_(* \(#,##0.000\);_(* &quot;-&quot;??_);_(@_)"/>
    <numFmt numFmtId="169" formatCode="&quot;$&quot;#,##0.000_);[Red]\(&quot;$&quot;#,##0.000\)"/>
    <numFmt numFmtId="170" formatCode="_(* #,##0.0000_);_(* \(#,##0.0000\);_(* &quot;-&quot;??_);_(@_)"/>
    <numFmt numFmtId="171" formatCode="&quot;$&quot;#,##0.0000"/>
    <numFmt numFmtId="172" formatCode="0.000000"/>
    <numFmt numFmtId="173" formatCode="0.000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1"/>
      <charset val="204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</font>
    <font>
      <i/>
      <sz val="10"/>
      <color theme="3"/>
      <name val="Arial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4">
    <xf numFmtId="0" fontId="0" fillId="0" borderId="0"/>
    <xf numFmtId="0" fontId="8" fillId="0" borderId="0">
      <alignment vertical="top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6" fillId="22" borderId="19" applyNumberFormat="0" applyAlignment="0" applyProtection="0"/>
    <xf numFmtId="0" fontId="16" fillId="22" borderId="19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18" applyNumberFormat="0" applyAlignment="0" applyProtection="0"/>
    <xf numFmtId="0" fontId="22" fillId="8" borderId="18" applyNumberFormat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7" fillId="0" borderId="0"/>
    <xf numFmtId="0" fontId="11" fillId="0" borderId="0"/>
    <xf numFmtId="0" fontId="7" fillId="0" borderId="0"/>
    <xf numFmtId="0" fontId="11" fillId="0" borderId="0"/>
    <xf numFmtId="0" fontId="8" fillId="0" borderId="0">
      <alignment vertical="top"/>
    </xf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1" fillId="0" borderId="0"/>
    <xf numFmtId="0" fontId="25" fillId="0" borderId="0"/>
    <xf numFmtId="0" fontId="11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11" fillId="24" borderId="24" applyNumberFormat="0" applyFont="0" applyAlignment="0" applyProtection="0"/>
    <xf numFmtId="0" fontId="11" fillId="24" borderId="24" applyNumberFormat="0" applyFont="0" applyAlignment="0" applyProtection="0"/>
    <xf numFmtId="0" fontId="26" fillId="21" borderId="25" applyNumberFormat="0" applyAlignment="0" applyProtection="0"/>
    <xf numFmtId="0" fontId="26" fillId="21" borderId="25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10" fontId="8" fillId="0" borderId="2" xfId="1" applyNumberFormat="1" applyFont="1" applyFill="1" applyBorder="1" applyAlignment="1">
      <alignment horizontal="right" vertical="top"/>
    </xf>
    <xf numFmtId="10" fontId="8" fillId="0" borderId="4" xfId="1" applyNumberFormat="1" applyFont="1" applyFill="1" applyBorder="1" applyAlignment="1">
      <alignment horizontal="right" vertical="top"/>
    </xf>
    <xf numFmtId="0" fontId="8" fillId="0" borderId="10" xfId="1" applyFont="1" applyBorder="1" applyAlignment="1">
      <alignment horizontal="center" vertical="top" wrapText="1" readingOrder="1"/>
    </xf>
    <xf numFmtId="0" fontId="8" fillId="0" borderId="3" xfId="1" applyFont="1" applyBorder="1" applyAlignment="1">
      <alignment horizontal="center" vertical="top" wrapText="1" readingOrder="1"/>
    </xf>
    <xf numFmtId="0" fontId="8" fillId="0" borderId="11" xfId="1" applyFont="1" applyBorder="1" applyAlignment="1">
      <alignment horizontal="center" vertical="top" wrapText="1" readingOrder="1"/>
    </xf>
    <xf numFmtId="0" fontId="8" fillId="0" borderId="12" xfId="1" applyFont="1" applyBorder="1" applyAlignment="1">
      <alignment horizontal="center" vertical="top" wrapText="1" readingOrder="1"/>
    </xf>
    <xf numFmtId="1" fontId="8" fillId="0" borderId="13" xfId="1" applyNumberFormat="1" applyFont="1" applyBorder="1" applyAlignment="1">
      <alignment horizontal="right" vertical="top"/>
    </xf>
    <xf numFmtId="166" fontId="8" fillId="0" borderId="0" xfId="1" applyNumberFormat="1" applyFont="1" applyBorder="1" applyAlignment="1">
      <alignment horizontal="right" vertical="top"/>
    </xf>
    <xf numFmtId="166" fontId="8" fillId="0" borderId="14" xfId="1" applyNumberFormat="1" applyFont="1" applyBorder="1" applyAlignment="1">
      <alignment horizontal="right" vertical="top"/>
    </xf>
    <xf numFmtId="1" fontId="8" fillId="0" borderId="15" xfId="1" applyNumberFormat="1" applyFont="1" applyBorder="1" applyAlignment="1">
      <alignment horizontal="right" vertical="top"/>
    </xf>
    <xf numFmtId="166" fontId="8" fillId="0" borderId="16" xfId="1" applyNumberFormat="1" applyFont="1" applyBorder="1" applyAlignment="1">
      <alignment horizontal="right" vertical="top"/>
    </xf>
    <xf numFmtId="166" fontId="8" fillId="0" borderId="17" xfId="1" applyNumberFormat="1" applyFont="1" applyBorder="1" applyAlignment="1">
      <alignment horizontal="right" vertical="top"/>
    </xf>
    <xf numFmtId="0" fontId="6" fillId="0" borderId="0" xfId="139"/>
    <xf numFmtId="0" fontId="32" fillId="0" borderId="0" xfId="139" applyFont="1" applyAlignment="1">
      <alignment horizontal="centerContinuous"/>
    </xf>
    <xf numFmtId="0" fontId="32" fillId="0" borderId="0" xfId="139" applyFont="1" applyAlignment="1">
      <alignment horizontal="centerContinuous" wrapText="1"/>
    </xf>
    <xf numFmtId="0" fontId="31" fillId="0" borderId="0" xfId="139" applyFont="1"/>
    <xf numFmtId="0" fontId="33" fillId="0" borderId="0" xfId="139" applyFont="1"/>
    <xf numFmtId="0" fontId="6" fillId="0" borderId="0" xfId="139" applyFont="1" applyAlignment="1">
      <alignment horizontal="right"/>
    </xf>
    <xf numFmtId="164" fontId="6" fillId="0" borderId="0" xfId="139" applyNumberFormat="1"/>
    <xf numFmtId="165" fontId="0" fillId="0" borderId="0" xfId="140" applyFont="1"/>
    <xf numFmtId="167" fontId="0" fillId="0" borderId="0" xfId="140" applyNumberFormat="1" applyFont="1"/>
    <xf numFmtId="164" fontId="0" fillId="0" borderId="0" xfId="140" applyNumberFormat="1" applyFont="1"/>
    <xf numFmtId="168" fontId="0" fillId="0" borderId="0" xfId="140" applyNumberFormat="1" applyFont="1"/>
    <xf numFmtId="10" fontId="0" fillId="0" borderId="0" xfId="141" applyNumberFormat="1" applyFont="1"/>
    <xf numFmtId="10" fontId="6" fillId="0" borderId="0" xfId="139" applyNumberFormat="1"/>
    <xf numFmtId="0" fontId="6" fillId="0" borderId="27" xfId="139" applyBorder="1"/>
    <xf numFmtId="0" fontId="5" fillId="0" borderId="0" xfId="139" applyFont="1"/>
    <xf numFmtId="0" fontId="31" fillId="0" borderId="0" xfId="139" applyFont="1" applyAlignment="1">
      <alignment horizontal="center" wrapText="1"/>
    </xf>
    <xf numFmtId="0" fontId="31" fillId="0" borderId="0" xfId="139" applyFont="1" applyAlignment="1">
      <alignment wrapText="1"/>
    </xf>
    <xf numFmtId="0" fontId="5" fillId="0" borderId="0" xfId="139" applyFont="1" applyAlignment="1">
      <alignment horizontal="right"/>
    </xf>
    <xf numFmtId="10" fontId="6" fillId="0" borderId="0" xfId="139" applyNumberFormat="1" applyFill="1"/>
    <xf numFmtId="168" fontId="6" fillId="0" borderId="0" xfId="139" applyNumberFormat="1"/>
    <xf numFmtId="0" fontId="5" fillId="25" borderId="0" xfId="139" applyFont="1" applyFill="1"/>
    <xf numFmtId="0" fontId="4" fillId="0" borderId="0" xfId="143"/>
    <xf numFmtId="2" fontId="4" fillId="0" borderId="0" xfId="143" applyNumberFormat="1"/>
    <xf numFmtId="0" fontId="4" fillId="0" borderId="0" xfId="143" applyFill="1"/>
    <xf numFmtId="0" fontId="4" fillId="0" borderId="31" xfId="143" applyFill="1" applyBorder="1" applyAlignment="1">
      <alignment horizontal="center"/>
    </xf>
    <xf numFmtId="0" fontId="4" fillId="0" borderId="0" xfId="143" applyAlignment="1">
      <alignment horizontal="right"/>
    </xf>
    <xf numFmtId="0" fontId="36" fillId="0" borderId="0" xfId="143" applyFont="1" applyAlignment="1">
      <alignment horizontal="center" vertical="center"/>
    </xf>
    <xf numFmtId="2" fontId="4" fillId="0" borderId="0" xfId="143" applyNumberFormat="1" applyAlignment="1">
      <alignment horizontal="center"/>
    </xf>
    <xf numFmtId="2" fontId="4" fillId="0" borderId="0" xfId="143" applyNumberFormat="1" applyBorder="1" applyAlignment="1">
      <alignment horizontal="center"/>
    </xf>
    <xf numFmtId="164" fontId="5" fillId="0" borderId="0" xfId="139" applyNumberFormat="1" applyFont="1"/>
    <xf numFmtId="165" fontId="6" fillId="0" borderId="0" xfId="142" applyFont="1"/>
    <xf numFmtId="168" fontId="6" fillId="0" borderId="0" xfId="142" applyNumberFormat="1" applyFont="1"/>
    <xf numFmtId="169" fontId="0" fillId="0" borderId="0" xfId="140" applyNumberFormat="1" applyFont="1"/>
    <xf numFmtId="0" fontId="4" fillId="0" borderId="0" xfId="139" applyFont="1" applyAlignment="1">
      <alignment horizontal="right"/>
    </xf>
    <xf numFmtId="165" fontId="37" fillId="0" borderId="0" xfId="140" applyFont="1"/>
    <xf numFmtId="0" fontId="31" fillId="0" borderId="0" xfId="139" applyFont="1" applyAlignment="1">
      <alignment horizontal="right"/>
    </xf>
    <xf numFmtId="9" fontId="6" fillId="0" borderId="0" xfId="138" applyFont="1"/>
    <xf numFmtId="169" fontId="6" fillId="0" borderId="0" xfId="139" applyNumberFormat="1"/>
    <xf numFmtId="0" fontId="31" fillId="0" borderId="0" xfId="139" applyFont="1" applyAlignment="1">
      <alignment horizontal="centerContinuous" wrapText="1"/>
    </xf>
    <xf numFmtId="170" fontId="6" fillId="0" borderId="27" xfId="142" applyNumberFormat="1" applyFont="1" applyBorder="1"/>
    <xf numFmtId="171" fontId="6" fillId="26" borderId="27" xfId="139" applyNumberFormat="1" applyFill="1" applyBorder="1"/>
    <xf numFmtId="0" fontId="31" fillId="0" borderId="27" xfId="139" applyFont="1" applyBorder="1" applyAlignment="1">
      <alignment horizontal="right"/>
    </xf>
    <xf numFmtId="0" fontId="31" fillId="0" borderId="0" xfId="139" applyFont="1" applyBorder="1" applyAlignment="1">
      <alignment horizontal="center"/>
    </xf>
    <xf numFmtId="15" fontId="31" fillId="0" borderId="0" xfId="139" quotePrefix="1" applyNumberFormat="1" applyFont="1"/>
    <xf numFmtId="9" fontId="6" fillId="26" borderId="27" xfId="138" applyFont="1" applyFill="1" applyBorder="1"/>
    <xf numFmtId="0" fontId="31" fillId="0" borderId="0" xfId="139" applyFont="1" applyAlignment="1">
      <alignment horizontal="right" wrapText="1"/>
    </xf>
    <xf numFmtId="0" fontId="3" fillId="0" borderId="0" xfId="139" applyFont="1"/>
    <xf numFmtId="172" fontId="6" fillId="0" borderId="0" xfId="139" applyNumberFormat="1"/>
    <xf numFmtId="0" fontId="4" fillId="0" borderId="27" xfId="143" applyFill="1" applyBorder="1" applyAlignment="1">
      <alignment horizontal="center"/>
    </xf>
    <xf numFmtId="0" fontId="2" fillId="0" borderId="0" xfId="139" applyFont="1" applyAlignment="1">
      <alignment horizontal="centerContinuous" wrapText="1"/>
    </xf>
    <xf numFmtId="0" fontId="6" fillId="0" borderId="0" xfId="139" applyAlignment="1">
      <alignment horizontal="centerContinuous" wrapText="1"/>
    </xf>
    <xf numFmtId="173" fontId="6" fillId="26" borderId="27" xfId="138" applyNumberFormat="1" applyFont="1" applyFill="1" applyBorder="1"/>
    <xf numFmtId="167" fontId="6" fillId="0" borderId="0" xfId="139" applyNumberFormat="1"/>
    <xf numFmtId="165" fontId="6" fillId="0" borderId="0" xfId="139" applyNumberFormat="1"/>
    <xf numFmtId="3" fontId="6" fillId="0" borderId="0" xfId="139" applyNumberFormat="1"/>
    <xf numFmtId="0" fontId="1" fillId="0" borderId="0" xfId="139" applyFont="1"/>
    <xf numFmtId="166" fontId="8" fillId="0" borderId="14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horizontal="right" vertical="top"/>
    </xf>
    <xf numFmtId="0" fontId="1" fillId="0" borderId="27" xfId="143" applyFont="1" applyFill="1" applyBorder="1" applyAlignment="1">
      <alignment horizontal="center"/>
    </xf>
    <xf numFmtId="0" fontId="4" fillId="0" borderId="32" xfId="143" applyBorder="1"/>
    <xf numFmtId="2" fontId="4" fillId="0" borderId="33" xfId="143" applyNumberFormat="1" applyBorder="1" applyAlignment="1">
      <alignment horizontal="center"/>
    </xf>
    <xf numFmtId="2" fontId="4" fillId="0" borderId="34" xfId="143" applyNumberFormat="1" applyBorder="1" applyAlignment="1">
      <alignment horizontal="center"/>
    </xf>
    <xf numFmtId="0" fontId="4" fillId="0" borderId="13" xfId="143" applyBorder="1"/>
    <xf numFmtId="2" fontId="4" fillId="0" borderId="35" xfId="143" applyNumberFormat="1" applyBorder="1" applyAlignment="1">
      <alignment horizontal="center"/>
    </xf>
    <xf numFmtId="0" fontId="4" fillId="0" borderId="15" xfId="143" applyBorder="1"/>
    <xf numFmtId="2" fontId="4" fillId="0" borderId="17" xfId="143" applyNumberFormat="1" applyBorder="1" applyAlignment="1">
      <alignment horizontal="center"/>
    </xf>
    <xf numFmtId="2" fontId="4" fillId="0" borderId="36" xfId="143" applyNumberFormat="1" applyBorder="1" applyAlignment="1">
      <alignment horizontal="center"/>
    </xf>
    <xf numFmtId="0" fontId="38" fillId="0" borderId="0" xfId="0" applyFont="1"/>
    <xf numFmtId="0" fontId="31" fillId="0" borderId="0" xfId="139" applyFont="1" applyAlignment="1">
      <alignment horizontal="center" wrapText="1"/>
    </xf>
    <xf numFmtId="0" fontId="34" fillId="26" borderId="0" xfId="139" applyFont="1" applyFill="1" applyAlignment="1">
      <alignment horizontal="center"/>
    </xf>
    <xf numFmtId="0" fontId="31" fillId="0" borderId="27" xfId="139" applyFont="1" applyBorder="1"/>
    <xf numFmtId="0" fontId="31" fillId="0" borderId="27" xfId="139" applyFont="1" applyBorder="1" applyAlignment="1">
      <alignment horizontal="center"/>
    </xf>
    <xf numFmtId="0" fontId="9" fillId="0" borderId="1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0" fontId="31" fillId="27" borderId="0" xfId="139" applyFont="1" applyFill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 readingOrder="1"/>
    </xf>
    <xf numFmtId="0" fontId="10" fillId="2" borderId="6" xfId="1" applyFont="1" applyFill="1" applyBorder="1" applyAlignment="1">
      <alignment horizontal="center" vertical="top" wrapText="1" readingOrder="1"/>
    </xf>
    <xf numFmtId="0" fontId="10" fillId="2" borderId="7" xfId="1" applyFont="1" applyFill="1" applyBorder="1" applyAlignment="1">
      <alignment horizontal="center" vertical="top" wrapText="1" readingOrder="1"/>
    </xf>
    <xf numFmtId="0" fontId="8" fillId="0" borderId="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center" vertical="top" wrapText="1" readingOrder="1"/>
    </xf>
    <xf numFmtId="0" fontId="8" fillId="0" borderId="9" xfId="1" applyFont="1" applyBorder="1" applyAlignment="1">
      <alignment horizontal="center" vertical="top" wrapText="1" readingOrder="1"/>
    </xf>
    <xf numFmtId="0" fontId="4" fillId="0" borderId="27" xfId="143" applyFill="1" applyBorder="1" applyAlignment="1">
      <alignment horizontal="center"/>
    </xf>
    <xf numFmtId="0" fontId="4" fillId="0" borderId="28" xfId="143" applyFill="1" applyBorder="1" applyAlignment="1">
      <alignment horizontal="center"/>
    </xf>
    <xf numFmtId="0" fontId="4" fillId="0" borderId="29" xfId="143" applyFill="1" applyBorder="1" applyAlignment="1">
      <alignment horizontal="center"/>
    </xf>
    <xf numFmtId="0" fontId="31" fillId="0" borderId="30" xfId="143" applyFont="1" applyFill="1" applyBorder="1" applyAlignment="1">
      <alignment horizontal="center"/>
    </xf>
    <xf numFmtId="0" fontId="31" fillId="0" borderId="27" xfId="143" applyFont="1" applyFill="1" applyBorder="1" applyAlignment="1">
      <alignment horizontal="center"/>
    </xf>
  </cellXfs>
  <cellStyles count="144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alculation 2" xfId="52"/>
    <cellStyle name="Calculation 3" xfId="53"/>
    <cellStyle name="Check Cell 2" xfId="54"/>
    <cellStyle name="Check Cell 3" xfId="55"/>
    <cellStyle name="Comma" xfId="142" builtinId="3"/>
    <cellStyle name="Comma 2" xfId="56"/>
    <cellStyle name="Comma 2 2" xfId="57"/>
    <cellStyle name="Comma 2 2 2" xfId="58"/>
    <cellStyle name="Comma 2 3" xfId="59"/>
    <cellStyle name="Comma 3" xfId="60"/>
    <cellStyle name="Comma 3 2" xfId="61"/>
    <cellStyle name="Comma 3 3" xfId="62"/>
    <cellStyle name="Comma 4" xfId="63"/>
    <cellStyle name="Comma 5" xfId="64"/>
    <cellStyle name="Comma 6" xfId="140"/>
    <cellStyle name="Comma 9" xfId="65"/>
    <cellStyle name="Currency 12" xfId="66"/>
    <cellStyle name="Currency 2" xfId="67"/>
    <cellStyle name="Currency 2 2" xfId="68"/>
    <cellStyle name="Currency 2 3" xfId="69"/>
    <cellStyle name="Currency 3" xfId="70"/>
    <cellStyle name="Currency 4" xfId="71"/>
    <cellStyle name="Currency 5" xfId="72"/>
    <cellStyle name="Currency 6" xfId="73"/>
    <cellStyle name="Currency 6 2" xfId="74"/>
    <cellStyle name="Currency 7" xfId="75"/>
    <cellStyle name="Explanatory Text 2" xfId="76"/>
    <cellStyle name="Explanatory Text 3" xfId="77"/>
    <cellStyle name="Good 2" xfId="78"/>
    <cellStyle name="Good 3" xfId="79"/>
    <cellStyle name="Heading 1 2" xfId="80"/>
    <cellStyle name="Heading 1 3" xfId="81"/>
    <cellStyle name="Heading 2 2" xfId="82"/>
    <cellStyle name="Heading 2 3" xfId="83"/>
    <cellStyle name="Heading 3 2" xfId="84"/>
    <cellStyle name="Heading 3 3" xfId="85"/>
    <cellStyle name="Heading 4 2" xfId="86"/>
    <cellStyle name="Heading 4 3" xfId="87"/>
    <cellStyle name="Input 2" xfId="88"/>
    <cellStyle name="Input 3" xfId="89"/>
    <cellStyle name="Linked Cell 2" xfId="90"/>
    <cellStyle name="Linked Cell 3" xfId="91"/>
    <cellStyle name="Neutral 2" xfId="92"/>
    <cellStyle name="Neutral 3" xfId="93"/>
    <cellStyle name="Normal" xfId="0" builtinId="0"/>
    <cellStyle name="Normal 10" xfId="94"/>
    <cellStyle name="Normal 11" xfId="95"/>
    <cellStyle name="Normal 12" xfId="96"/>
    <cellStyle name="Normal 13" xfId="139"/>
    <cellStyle name="Normal 14" xfId="143"/>
    <cellStyle name="Normal 2" xfId="97"/>
    <cellStyle name="Normal 2 2" xfId="98"/>
    <cellStyle name="Normal 2 2 2" xfId="99"/>
    <cellStyle name="Normal 2 2 3" xfId="1"/>
    <cellStyle name="Normal 2 3" xfId="100"/>
    <cellStyle name="Normal 2 4" xfId="101"/>
    <cellStyle name="Normal 2 5" xfId="102"/>
    <cellStyle name="Normal 2 6" xfId="103"/>
    <cellStyle name="Normal 3" xfId="104"/>
    <cellStyle name="Normal 3 2" xfId="105"/>
    <cellStyle name="Normal 3 3" xfId="106"/>
    <cellStyle name="Normal 3_2012" xfId="107"/>
    <cellStyle name="Normal 4" xfId="108"/>
    <cellStyle name="Normal 4 2" xfId="109"/>
    <cellStyle name="Normal 4 2 2" xfId="110"/>
    <cellStyle name="Normal 4 3" xfId="111"/>
    <cellStyle name="Normal 5" xfId="112"/>
    <cellStyle name="Normal 6" xfId="113"/>
    <cellStyle name="Normal 6 2" xfId="114"/>
    <cellStyle name="Normal 7" xfId="115"/>
    <cellStyle name="Normal 8" xfId="116"/>
    <cellStyle name="Normal 8 2" xfId="117"/>
    <cellStyle name="Normal 9" xfId="118"/>
    <cellStyle name="Note 2" xfId="119"/>
    <cellStyle name="Note 3" xfId="120"/>
    <cellStyle name="Output 2" xfId="121"/>
    <cellStyle name="Output 3" xfId="122"/>
    <cellStyle name="Percent" xfId="138" builtinId="5"/>
    <cellStyle name="Percent 2" xfId="123"/>
    <cellStyle name="Percent 2 2" xfId="124"/>
    <cellStyle name="Percent 2 3" xfId="125"/>
    <cellStyle name="Percent 3" xfId="126"/>
    <cellStyle name="Percent 3 2" xfId="127"/>
    <cellStyle name="Percent 3 3" xfId="128"/>
    <cellStyle name="Percent 4" xfId="129"/>
    <cellStyle name="Percent 4 2" xfId="130"/>
    <cellStyle name="Percent 5" xfId="131"/>
    <cellStyle name="Percent 6" xfId="141"/>
    <cellStyle name="Title 2" xfId="132"/>
    <cellStyle name="Title 3" xfId="133"/>
    <cellStyle name="Total 2" xfId="134"/>
    <cellStyle name="Total 3" xfId="135"/>
    <cellStyle name="Warning Text 2" xfId="136"/>
    <cellStyle name="Warning Text 3" xfId="1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Impact of Recommended Changes</a:t>
            </a:r>
            <a:r>
              <a:rPr lang="en-US" baseline="0"/>
              <a:t> on Avoided Costs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30798714764639"/>
          <c:y val="0.13973337035770941"/>
          <c:w val="0.65026207606588793"/>
          <c:h val="0.76512268756208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'ICF Avoided Cost Adjustments'!$V$18</c:f>
              <c:strCache>
                <c:ptCount val="1"/>
                <c:pt idx="0">
                  <c:v>Union Avoided Cost Estimate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Adjustments'!$V$20:$V$49</c:f>
              <c:numCache>
                <c:formatCode>"$"#,##0.000_);[Red]\("$"#,##0.000\)</c:formatCode>
                <c:ptCount val="30"/>
                <c:pt idx="0">
                  <c:v>0.20291862171903138</c:v>
                </c:pt>
                <c:pt idx="1">
                  <c:v>0.21394458774790054</c:v>
                </c:pt>
                <c:pt idx="2">
                  <c:v>0.21869415759590394</c:v>
                </c:pt>
                <c:pt idx="3">
                  <c:v>0.223549167894533</c:v>
                </c:pt>
                <c:pt idx="4">
                  <c:v>0.22851195942179162</c:v>
                </c:pt>
                <c:pt idx="5">
                  <c:v>0.23358492492095539</c:v>
                </c:pt>
                <c:pt idx="6">
                  <c:v>0.2387705102542006</c:v>
                </c:pt>
                <c:pt idx="7">
                  <c:v>0.24407121558184386</c:v>
                </c:pt>
                <c:pt idx="8">
                  <c:v>0.24948959656776079</c:v>
                </c:pt>
                <c:pt idx="9">
                  <c:v>0.25502826561156505</c:v>
                </c:pt>
                <c:pt idx="10">
                  <c:v>0.26068989310814178</c:v>
                </c:pt>
                <c:pt idx="11">
                  <c:v>0.26647720873514252</c:v>
                </c:pt>
                <c:pt idx="12">
                  <c:v>0.2723930027690627</c:v>
                </c:pt>
                <c:pt idx="13">
                  <c:v>0.27844012743053587</c:v>
                </c:pt>
                <c:pt idx="14">
                  <c:v>0.28462149825949379</c:v>
                </c:pt>
                <c:pt idx="15">
                  <c:v>0.29094009552085454</c:v>
                </c:pt>
                <c:pt idx="16">
                  <c:v>0.29739896564141749</c:v>
                </c:pt>
                <c:pt idx="17">
                  <c:v>0.30400122267865698</c:v>
                </c:pt>
                <c:pt idx="18">
                  <c:v>0.31075004982212318</c:v>
                </c:pt>
                <c:pt idx="19">
                  <c:v>0.31764870092817432</c:v>
                </c:pt>
                <c:pt idx="20">
                  <c:v>0.32470050208877976</c:v>
                </c:pt>
                <c:pt idx="21">
                  <c:v>0.33190885323515068</c:v>
                </c:pt>
                <c:pt idx="22">
                  <c:v>0.339277229776971</c:v>
                </c:pt>
                <c:pt idx="23">
                  <c:v>0.34680918427801977</c:v>
                </c:pt>
                <c:pt idx="24">
                  <c:v>0.35450834816899179</c:v>
                </c:pt>
                <c:pt idx="25">
                  <c:v>0.36237843349834342</c:v>
                </c:pt>
                <c:pt idx="26">
                  <c:v>0.37042323472200667</c:v>
                </c:pt>
                <c:pt idx="27">
                  <c:v>0.3786466305328352</c:v>
                </c:pt>
                <c:pt idx="28">
                  <c:v>0.38705258573066414</c:v>
                </c:pt>
                <c:pt idx="29">
                  <c:v>0.39564515313388487</c:v>
                </c:pt>
              </c:numCache>
            </c:numRef>
          </c:val>
        </c:ser>
        <c:ser>
          <c:idx val="1"/>
          <c:order val="1"/>
          <c:tx>
            <c:strRef>
              <c:f>'ICF Avoided Cost Adjustments'!$W$18</c:f>
              <c:strCache>
                <c:ptCount val="1"/>
                <c:pt idx="0">
                  <c:v>Gas Price Forecast Adjustment</c:v>
                </c:pt>
              </c:strCache>
            </c:strRef>
          </c:tx>
          <c:invertIfNegative val="0"/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Adjustments'!$W$20:$W$49</c:f>
              <c:numCache>
                <c:formatCode>_(* #,##0.000_);_(* \(#,##0.000\);_(* "-"??_);_(@_)</c:formatCode>
                <c:ptCount val="30"/>
                <c:pt idx="0">
                  <c:v>0</c:v>
                </c:pt>
                <c:pt idx="1">
                  <c:v>0</c:v>
                </c:pt>
                <c:pt idx="2" formatCode="_(* #,##0.00_);_(* \(#,##0.00\);_(* &quot;-&quot;??_);_(@_)">
                  <c:v>0</c:v>
                </c:pt>
                <c:pt idx="3" formatCode="_(* #,##0.00_);_(* \(#,##0.00\);_(* &quot;-&quot;??_);_(@_)">
                  <c:v>1.3552064184397647E-2</c:v>
                </c:pt>
                <c:pt idx="4" formatCode="_(* #,##0.00_);_(* \(#,##0.00\);_(* &quot;-&quot;??_);_(@_)">
                  <c:v>2.173612505760476E-2</c:v>
                </c:pt>
                <c:pt idx="5" formatCode="_(* #,##0.00_);_(* \(#,##0.00\);_(* &quot;-&quot;??_);_(@_)">
                  <c:v>4.3505466441183756E-2</c:v>
                </c:pt>
                <c:pt idx="6" formatCode="_(* #,##0.00_);_(* \(#,##0.00\);_(* &quot;-&quot;??_);_(@_)">
                  <c:v>5.950409047159827E-2</c:v>
                </c:pt>
                <c:pt idx="7" formatCode="_(* #,##0.00_);_(* \(#,##0.00\);_(* &quot;-&quot;??_);_(@_)">
                  <c:v>5.474160620155856E-2</c:v>
                </c:pt>
                <c:pt idx="8" formatCode="_(* #,##0.00_);_(* \(#,##0.00\);_(* &quot;-&quot;??_);_(@_)">
                  <c:v>5.4676283363393342E-2</c:v>
                </c:pt>
                <c:pt idx="9" formatCode="_(* #,##0.00_);_(* \(#,##0.00\);_(* &quot;-&quot;??_);_(@_)">
                  <c:v>6.98539400031499E-2</c:v>
                </c:pt>
                <c:pt idx="10" formatCode="_(* #,##0.00_);_(* \(#,##0.00\);_(* &quot;-&quot;??_);_(@_)">
                  <c:v>5.5602095656211853E-2</c:v>
                </c:pt>
                <c:pt idx="11" formatCode="_(* #,##0.00_);_(* \(#,##0.00\);_(* &quot;-&quot;??_);_(@_)">
                  <c:v>6.8771222322198206E-2</c:v>
                </c:pt>
                <c:pt idx="12" formatCode="_(* #,##0.00_);_(* \(#,##0.00\);_(* &quot;-&quot;??_);_(@_)">
                  <c:v>6.7309281158953113E-2</c:v>
                </c:pt>
                <c:pt idx="13" formatCode="_(* #,##0.00_);_(* \(#,##0.00\);_(* &quot;-&quot;??_);_(@_)">
                  <c:v>8.765223672243623E-2</c:v>
                </c:pt>
                <c:pt idx="14" formatCode="_(* #,##0.00_);_(* \(#,##0.00\);_(* &quot;-&quot;??_);_(@_)">
                  <c:v>8.7566624855793959E-2</c:v>
                </c:pt>
                <c:pt idx="15" formatCode="_(* #,##0.00_);_(* \(#,##0.00\);_(* &quot;-&quot;??_);_(@_)">
                  <c:v>0.10870732701999614</c:v>
                </c:pt>
                <c:pt idx="16" formatCode="_(* #,##0.00_);_(* \(#,##0.00\);_(* &quot;-&quot;??_);_(@_)">
                  <c:v>0.108242867741018</c:v>
                </c:pt>
                <c:pt idx="17" formatCode="_(* #,##0.00_);_(* \(#,##0.00\);_(* &quot;-&quot;??_);_(@_)">
                  <c:v>0.11025517648607676</c:v>
                </c:pt>
                <c:pt idx="18" formatCode="_(* #,##0.00_);_(* \(#,##0.00\);_(* &quot;-&quot;??_);_(@_)">
                  <c:v>0.11390011620445513</c:v>
                </c:pt>
                <c:pt idx="19" formatCode="_(* #,##0.00_);_(* \(#,##0.00\);_(* &quot;-&quot;??_);_(@_)">
                  <c:v>0.12530845100494492</c:v>
                </c:pt>
                <c:pt idx="20" formatCode="_(* #,##0.00_);_(* \(#,##0.00\);_(* &quot;-&quot;??_);_(@_)">
                  <c:v>0.13209538070027504</c:v>
                </c:pt>
                <c:pt idx="21" formatCode="_(* #,##0.00_);_(* \(#,##0.00\);_(* &quot;-&quot;??_);_(@_)">
                  <c:v>0.14480615880545367</c:v>
                </c:pt>
                <c:pt idx="22" formatCode="_(* #,##0.00_);_(* \(#,##0.00\);_(* &quot;-&quot;??_);_(@_)">
                  <c:v>0.15312251785076039</c:v>
                </c:pt>
                <c:pt idx="23" formatCode="_(* #,##0.00_);_(* \(#,##0.00\);_(* &quot;-&quot;??_);_(@_)">
                  <c:v>0.16180506771516204</c:v>
                </c:pt>
                <c:pt idx="24" formatCode="_(* #,##0.00_);_(* \(#,##0.00\);_(* &quot;-&quot;??_);_(@_)">
                  <c:v>0.17086839980916377</c:v>
                </c:pt>
                <c:pt idx="25" formatCode="_(* #,##0.00_);_(* \(#,##0.00\);_(* &quot;-&quot;??_);_(@_)">
                  <c:v>0.18032765945359885</c:v>
                </c:pt>
                <c:pt idx="26" formatCode="_(* #,##0.00_);_(* \(#,##0.00\);_(* &quot;-&quot;??_);_(@_)">
                  <c:v>0.19019856636144025</c:v>
                </c:pt>
                <c:pt idx="27" formatCode="_(* #,##0.00_);_(* \(#,##0.00\);_(* &quot;-&quot;??_);_(@_)">
                  <c:v>0.20049743586560975</c:v>
                </c:pt>
                <c:pt idx="28" formatCode="_(* #,##0.00_);_(* \(#,##0.00\);_(* &quot;-&quot;??_);_(@_)">
                  <c:v>0.21124120091971665</c:v>
                </c:pt>
                <c:pt idx="29" formatCode="_(* #,##0.00_);_(* \(#,##0.00\);_(* &quot;-&quot;??_);_(@_)">
                  <c:v>0.22244743489961974</c:v>
                </c:pt>
              </c:numCache>
            </c:numRef>
          </c:val>
        </c:ser>
        <c:ser>
          <c:idx val="2"/>
          <c:order val="2"/>
          <c:tx>
            <c:strRef>
              <c:f>'ICF Avoided Cost Adjustments'!$X$18</c:f>
              <c:strCache>
                <c:ptCount val="1"/>
                <c:pt idx="0">
                  <c:v>Avoided Facilities Costs</c:v>
                </c:pt>
              </c:strCache>
            </c:strRef>
          </c:tx>
          <c:invertIfNegative val="0"/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Adjustments'!$X$20:$X$49</c:f>
              <c:numCache>
                <c:formatCode>_(* #,##0.000_);_(* \(#,##0.000\);_(*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'ICF Avoided Cost Adjustments'!$Y$18</c:f>
              <c:strCache>
                <c:ptCount val="1"/>
                <c:pt idx="0">
                  <c:v>Avoided Storage Costs</c:v>
                </c:pt>
              </c:strCache>
            </c:strRef>
          </c:tx>
          <c:invertIfNegative val="0"/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Adjustments'!$Y$20:$Y$49</c:f>
              <c:numCache>
                <c:formatCode>_(* #,##0.000_);_(* \(#,##0.000\);_(* "-"??_);_(@_)</c:formatCode>
                <c:ptCount val="30"/>
                <c:pt idx="0">
                  <c:v>1.6000000000000001E-3</c:v>
                </c:pt>
                <c:pt idx="1">
                  <c:v>1.6355200000000001E-3</c:v>
                </c:pt>
                <c:pt idx="2">
                  <c:v>1.6718285440000002E-3</c:v>
                </c:pt>
                <c:pt idx="3">
                  <c:v>1.7089431376768002E-3</c:v>
                </c:pt>
                <c:pt idx="4">
                  <c:v>1.7468816753332251E-3</c:v>
                </c:pt>
                <c:pt idx="5">
                  <c:v>1.7856624485256228E-3</c:v>
                </c:pt>
                <c:pt idx="6">
                  <c:v>1.8253041548828917E-3</c:v>
                </c:pt>
                <c:pt idx="7">
                  <c:v>1.8658259071212919E-3</c:v>
                </c:pt>
                <c:pt idx="8">
                  <c:v>1.9072472422593846E-3</c:v>
                </c:pt>
                <c:pt idx="9">
                  <c:v>1.9495881310375429E-3</c:v>
                </c:pt>
                <c:pt idx="10">
                  <c:v>1.9928689875465763E-3</c:v>
                </c:pt>
                <c:pt idx="11">
                  <c:v>2.0371106790701104E-3</c:v>
                </c:pt>
                <c:pt idx="12">
                  <c:v>2.0823345361454669E-3</c:v>
                </c:pt>
                <c:pt idx="13">
                  <c:v>2.1285623628478963E-3</c:v>
                </c:pt>
                <c:pt idx="14">
                  <c:v>2.1758164473031196E-3</c:v>
                </c:pt>
                <c:pt idx="15">
                  <c:v>2.2241195724332489E-3</c:v>
                </c:pt>
                <c:pt idx="16">
                  <c:v>2.2734950269412669E-3</c:v>
                </c:pt>
                <c:pt idx="17">
                  <c:v>2.3239666165393632E-3</c:v>
                </c:pt>
                <c:pt idx="18">
                  <c:v>2.375558675426537E-3</c:v>
                </c:pt>
                <c:pt idx="19">
                  <c:v>2.4282960780210062E-3</c:v>
                </c:pt>
                <c:pt idx="20">
                  <c:v>2.4822042509530726E-3</c:v>
                </c:pt>
                <c:pt idx="21">
                  <c:v>2.537309185324231E-3</c:v>
                </c:pt>
                <c:pt idx="22">
                  <c:v>2.5936374492384288E-3</c:v>
                </c:pt>
                <c:pt idx="23">
                  <c:v>2.6512162006115218E-3</c:v>
                </c:pt>
                <c:pt idx="24">
                  <c:v>2.7100732002650978E-3</c:v>
                </c:pt>
                <c:pt idx="25">
                  <c:v>2.7702368253109829E-3</c:v>
                </c:pt>
                <c:pt idx="26">
                  <c:v>2.8317360828328869E-3</c:v>
                </c:pt>
                <c:pt idx="27">
                  <c:v>2.8946006238717769E-3</c:v>
                </c:pt>
                <c:pt idx="28">
                  <c:v>2.9588607577217302E-3</c:v>
                </c:pt>
                <c:pt idx="29">
                  <c:v>3.0245474665431525E-3</c:v>
                </c:pt>
              </c:numCache>
            </c:numRef>
          </c:val>
        </c:ser>
        <c:ser>
          <c:idx val="4"/>
          <c:order val="4"/>
          <c:tx>
            <c:strRef>
              <c:f>'ICF Avoided Cost Adjustments'!$Z$18</c:f>
              <c:strCache>
                <c:ptCount val="1"/>
                <c:pt idx="0">
                  <c:v>Avoided Fuel Losses</c:v>
                </c:pt>
              </c:strCache>
            </c:strRef>
          </c:tx>
          <c:invertIfNegative val="0"/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Adjustments'!$Z$20:$Z$49</c:f>
              <c:numCache>
                <c:formatCode>_(* #,##0.000_);_(* \(#,##0.000\);_(* "-"??_);_(@_)</c:formatCode>
                <c:ptCount val="30"/>
                <c:pt idx="0">
                  <c:v>3.10465491230118E-4</c:v>
                </c:pt>
                <c:pt idx="1">
                  <c:v>3.2733521925428779E-4</c:v>
                </c:pt>
                <c:pt idx="2">
                  <c:v>3.3460206112173298E-4</c:v>
                </c:pt>
                <c:pt idx="3">
                  <c:v>3.6276488508076385E-4</c:v>
                </c:pt>
                <c:pt idx="4">
                  <c:v>3.8287956925347647E-4</c:v>
                </c:pt>
                <c:pt idx="5">
                  <c:v>4.2394829878407284E-4</c:v>
                </c:pt>
                <c:pt idx="6">
                  <c:v>4.5636013911047222E-4</c:v>
                </c:pt>
                <c:pt idx="7">
                  <c:v>4.5718361732860566E-4</c:v>
                </c:pt>
                <c:pt idx="8">
                  <c:v>4.6537379629466578E-4</c:v>
                </c:pt>
                <c:pt idx="9">
                  <c:v>4.9706977459051385E-4</c:v>
                </c:pt>
                <c:pt idx="10">
                  <c:v>4.83926742809461E-4</c:v>
                </c:pt>
                <c:pt idx="11">
                  <c:v>5.1293009951773128E-4</c:v>
                </c:pt>
                <c:pt idx="12">
                  <c:v>5.1974449440986422E-4</c:v>
                </c:pt>
                <c:pt idx="13">
                  <c:v>5.6012131715404729E-4</c:v>
                </c:pt>
                <c:pt idx="14">
                  <c:v>5.6944782836639018E-4</c:v>
                </c:pt>
                <c:pt idx="15">
                  <c:v>6.1146055648750146E-4</c:v>
                </c:pt>
                <c:pt idx="16">
                  <c:v>6.2063200507512628E-4</c:v>
                </c:pt>
                <c:pt idx="17">
                  <c:v>6.3381229072204256E-4</c:v>
                </c:pt>
                <c:pt idx="18">
                  <c:v>6.4971475402066472E-4</c:v>
                </c:pt>
                <c:pt idx="19">
                  <c:v>6.7772444245767238E-4</c:v>
                </c:pt>
                <c:pt idx="20">
                  <c:v>6.9889770066725379E-4</c:v>
                </c:pt>
                <c:pt idx="21">
                  <c:v>7.2937396842212457E-4</c:v>
                </c:pt>
                <c:pt idx="22">
                  <c:v>7.5337161387042907E-4</c:v>
                </c:pt>
                <c:pt idx="23">
                  <c:v>7.7817980554956807E-4</c:v>
                </c:pt>
                <c:pt idx="24">
                  <c:v>8.0382642440657802E-4</c:v>
                </c:pt>
                <c:pt idx="25">
                  <c:v>8.3034032221647165E-4</c:v>
                </c:pt>
                <c:pt idx="26">
                  <c:v>8.577513556576738E-4</c:v>
                </c:pt>
                <c:pt idx="27">
                  <c:v>8.8609042158962071E-4</c:v>
                </c:pt>
                <c:pt idx="28">
                  <c:v>9.1538949357508257E-4</c:v>
                </c:pt>
                <c:pt idx="29">
                  <c:v>9.4568165969126199E-4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73171712"/>
        <c:axId val="73173632"/>
      </c:barChart>
      <c:catAx>
        <c:axId val="7317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DSM Program Year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73173632"/>
        <c:crosses val="autoZero"/>
        <c:auto val="1"/>
        <c:lblAlgn val="ctr"/>
        <c:lblOffset val="100"/>
        <c:noMultiLvlLbl val="0"/>
      </c:catAx>
      <c:valAx>
        <c:axId val="73173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Avoided Cost ($/Cubic Meter)</a:t>
                </a:r>
              </a:p>
            </c:rich>
          </c:tx>
          <c:overlay val="0"/>
        </c:title>
        <c:numFmt formatCode="&quot;$&quot;#,##0.000_);[Red]\(&quot;$&quot;#,##0.000\)" sourceLinked="1"/>
        <c:majorTickMark val="out"/>
        <c:minorTickMark val="none"/>
        <c:tickLblPos val="nextTo"/>
        <c:crossAx val="73171712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4323612257222834"/>
          <c:y val="0.14775638836425797"/>
          <c:w val="0.31930451159683604"/>
          <c:h val="0.17093987225654164"/>
        </c:manualLayout>
      </c:layout>
      <c:overlay val="0"/>
      <c:spPr>
        <a:solidFill>
          <a:schemeClr val="bg2"/>
        </a:solidFill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Impact of Recommended Changes</a:t>
            </a:r>
            <a:r>
              <a:rPr lang="en-US" baseline="0"/>
              <a:t> on Discounted DSM Program Lifetime Avoided Costs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30798714764639"/>
          <c:y val="0.13973337035770941"/>
          <c:w val="0.65026207606588793"/>
          <c:h val="0.752989986381759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'ICF Avoided Cost Adjustments'!$AI$18</c:f>
              <c:strCache>
                <c:ptCount val="1"/>
                <c:pt idx="0">
                  <c:v>Union Avoided Cost Estimate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Adjustments'!$AI$20:$AI$49</c:f>
              <c:numCache>
                <c:formatCode>"$"#,##0.00_);[Red]\("$"#,##0.00\)</c:formatCode>
                <c:ptCount val="30"/>
                <c:pt idx="0">
                  <c:v>0.20291862171903138</c:v>
                </c:pt>
                <c:pt idx="1">
                  <c:v>0.40119905522032939</c:v>
                </c:pt>
                <c:pt idx="2">
                  <c:v>0.58904174208319027</c:v>
                </c:pt>
                <c:pt idx="3">
                  <c:v>0.76699613922055476</c:v>
                </c:pt>
                <c:pt idx="4">
                  <c:v>0.93558277940017853</c:v>
                </c:pt>
                <c:pt idx="5">
                  <c:v>1.0952947938502353</c:v>
                </c:pt>
                <c:pt idx="6">
                  <c:v>1.2465993547129306</c:v>
                </c:pt>
                <c:pt idx="7">
                  <c:v>1.3899390415654302</c:v>
                </c:pt>
                <c:pt idx="8">
                  <c:v>1.525733136005305</c:v>
                </c:pt>
                <c:pt idx="9">
                  <c:v>1.6543788480872701</c:v>
                </c:pt>
                <c:pt idx="10">
                  <c:v>1.7762524781986553</c:v>
                </c:pt>
                <c:pt idx="11">
                  <c:v>1.8917105177722029</c:v>
                </c:pt>
                <c:pt idx="12">
                  <c:v>2.0010906920558735</c:v>
                </c:pt>
                <c:pt idx="13">
                  <c:v>2.1047129479898565</c:v>
                </c:pt>
                <c:pt idx="14">
                  <c:v>2.2028803900804199</c:v>
                </c:pt>
                <c:pt idx="15">
                  <c:v>2.2958801670081059</c:v>
                </c:pt>
                <c:pt idx="16">
                  <c:v>2.3839843115636956</c:v>
                </c:pt>
                <c:pt idx="17">
                  <c:v>2.4674505363688146</c:v>
                </c:pt>
                <c:pt idx="18">
                  <c:v>2.5465229877087525</c:v>
                </c:pt>
                <c:pt idx="19">
                  <c:v>2.6214329596825099</c:v>
                </c:pt>
                <c:pt idx="20">
                  <c:v>2.6923995707590391</c:v>
                </c:pt>
                <c:pt idx="21">
                  <c:v>2.7596304047186577</c:v>
                </c:pt>
                <c:pt idx="22">
                  <c:v>2.8233221178544516</c:v>
                </c:pt>
                <c:pt idx="23">
                  <c:v>2.8836610142097885</c:v>
                </c:pt>
                <c:pt idx="24">
                  <c:v>2.9408235905345577</c:v>
                </c:pt>
                <c:pt idx="25">
                  <c:v>2.9949770525541854</c:v>
                </c:pt>
                <c:pt idx="26">
                  <c:v>3.0462798040615664</c:v>
                </c:pt>
                <c:pt idx="27">
                  <c:v>3.0948819102625347</c:v>
                </c:pt>
                <c:pt idx="28">
                  <c:v>3.1409255367302173</c:v>
                </c:pt>
                <c:pt idx="29">
                  <c:v>3.1845453652522422</c:v>
                </c:pt>
              </c:numCache>
            </c:numRef>
          </c:val>
        </c:ser>
        <c:ser>
          <c:idx val="1"/>
          <c:order val="1"/>
          <c:tx>
            <c:strRef>
              <c:f>'ICF Avoided Cost Adjustments'!$AJ$18</c:f>
              <c:strCache>
                <c:ptCount val="1"/>
                <c:pt idx="0">
                  <c:v>Gas Price Forecast Adjustment</c:v>
                </c:pt>
              </c:strCache>
            </c:strRef>
          </c:tx>
          <c:invertIfNegative val="0"/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Adjustments'!$AJ$20:$AJ$49</c:f>
              <c:numCache>
                <c:formatCode>"$"#,##0.00_);[Red]\("$"#,##0.00\)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1.0587278574246472E-2</c:v>
                </c:pt>
                <c:pt idx="4">
                  <c:v>2.6226698646937711E-2</c:v>
                </c:pt>
                <c:pt idx="5">
                  <c:v>5.505652192619645E-2</c:v>
                </c:pt>
                <c:pt idx="6">
                  <c:v>9.1373073415714628E-2</c:v>
                </c:pt>
                <c:pt idx="7">
                  <c:v>0.12214360134526893</c:v>
                </c:pt>
                <c:pt idx="8">
                  <c:v>0.15044944002254762</c:v>
                </c:pt>
                <c:pt idx="9">
                  <c:v>0.18375583121264974</c:v>
                </c:pt>
                <c:pt idx="10">
                  <c:v>0.20817255906041399</c:v>
                </c:pt>
                <c:pt idx="11">
                  <c:v>0.23598650944538818</c:v>
                </c:pt>
                <c:pt idx="12">
                  <c:v>0.2610585981019421</c:v>
                </c:pt>
                <c:pt idx="13">
                  <c:v>0.29112892819381214</c:v>
                </c:pt>
                <c:pt idx="14">
                  <c:v>0.31879665211377445</c:v>
                </c:pt>
                <c:pt idx="15">
                  <c:v>0.35043059091151701</c:v>
                </c:pt>
                <c:pt idx="16">
                  <c:v>0.37944096792880772</c:v>
                </c:pt>
                <c:pt idx="17">
                  <c:v>0.40665624136573963</c:v>
                </c:pt>
                <c:pt idx="18">
                  <c:v>0.43255014400358893</c:v>
                </c:pt>
                <c:pt idx="19">
                  <c:v>0.45878709325380529</c:v>
                </c:pt>
                <c:pt idx="20">
                  <c:v>0.48426010141767678</c:v>
                </c:pt>
                <c:pt idx="21">
                  <c:v>0.50997822432743678</c:v>
                </c:pt>
                <c:pt idx="22">
                  <c:v>0.53502494809419199</c:v>
                </c:pt>
                <c:pt idx="23">
                  <c:v>0.55940101392394781</c:v>
                </c:pt>
                <c:pt idx="24">
                  <c:v>0.58310890247494318</c:v>
                </c:pt>
                <c:pt idx="25">
                  <c:v>0.606152649599627</c:v>
                </c:pt>
                <c:pt idx="26">
                  <c:v>0.62853767668460936</c:v>
                </c:pt>
                <c:pt idx="27">
                  <c:v>0.65027063455776524</c:v>
                </c:pt>
                <c:pt idx="28">
                  <c:v>0.67135926000016133</c:v>
                </c:pt>
                <c:pt idx="29">
                  <c:v>0.6918122439645894</c:v>
                </c:pt>
              </c:numCache>
            </c:numRef>
          </c:val>
        </c:ser>
        <c:ser>
          <c:idx val="2"/>
          <c:order val="2"/>
          <c:tx>
            <c:strRef>
              <c:f>'ICF Avoided Cost Adjustments'!$AK$18</c:f>
              <c:strCache>
                <c:ptCount val="1"/>
                <c:pt idx="0">
                  <c:v>Avoided Facilities Costs</c:v>
                </c:pt>
              </c:strCache>
            </c:strRef>
          </c:tx>
          <c:invertIfNegative val="0"/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Adjustments'!$AK$20:$AK$49</c:f>
              <c:numCache>
                <c:formatCode>"$"#,##0.000_);[Red]\("$"#,##0.000\)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'ICF Avoided Cost Adjustments'!$AL$18</c:f>
              <c:strCache>
                <c:ptCount val="1"/>
                <c:pt idx="0">
                  <c:v>Avoided Storage Costs</c:v>
                </c:pt>
              </c:strCache>
            </c:strRef>
          </c:tx>
          <c:invertIfNegative val="0"/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Adjustments'!$AL$20:$AL$49</c:f>
              <c:numCache>
                <c:formatCode>"$"#,##0.000_);[Red]\("$"#,##0.000\)</c:formatCode>
                <c:ptCount val="30"/>
                <c:pt idx="0">
                  <c:v>1.6000000000000001E-3</c:v>
                </c:pt>
                <c:pt idx="1">
                  <c:v>3.1063139200000001E-3</c:v>
                </c:pt>
                <c:pt idx="2">
                  <c:v>4.5244274359911045E-3</c:v>
                </c:pt>
                <c:pt idx="3">
                  <c:v>5.859505016789569E-3</c:v>
                </c:pt>
                <c:pt idx="4">
                  <c:v>7.1164087319374762E-3</c:v>
                </c:pt>
                <c:pt idx="5">
                  <c:v>8.299715958329356E-3</c:v>
                </c:pt>
                <c:pt idx="6">
                  <c:v>9.4137360500485302E-3</c:v>
                </c:pt>
                <c:pt idx="7">
                  <c:v>1.04625260321212E-2</c:v>
                </c:pt>
                <c:pt idx="8">
                  <c:v>1.1449905375341582E-2</c:v>
                </c:pt>
                <c:pt idx="9">
                  <c:v>1.2379469905974907E-2</c:v>
                </c:pt>
                <c:pt idx="10">
                  <c:v>1.3254604900994433E-2</c:v>
                </c:pt>
                <c:pt idx="11">
                  <c:v>1.4078497416542586E-2</c:v>
                </c:pt>
                <c:pt idx="12">
                  <c:v>1.4854147894513836E-2</c:v>
                </c:pt>
                <c:pt idx="13">
                  <c:v>1.5584381089528053E-2</c:v>
                </c:pt>
                <c:pt idx="14">
                  <c:v>1.6271856356088046E-2</c:v>
                </c:pt>
                <c:pt idx="15">
                  <c:v>1.6919077333384939E-2</c:v>
                </c:pt>
                <c:pt idx="16">
                  <c:v>1.7528401063021386E-2</c:v>
                </c:pt>
                <c:pt idx="17">
                  <c:v>1.8102046572857446E-2</c:v>
                </c:pt>
                <c:pt idx="18">
                  <c:v>1.8642102958239665E-2</c:v>
                </c:pt>
                <c:pt idx="19">
                  <c:v>1.9150536990043494E-2</c:v>
                </c:pt>
                <c:pt idx="20">
                  <c:v>1.9629200277235886E-2</c:v>
                </c:pt>
                <c:pt idx="21">
                  <c:v>2.0079836010042672E-2</c:v>
                </c:pt>
                <c:pt idx="22">
                  <c:v>2.0504085308277836E-2</c:v>
                </c:pt>
                <c:pt idx="23">
                  <c:v>2.0903493197953999E-2</c:v>
                </c:pt>
                <c:pt idx="24" formatCode="&quot;$&quot;#,##0.00_);[Red]\(&quot;$&quot;#,##0.00\)">
                  <c:v>2.1279514237939643E-2</c:v>
                </c:pt>
                <c:pt idx="25">
                  <c:v>2.1633517817154176E-2</c:v>
                </c:pt>
                <c:pt idx="26">
                  <c:v>2.1966793141592094E-2</c:v>
                </c:pt>
                <c:pt idx="27">
                  <c:v>2.2280553929337941E-2</c:v>
                </c:pt>
                <c:pt idx="28">
                  <c:v>2.2575942830670274E-2</c:v>
                </c:pt>
                <c:pt idx="29">
                  <c:v>2.2854035589351774E-2</c:v>
                </c:pt>
              </c:numCache>
            </c:numRef>
          </c:val>
        </c:ser>
        <c:ser>
          <c:idx val="4"/>
          <c:order val="4"/>
          <c:tx>
            <c:strRef>
              <c:f>'ICF Avoided Cost Adjustments'!$AM$18</c:f>
              <c:strCache>
                <c:ptCount val="1"/>
                <c:pt idx="0">
                  <c:v>Avoided Fuel Losses</c:v>
                </c:pt>
              </c:strCache>
            </c:strRef>
          </c:tx>
          <c:invertIfNegative val="0"/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Adjustments'!$AM$20:$AM$49</c:f>
              <c:numCache>
                <c:formatCode>"$"#,##0.000_);[Red]\("$"#,##0.000\)</c:formatCode>
                <c:ptCount val="30"/>
                <c:pt idx="0">
                  <c:v>3.10465491230118E-4</c:v>
                </c:pt>
                <c:pt idx="1">
                  <c:v>6.1194122816331708E-4</c:v>
                </c:pt>
                <c:pt idx="2">
                  <c:v>8.9576441509127695E-4</c:v>
                </c:pt>
                <c:pt idx="3">
                  <c:v>1.1791672121150916E-3</c:v>
                </c:pt>
                <c:pt idx="4">
                  <c:v>1.4546539607851903E-3</c:v>
                </c:pt>
                <c:pt idx="5">
                  <c:v>1.735592324013888E-3</c:v>
                </c:pt>
                <c:pt idx="6">
                  <c:v>2.0141181591021456E-3</c:v>
                </c:pt>
                <c:pt idx="7">
                  <c:v>2.2711033344027564E-3</c:v>
                </c:pt>
                <c:pt idx="8">
                  <c:v>2.5120267255374393E-3</c:v>
                </c:pt>
                <c:pt idx="9">
                  <c:v>2.7490298260145346E-3</c:v>
                </c:pt>
                <c:pt idx="10">
                  <c:v>2.9615381395588919E-3</c:v>
                </c:pt>
                <c:pt idx="11">
                  <c:v>3.168988463360117E-3</c:v>
                </c:pt>
                <c:pt idx="12">
                  <c:v>3.3625885110537858E-3</c:v>
                </c:pt>
                <c:pt idx="13">
                  <c:v>3.5547459907499532E-3</c:v>
                </c:pt>
                <c:pt idx="14">
                  <c:v>3.7346698524724927E-3</c:v>
                </c:pt>
                <c:pt idx="15">
                  <c:v>3.9126054742139897E-3</c:v>
                </c:pt>
                <c:pt idx="16">
                  <c:v>4.0789422392311986E-3</c:v>
                </c:pt>
                <c:pt idx="17">
                  <c:v>4.2353918078541003E-3</c:v>
                </c:pt>
                <c:pt idx="18">
                  <c:v>4.3830971056501638E-3</c:v>
                </c:pt>
                <c:pt idx="19">
                  <c:v>4.5249983234833605E-3</c:v>
                </c:pt>
                <c:pt idx="20">
                  <c:v>4.6597723537365691E-3</c:v>
                </c:pt>
                <c:pt idx="21">
                  <c:v>4.7893119363192479E-3</c:v>
                </c:pt>
                <c:pt idx="22">
                  <c:v>4.9125432609551075E-3</c:v>
                </c:pt>
                <c:pt idx="23">
                  <c:v>5.0297766853176582E-3</c:v>
                </c:pt>
                <c:pt idx="24">
                  <c:v>5.1413071222238408E-3</c:v>
                </c:pt>
                <c:pt idx="25">
                  <c:v>5.2474148179071436E-3</c:v>
                </c:pt>
                <c:pt idx="26" formatCode="&quot;$&quot;#,##0.00_);[Red]\(&quot;$&quot;#,##0.00\)">
                  <c:v>5.3483660905475983E-3</c:v>
                </c:pt>
                <c:pt idx="27">
                  <c:v>5.4444140311163845E-3</c:v>
                </c:pt>
                <c:pt idx="28">
                  <c:v>5.5357991684847627E-3</c:v>
                </c:pt>
                <c:pt idx="29">
                  <c:v>5.6227501006447462E-3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73521408"/>
        <c:axId val="73605504"/>
      </c:barChart>
      <c:catAx>
        <c:axId val="735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DSM Program Impact Life (Years)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73605504"/>
        <c:crosses val="autoZero"/>
        <c:auto val="1"/>
        <c:lblAlgn val="ctr"/>
        <c:lblOffset val="100"/>
        <c:noMultiLvlLbl val="0"/>
      </c:catAx>
      <c:valAx>
        <c:axId val="736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Avoided Cost ($/Cubic Meter)</a:t>
                </a:r>
              </a:p>
            </c:rich>
          </c:tx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73521408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4177242908577936"/>
          <c:y val="0.14775638836425797"/>
          <c:w val="0.31930451159683604"/>
          <c:h val="0.14874917201843252"/>
        </c:manualLayout>
      </c:layout>
      <c:overlay val="0"/>
      <c:spPr>
        <a:solidFill>
          <a:schemeClr val="bg2"/>
        </a:solidFill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849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0.79432</cdr:x>
      <cdr:y>0.47788</cdr:y>
    </cdr:from>
    <cdr:to>
      <cdr:x>0.83131</cdr:x>
      <cdr:y>0.89718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6883727" y="3003449"/>
          <a:ext cx="320563" cy="2635274"/>
        </a:xfrm>
        <a:prstGeom xmlns:a="http://schemas.openxmlformats.org/drawingml/2006/main" prst="rightBrace">
          <a:avLst>
            <a:gd name="adj1" fmla="val 15289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0.82785</cdr:x>
      <cdr:y>0.6673</cdr:y>
    </cdr:from>
    <cdr:to>
      <cdr:x>0.99434</cdr:x>
      <cdr:y>0.76947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78843" y="4191000"/>
          <a:ext cx="1443790" cy="641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Existing Union Gas Avoided Cost Methodology</a:t>
          </a:r>
        </a:p>
      </cdr:txBody>
    </cdr:sp>
  </cdr:relSizeAnchor>
  <cdr:relSizeAnchor xmlns:cdr="http://schemas.openxmlformats.org/drawingml/2006/chartDrawing">
    <cdr:from>
      <cdr:x>0.79417</cdr:x>
      <cdr:y>0.22577</cdr:y>
    </cdr:from>
    <cdr:to>
      <cdr:x>0.83363</cdr:x>
      <cdr:y>0.47055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6882427" y="1418951"/>
          <a:ext cx="341968" cy="1538408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0.83265</cdr:x>
      <cdr:y>0.35692</cdr:y>
    </cdr:from>
    <cdr:to>
      <cdr:x>0.99914</cdr:x>
      <cdr:y>0.45909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224658" y="2246967"/>
          <a:ext cx="1444580" cy="64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Long Term Gas Price Escalation</a:t>
          </a:r>
        </a:p>
      </cdr:txBody>
    </cdr:sp>
  </cdr:relSizeAnchor>
  <cdr:relSizeAnchor xmlns:cdr="http://schemas.openxmlformats.org/drawingml/2006/chartDrawing">
    <cdr:from>
      <cdr:x>0.79628</cdr:x>
      <cdr:y>0.15792</cdr:y>
    </cdr:from>
    <cdr:to>
      <cdr:x>0.85118</cdr:x>
      <cdr:y>0.21483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6900722" y="992521"/>
          <a:ext cx="475773" cy="35767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0.84134</cdr:x>
      <cdr:y>0.12175</cdr:y>
    </cdr:from>
    <cdr:to>
      <cdr:x>1</cdr:x>
      <cdr:y>0.2145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300018" y="766451"/>
          <a:ext cx="1376642" cy="583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Storage, Fuel Losses,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849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0.79175</cdr:x>
      <cdr:y>0.36288</cdr:y>
    </cdr:from>
    <cdr:to>
      <cdr:x>0.82483</cdr:x>
      <cdr:y>0.89007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6869736" y="2284511"/>
          <a:ext cx="287025" cy="3318867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0.82961</cdr:x>
      <cdr:y>0.56934</cdr:y>
    </cdr:from>
    <cdr:to>
      <cdr:x>0.9961</cdr:x>
      <cdr:y>0.69017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98241" y="3584253"/>
          <a:ext cx="1444580" cy="760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Existing Union Gas Avoided Cost Methodology</a:t>
          </a:r>
        </a:p>
      </cdr:txBody>
    </cdr:sp>
  </cdr:relSizeAnchor>
  <cdr:relSizeAnchor xmlns:cdr="http://schemas.openxmlformats.org/drawingml/2006/chartDrawing">
    <cdr:from>
      <cdr:x>0.79152</cdr:x>
      <cdr:y>0.24077</cdr:y>
    </cdr:from>
    <cdr:to>
      <cdr:x>0.83191</cdr:x>
      <cdr:y>0.35816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6859462" y="1513246"/>
          <a:ext cx="350027" cy="737768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0.83351</cdr:x>
      <cdr:y>0.23145</cdr:y>
    </cdr:from>
    <cdr:to>
      <cdr:x>1</cdr:x>
      <cdr:y>0.33362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232100" y="1457048"/>
          <a:ext cx="1444580" cy="643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Long Term Gas Price Escalation</a:t>
          </a:r>
        </a:p>
      </cdr:txBody>
    </cdr:sp>
  </cdr:relSizeAnchor>
  <cdr:relSizeAnchor xmlns:cdr="http://schemas.openxmlformats.org/drawingml/2006/chartDrawing">
    <cdr:from>
      <cdr:x>0.78987</cdr:x>
      <cdr:y>0.18201</cdr:y>
    </cdr:from>
    <cdr:to>
      <cdr:x>0.83612</cdr:x>
      <cdr:y>0.22831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6845163" y="1143895"/>
          <a:ext cx="400811" cy="29099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0.83351</cdr:x>
      <cdr:y>0.09693</cdr:y>
    </cdr:from>
    <cdr:to>
      <cdr:x>1</cdr:x>
      <cdr:y>0.18613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232100" y="610223"/>
          <a:ext cx="1444580" cy="56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Storage, Fuel Losses,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model\DTE\DTE1014\Output\DTE02\DTE1014_DTE02_LargerNexus%20for%20D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6347\AppData\Local\Microsoft\Windows\Temporary%20Internet%20Files\Content.Outlook\RJCTSJFH\Gas%20Prices+Basis_Union1014_EnEast%2010-10-1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 Comparison"/>
      <sheetName val="Annual Price Forecast"/>
      <sheetName val="Monthly Price Forecast"/>
      <sheetName val="Prices+Basis"/>
      <sheetName val="LookupTable"/>
      <sheetName val="DTESummary"/>
      <sheetName val="NomMonthly"/>
      <sheetName val="NomAnnual"/>
      <sheetName val="2012$Monthly"/>
      <sheetName val="2012$Annual"/>
    </sheetNames>
    <sheetDataSet>
      <sheetData sheetId="0" refreshError="1"/>
      <sheetData sheetId="1" refreshError="1"/>
      <sheetData sheetId="2" refreshError="1"/>
      <sheetData sheetId="3">
        <row r="2">
          <cell r="B2">
            <v>78</v>
          </cell>
        </row>
        <row r="3">
          <cell r="B3">
            <v>121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 Comparison"/>
      <sheetName val="Prices+Basis"/>
      <sheetName val="LookupTable"/>
      <sheetName val="NomMonthly"/>
      <sheetName val="NomAnnual"/>
      <sheetName val="2012$Monthly"/>
      <sheetName val="2012$Annual"/>
    </sheetNames>
    <sheetDataSet>
      <sheetData sheetId="0"/>
      <sheetData sheetId="1"/>
      <sheetData sheetId="2">
        <row r="2">
          <cell r="A2">
            <v>1</v>
          </cell>
          <cell r="B2" t="str">
            <v>New England</v>
          </cell>
        </row>
        <row r="3">
          <cell r="A3">
            <v>2</v>
          </cell>
          <cell r="B3" t="str">
            <v>Everett TRANS</v>
          </cell>
        </row>
        <row r="4">
          <cell r="A4">
            <v>3</v>
          </cell>
          <cell r="B4" t="str">
            <v>Quebec</v>
          </cell>
        </row>
        <row r="5">
          <cell r="A5">
            <v>4</v>
          </cell>
          <cell r="B5" t="str">
            <v>NYC</v>
          </cell>
        </row>
        <row r="6">
          <cell r="A6">
            <v>5</v>
          </cell>
          <cell r="B6" t="str">
            <v>Niagara</v>
          </cell>
        </row>
        <row r="7">
          <cell r="A7">
            <v>6</v>
          </cell>
          <cell r="B7" t="str">
            <v>Southwest PA</v>
          </cell>
        </row>
        <row r="8">
          <cell r="A8">
            <v>7</v>
          </cell>
          <cell r="B8" t="str">
            <v>Cove Point TRANS</v>
          </cell>
        </row>
        <row r="9">
          <cell r="A9">
            <v>8</v>
          </cell>
          <cell r="B9" t="str">
            <v>Georgia</v>
          </cell>
        </row>
        <row r="10">
          <cell r="A10">
            <v>9</v>
          </cell>
          <cell r="B10" t="str">
            <v>Elba Is TRANS</v>
          </cell>
        </row>
        <row r="11">
          <cell r="A11">
            <v>10</v>
          </cell>
          <cell r="B11" t="str">
            <v>S Florida</v>
          </cell>
        </row>
        <row r="12">
          <cell r="A12">
            <v>11</v>
          </cell>
          <cell r="B12" t="str">
            <v>East Ohio</v>
          </cell>
        </row>
        <row r="13">
          <cell r="A13">
            <v>12</v>
          </cell>
          <cell r="B13" t="str">
            <v>Maumee/Def</v>
          </cell>
        </row>
        <row r="14">
          <cell r="A14">
            <v>13</v>
          </cell>
          <cell r="B14" t="str">
            <v>Lebanon</v>
          </cell>
        </row>
        <row r="15">
          <cell r="A15">
            <v>14</v>
          </cell>
          <cell r="B15" t="str">
            <v>Indiana</v>
          </cell>
        </row>
        <row r="16">
          <cell r="A16">
            <v>15</v>
          </cell>
          <cell r="B16" t="str">
            <v>South IL</v>
          </cell>
        </row>
        <row r="17">
          <cell r="A17">
            <v>16</v>
          </cell>
          <cell r="B17" t="str">
            <v>North IL</v>
          </cell>
        </row>
        <row r="18">
          <cell r="A18">
            <v>17</v>
          </cell>
          <cell r="B18" t="str">
            <v>SE MI</v>
          </cell>
        </row>
        <row r="19">
          <cell r="A19">
            <v>18</v>
          </cell>
          <cell r="B19" t="str">
            <v>East KY/TN</v>
          </cell>
        </row>
        <row r="20">
          <cell r="A20">
            <v>19</v>
          </cell>
          <cell r="B20" t="str">
            <v>MD/DC/NVA</v>
          </cell>
        </row>
        <row r="21">
          <cell r="A21">
            <v>20</v>
          </cell>
          <cell r="B21" t="str">
            <v>Wisconsin</v>
          </cell>
        </row>
        <row r="22">
          <cell r="A22">
            <v>21</v>
          </cell>
          <cell r="B22" t="str">
            <v>N MO</v>
          </cell>
        </row>
        <row r="23">
          <cell r="A23">
            <v>22</v>
          </cell>
          <cell r="B23" t="str">
            <v>Minnesota</v>
          </cell>
        </row>
        <row r="24">
          <cell r="A24">
            <v>23</v>
          </cell>
          <cell r="B24" t="str">
            <v>Crystal Fall</v>
          </cell>
        </row>
        <row r="25">
          <cell r="A25">
            <v>24</v>
          </cell>
          <cell r="B25" t="str">
            <v>Ventura</v>
          </cell>
        </row>
        <row r="26">
          <cell r="A26">
            <v>25</v>
          </cell>
          <cell r="B26" t="str">
            <v>Emerson Imp</v>
          </cell>
        </row>
        <row r="27">
          <cell r="A27">
            <v>26</v>
          </cell>
          <cell r="B27" t="str">
            <v>Nebraska</v>
          </cell>
        </row>
        <row r="28">
          <cell r="A28">
            <v>27</v>
          </cell>
          <cell r="B28" t="str">
            <v>Great Plains</v>
          </cell>
        </row>
        <row r="29">
          <cell r="A29">
            <v>28</v>
          </cell>
          <cell r="B29" t="str">
            <v>KS</v>
          </cell>
        </row>
        <row r="30">
          <cell r="A30">
            <v>29</v>
          </cell>
          <cell r="B30" t="str">
            <v>East CO</v>
          </cell>
        </row>
        <row r="31">
          <cell r="A31">
            <v>30</v>
          </cell>
          <cell r="B31" t="str">
            <v>Opal</v>
          </cell>
        </row>
        <row r="32">
          <cell r="A32">
            <v>31</v>
          </cell>
          <cell r="B32" t="str">
            <v>Cheyenne</v>
          </cell>
        </row>
        <row r="33">
          <cell r="A33">
            <v>32</v>
          </cell>
          <cell r="B33" t="str">
            <v>SJ Basin</v>
          </cell>
        </row>
        <row r="34">
          <cell r="A34">
            <v>33</v>
          </cell>
          <cell r="B34" t="str">
            <v>EPNG/TW</v>
          </cell>
        </row>
        <row r="35">
          <cell r="A35">
            <v>34</v>
          </cell>
          <cell r="B35" t="str">
            <v>North WY</v>
          </cell>
        </row>
        <row r="36">
          <cell r="A36">
            <v>35</v>
          </cell>
          <cell r="B36" t="str">
            <v>South NV</v>
          </cell>
        </row>
        <row r="37">
          <cell r="A37">
            <v>36</v>
          </cell>
          <cell r="B37" t="str">
            <v>SOCAL Area</v>
          </cell>
        </row>
        <row r="38">
          <cell r="A38">
            <v>37</v>
          </cell>
          <cell r="B38" t="str">
            <v>EOR Region</v>
          </cell>
        </row>
        <row r="39">
          <cell r="A39">
            <v>38</v>
          </cell>
          <cell r="B39" t="str">
            <v>PGE / NoCal</v>
          </cell>
        </row>
        <row r="40">
          <cell r="A40">
            <v>39</v>
          </cell>
          <cell r="B40" t="str">
            <v>Pac Offshr</v>
          </cell>
        </row>
        <row r="41">
          <cell r="A41">
            <v>40</v>
          </cell>
          <cell r="B41" t="str">
            <v>Monchy Imp</v>
          </cell>
        </row>
        <row r="42">
          <cell r="A42">
            <v>41</v>
          </cell>
          <cell r="B42" t="str">
            <v>MT/ND</v>
          </cell>
        </row>
        <row r="43">
          <cell r="A43">
            <v>42</v>
          </cell>
          <cell r="B43" t="str">
            <v>WH Imp</v>
          </cell>
        </row>
        <row r="44">
          <cell r="A44">
            <v>43</v>
          </cell>
          <cell r="B44" t="str">
            <v>Kingsgate</v>
          </cell>
        </row>
        <row r="45">
          <cell r="A45">
            <v>44</v>
          </cell>
          <cell r="B45" t="str">
            <v>Huntingdon</v>
          </cell>
        </row>
        <row r="46">
          <cell r="A46">
            <v>45</v>
          </cell>
          <cell r="B46" t="str">
            <v>Pacific NW</v>
          </cell>
        </row>
        <row r="47">
          <cell r="A47">
            <v>46</v>
          </cell>
          <cell r="B47" t="str">
            <v>NPC/PGT Hub</v>
          </cell>
        </row>
        <row r="48">
          <cell r="A48">
            <v>47</v>
          </cell>
          <cell r="B48" t="str">
            <v>North Nevada</v>
          </cell>
        </row>
        <row r="49">
          <cell r="A49">
            <v>48</v>
          </cell>
          <cell r="B49" t="str">
            <v>Idaho</v>
          </cell>
        </row>
        <row r="50">
          <cell r="A50">
            <v>49</v>
          </cell>
          <cell r="B50" t="str">
            <v>Eastern CAN</v>
          </cell>
        </row>
        <row r="51">
          <cell r="A51">
            <v>50</v>
          </cell>
          <cell r="B51" t="str">
            <v>Atl Offshr</v>
          </cell>
        </row>
        <row r="52">
          <cell r="A52">
            <v>51</v>
          </cell>
          <cell r="B52" t="str">
            <v>Reynosa I/E</v>
          </cell>
        </row>
        <row r="53">
          <cell r="A53">
            <v>52</v>
          </cell>
          <cell r="B53" t="str">
            <v>Juarez I/E</v>
          </cell>
        </row>
        <row r="54">
          <cell r="A54">
            <v>53</v>
          </cell>
          <cell r="B54" t="str">
            <v>Naco I/E</v>
          </cell>
        </row>
        <row r="55">
          <cell r="A55">
            <v>54</v>
          </cell>
          <cell r="B55" t="str">
            <v>North AL</v>
          </cell>
        </row>
        <row r="56">
          <cell r="A56">
            <v>55</v>
          </cell>
          <cell r="B56" t="str">
            <v>AL Offshr</v>
          </cell>
        </row>
        <row r="57">
          <cell r="A57">
            <v>56</v>
          </cell>
          <cell r="B57" t="str">
            <v>N MS</v>
          </cell>
        </row>
        <row r="58">
          <cell r="A58">
            <v>57</v>
          </cell>
          <cell r="B58" t="str">
            <v>East LA</v>
          </cell>
        </row>
        <row r="59">
          <cell r="A59">
            <v>58</v>
          </cell>
          <cell r="B59" t="str">
            <v>E LA Hub</v>
          </cell>
        </row>
        <row r="60">
          <cell r="A60">
            <v>59</v>
          </cell>
          <cell r="B60" t="str">
            <v>Viosca Knoll</v>
          </cell>
        </row>
        <row r="61">
          <cell r="A61">
            <v>60</v>
          </cell>
          <cell r="B61" t="str">
            <v>Henry Hub</v>
          </cell>
        </row>
        <row r="62">
          <cell r="A62">
            <v>61</v>
          </cell>
          <cell r="B62" t="str">
            <v>N LA Hub</v>
          </cell>
        </row>
        <row r="63">
          <cell r="A63">
            <v>62</v>
          </cell>
          <cell r="B63" t="str">
            <v>LA Shelf</v>
          </cell>
        </row>
        <row r="64">
          <cell r="A64">
            <v>63</v>
          </cell>
          <cell r="B64" t="str">
            <v>SW TX</v>
          </cell>
        </row>
        <row r="65">
          <cell r="A65">
            <v>64</v>
          </cell>
          <cell r="B65" t="str">
            <v>Dallas/FW</v>
          </cell>
        </row>
        <row r="66">
          <cell r="A66">
            <v>65</v>
          </cell>
          <cell r="B66" t="str">
            <v>East TX (Katy)</v>
          </cell>
        </row>
        <row r="67">
          <cell r="A67">
            <v>66</v>
          </cell>
          <cell r="B67" t="str">
            <v>South TX</v>
          </cell>
        </row>
        <row r="68">
          <cell r="A68">
            <v>67</v>
          </cell>
          <cell r="B68" t="str">
            <v>Offshore TX</v>
          </cell>
        </row>
        <row r="69">
          <cell r="A69">
            <v>68</v>
          </cell>
          <cell r="B69" t="str">
            <v>NW TX</v>
          </cell>
        </row>
        <row r="70">
          <cell r="A70">
            <v>69</v>
          </cell>
          <cell r="B70" t="str">
            <v>Garden Banks</v>
          </cell>
        </row>
        <row r="71">
          <cell r="A71">
            <v>70</v>
          </cell>
          <cell r="B71" t="str">
            <v>Green Canyon</v>
          </cell>
        </row>
        <row r="72">
          <cell r="A72">
            <v>71</v>
          </cell>
          <cell r="B72" t="str">
            <v>E Gulf</v>
          </cell>
        </row>
        <row r="73">
          <cell r="A73">
            <v>72</v>
          </cell>
          <cell r="B73" t="str">
            <v>North BC</v>
          </cell>
        </row>
        <row r="74">
          <cell r="A74">
            <v>73</v>
          </cell>
          <cell r="B74" t="str">
            <v>South BC</v>
          </cell>
        </row>
        <row r="75">
          <cell r="A75">
            <v>74</v>
          </cell>
          <cell r="B75" t="str">
            <v>AECO</v>
          </cell>
        </row>
        <row r="76">
          <cell r="A76">
            <v>75</v>
          </cell>
          <cell r="B76" t="str">
            <v>Empress</v>
          </cell>
        </row>
        <row r="77">
          <cell r="A77">
            <v>76</v>
          </cell>
          <cell r="B77" t="str">
            <v>SAS</v>
          </cell>
        </row>
        <row r="78">
          <cell r="A78">
            <v>77</v>
          </cell>
          <cell r="B78" t="str">
            <v>MAN</v>
          </cell>
        </row>
        <row r="79">
          <cell r="A79">
            <v>78</v>
          </cell>
          <cell r="B79" t="str">
            <v>Dawn</v>
          </cell>
        </row>
        <row r="80">
          <cell r="A80">
            <v>79</v>
          </cell>
          <cell r="B80" t="str">
            <v>Philadelphia</v>
          </cell>
        </row>
        <row r="81">
          <cell r="A81">
            <v>80</v>
          </cell>
          <cell r="B81" t="str">
            <v>WV</v>
          </cell>
        </row>
        <row r="82">
          <cell r="A82">
            <v>81</v>
          </cell>
          <cell r="B82" t="str">
            <v>E Canada</v>
          </cell>
        </row>
        <row r="83">
          <cell r="A83">
            <v>82</v>
          </cell>
          <cell r="B83" t="str">
            <v>Alliance</v>
          </cell>
        </row>
        <row r="84">
          <cell r="A84">
            <v>83</v>
          </cell>
          <cell r="B84" t="str">
            <v>Wind River</v>
          </cell>
        </row>
        <row r="85">
          <cell r="A85">
            <v>84</v>
          </cell>
          <cell r="B85" t="str">
            <v>CA Mex Exp</v>
          </cell>
        </row>
        <row r="86">
          <cell r="A86">
            <v>85</v>
          </cell>
          <cell r="B86" t="str">
            <v>Whitehorse</v>
          </cell>
        </row>
        <row r="87">
          <cell r="A87">
            <v>86</v>
          </cell>
          <cell r="B87" t="str">
            <v>MacKenzie</v>
          </cell>
        </row>
        <row r="88">
          <cell r="A88">
            <v>87</v>
          </cell>
          <cell r="B88" t="str">
            <v>S Alaska</v>
          </cell>
        </row>
        <row r="89">
          <cell r="A89">
            <v>88</v>
          </cell>
          <cell r="B89" t="str">
            <v>C Alaska</v>
          </cell>
        </row>
        <row r="90">
          <cell r="A90">
            <v>89</v>
          </cell>
          <cell r="B90" t="str">
            <v>N Alaska</v>
          </cell>
        </row>
        <row r="91">
          <cell r="A91">
            <v>90</v>
          </cell>
          <cell r="B91" t="str">
            <v>Arctic</v>
          </cell>
        </row>
        <row r="92">
          <cell r="A92">
            <v>91</v>
          </cell>
          <cell r="B92" t="str">
            <v>Norman</v>
          </cell>
        </row>
        <row r="93">
          <cell r="A93">
            <v>92</v>
          </cell>
          <cell r="B93" t="str">
            <v>SW VA</v>
          </cell>
        </row>
        <row r="94">
          <cell r="A94">
            <v>93</v>
          </cell>
          <cell r="B94" t="str">
            <v>SE VA</v>
          </cell>
        </row>
        <row r="95">
          <cell r="A95">
            <v>94</v>
          </cell>
          <cell r="B95" t="str">
            <v>NC</v>
          </cell>
        </row>
        <row r="96">
          <cell r="A96">
            <v>95</v>
          </cell>
          <cell r="B96" t="str">
            <v>SC</v>
          </cell>
        </row>
        <row r="97">
          <cell r="A97">
            <v>96</v>
          </cell>
          <cell r="B97" t="str">
            <v>N Florida</v>
          </cell>
        </row>
        <row r="98">
          <cell r="A98">
            <v>97</v>
          </cell>
          <cell r="B98" t="str">
            <v>AZ</v>
          </cell>
        </row>
        <row r="99">
          <cell r="A99">
            <v>98</v>
          </cell>
          <cell r="B99" t="str">
            <v>SW MI</v>
          </cell>
        </row>
        <row r="100">
          <cell r="A100">
            <v>99</v>
          </cell>
          <cell r="B100" t="str">
            <v>N MI</v>
          </cell>
        </row>
        <row r="101">
          <cell r="A101">
            <v>100</v>
          </cell>
          <cell r="B101" t="str">
            <v>Malin</v>
          </cell>
        </row>
        <row r="102">
          <cell r="A102">
            <v>101</v>
          </cell>
          <cell r="B102" t="str">
            <v>Topock</v>
          </cell>
        </row>
        <row r="103">
          <cell r="A103">
            <v>102</v>
          </cell>
          <cell r="B103" t="str">
            <v>Ehrenberg</v>
          </cell>
        </row>
        <row r="104">
          <cell r="A104">
            <v>103</v>
          </cell>
          <cell r="B104" t="str">
            <v>SDG&amp;E</v>
          </cell>
        </row>
        <row r="105">
          <cell r="A105">
            <v>104</v>
          </cell>
          <cell r="B105" t="str">
            <v>Eastern NY</v>
          </cell>
        </row>
        <row r="106">
          <cell r="A106">
            <v>105</v>
          </cell>
          <cell r="B106" t="str">
            <v>NJ</v>
          </cell>
        </row>
        <row r="107">
          <cell r="A107">
            <v>106</v>
          </cell>
          <cell r="B107" t="str">
            <v>Parkway</v>
          </cell>
        </row>
        <row r="108">
          <cell r="A108">
            <v>107</v>
          </cell>
          <cell r="B108" t="str">
            <v>Carthage</v>
          </cell>
        </row>
        <row r="109">
          <cell r="A109">
            <v>108</v>
          </cell>
          <cell r="B109" t="str">
            <v>SW OK</v>
          </cell>
        </row>
        <row r="110">
          <cell r="A110">
            <v>109</v>
          </cell>
          <cell r="B110" t="str">
            <v>NE OK</v>
          </cell>
        </row>
        <row r="111">
          <cell r="A111">
            <v>110</v>
          </cell>
          <cell r="B111" t="str">
            <v>SE OK</v>
          </cell>
        </row>
        <row r="112">
          <cell r="A112">
            <v>111</v>
          </cell>
          <cell r="B112" t="str">
            <v>N AR</v>
          </cell>
        </row>
        <row r="113">
          <cell r="A113">
            <v>112</v>
          </cell>
          <cell r="B113" t="str">
            <v>SE MO</v>
          </cell>
        </row>
        <row r="114">
          <cell r="A114">
            <v>113</v>
          </cell>
          <cell r="B114" t="str">
            <v>Uinta/Piceance</v>
          </cell>
        </row>
        <row r="115">
          <cell r="A115">
            <v>114</v>
          </cell>
          <cell r="B115" t="str">
            <v>S MS/AL</v>
          </cell>
        </row>
        <row r="116">
          <cell r="A116">
            <v>115</v>
          </cell>
          <cell r="B116" t="str">
            <v>West KY/TN</v>
          </cell>
        </row>
        <row r="117">
          <cell r="A117">
            <v>116</v>
          </cell>
          <cell r="B117" t="str">
            <v>Kosi</v>
          </cell>
        </row>
        <row r="118">
          <cell r="A118">
            <v>117</v>
          </cell>
          <cell r="B118" t="str">
            <v>Northeast PA</v>
          </cell>
        </row>
        <row r="119">
          <cell r="A119">
            <v>118</v>
          </cell>
          <cell r="B119" t="str">
            <v>Leidy</v>
          </cell>
        </row>
        <row r="120">
          <cell r="A120">
            <v>119</v>
          </cell>
          <cell r="B120" t="str">
            <v>HSC</v>
          </cell>
        </row>
        <row r="121">
          <cell r="A121">
            <v>120</v>
          </cell>
          <cell r="B121" t="str">
            <v>Western ONT</v>
          </cell>
        </row>
        <row r="122">
          <cell r="A122">
            <v>121</v>
          </cell>
          <cell r="B122" t="str">
            <v>Maple</v>
          </cell>
        </row>
      </sheetData>
      <sheetData sheetId="3">
        <row r="11">
          <cell r="A11" t="str">
            <v>20101</v>
          </cell>
        </row>
      </sheetData>
      <sheetData sheetId="4">
        <row r="11">
          <cell r="B11">
            <v>2010</v>
          </cell>
        </row>
      </sheetData>
      <sheetData sheetId="5">
        <row r="11">
          <cell r="A11" t="str">
            <v>20101</v>
          </cell>
        </row>
      </sheetData>
      <sheetData sheetId="6">
        <row r="11">
          <cell r="B11">
            <v>2010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U240"/>
  <sheetViews>
    <sheetView tabSelected="1" zoomScaleNormal="100" workbookViewId="0"/>
  </sheetViews>
  <sheetFormatPr defaultRowHeight="15" x14ac:dyDescent="0.25"/>
  <cols>
    <col min="1" max="1" width="9.140625" style="13"/>
    <col min="2" max="2" width="14" style="13" customWidth="1"/>
    <col min="3" max="3" width="11.42578125" style="13" customWidth="1"/>
    <col min="4" max="4" width="12.7109375" style="13" customWidth="1"/>
    <col min="5" max="5" width="11.5703125" style="13" customWidth="1"/>
    <col min="6" max="6" width="13.42578125" style="13" customWidth="1"/>
    <col min="7" max="7" width="12" style="13" customWidth="1"/>
    <col min="8" max="8" width="12.7109375" style="13" customWidth="1"/>
    <col min="9" max="10" width="14.28515625" style="13" customWidth="1"/>
    <col min="11" max="11" width="8.42578125" style="13" customWidth="1"/>
    <col min="12" max="15" width="10.28515625" style="13" customWidth="1"/>
    <col min="16" max="16" width="14.28515625" style="13" customWidth="1"/>
    <col min="17" max="18" width="12.140625" style="13" customWidth="1"/>
    <col min="19" max="19" width="9.140625" style="13"/>
    <col min="20" max="20" width="14.7109375" style="13" customWidth="1"/>
    <col min="21" max="21" width="5.7109375" style="13" customWidth="1"/>
    <col min="22" max="23" width="13.42578125" style="13" customWidth="1"/>
    <col min="24" max="24" width="14.5703125" style="13" customWidth="1"/>
    <col min="25" max="25" width="14" style="13" customWidth="1"/>
    <col min="26" max="26" width="12.42578125" style="13" customWidth="1"/>
    <col min="27" max="27" width="11.5703125" style="13" customWidth="1"/>
    <col min="28" max="28" width="5.140625" style="13" customWidth="1"/>
    <col min="29" max="29" width="12" style="13" customWidth="1"/>
    <col min="30" max="30" width="5.42578125" style="13" customWidth="1"/>
    <col min="31" max="32" width="9.140625" style="13"/>
    <col min="33" max="33" width="4.85546875" style="13" customWidth="1"/>
    <col min="34" max="34" width="9.140625" style="13"/>
    <col min="35" max="35" width="13.85546875" style="13" customWidth="1"/>
    <col min="36" max="36" width="13.140625" style="13" customWidth="1"/>
    <col min="37" max="37" width="11.85546875" style="13" customWidth="1"/>
    <col min="38" max="38" width="10.5703125" style="13" customWidth="1"/>
    <col min="39" max="39" width="10.7109375" style="13" customWidth="1"/>
    <col min="40" max="40" width="11" style="13" customWidth="1"/>
    <col min="41" max="16384" width="9.140625" style="13"/>
  </cols>
  <sheetData>
    <row r="1" spans="1:26" ht="18.75" x14ac:dyDescent="0.3">
      <c r="A1" s="68" t="s">
        <v>16</v>
      </c>
      <c r="B1" s="17" t="s">
        <v>37</v>
      </c>
    </row>
    <row r="2" spans="1:26" x14ac:dyDescent="0.25">
      <c r="B2" s="56" t="s">
        <v>38</v>
      </c>
    </row>
    <row r="5" spans="1:26" x14ac:dyDescent="0.25">
      <c r="B5" s="16" t="s">
        <v>43</v>
      </c>
    </row>
    <row r="6" spans="1:26" x14ac:dyDescent="0.25">
      <c r="B6" s="83" t="s">
        <v>8</v>
      </c>
      <c r="C6" s="83"/>
      <c r="D6" s="26">
        <v>1.1000000000000001</v>
      </c>
      <c r="E6" s="13" t="s">
        <v>9</v>
      </c>
    </row>
    <row r="7" spans="1:26" x14ac:dyDescent="0.25">
      <c r="B7" s="83" t="s">
        <v>10</v>
      </c>
      <c r="C7" s="83"/>
      <c r="D7" s="52">
        <v>3.6799999999999999E-2</v>
      </c>
    </row>
    <row r="8" spans="1:26" x14ac:dyDescent="0.25">
      <c r="B8" s="83" t="s">
        <v>42</v>
      </c>
      <c r="C8" s="83"/>
      <c r="D8" s="52">
        <f>(1+D9)^4</f>
        <v>1.0918010470832655</v>
      </c>
      <c r="W8" s="55"/>
      <c r="X8" s="55"/>
      <c r="Y8" s="55"/>
      <c r="Z8" s="55"/>
    </row>
    <row r="9" spans="1:26" x14ac:dyDescent="0.25">
      <c r="B9" s="85" t="s">
        <v>0</v>
      </c>
      <c r="C9" s="85"/>
      <c r="D9" s="1">
        <v>2.2200000000000001E-2</v>
      </c>
      <c r="W9" s="55"/>
      <c r="X9" s="55"/>
      <c r="Y9" s="55"/>
      <c r="Z9" s="55"/>
    </row>
    <row r="10" spans="1:26" x14ac:dyDescent="0.25">
      <c r="B10" s="86" t="s">
        <v>1</v>
      </c>
      <c r="C10" s="86"/>
      <c r="D10" s="2">
        <v>7.9000000000000001E-2</v>
      </c>
      <c r="W10" s="55"/>
      <c r="X10" s="55"/>
      <c r="Y10" s="55"/>
      <c r="Z10" s="55"/>
    </row>
    <row r="11" spans="1:26" ht="15" customHeight="1" x14ac:dyDescent="0.25">
      <c r="O11" s="84" t="s">
        <v>39</v>
      </c>
      <c r="P11" s="84"/>
      <c r="Q11" s="84"/>
      <c r="R11" s="84"/>
      <c r="W11" s="84" t="s">
        <v>17</v>
      </c>
      <c r="X11" s="84"/>
      <c r="Y11" s="84"/>
      <c r="Z11" s="84"/>
    </row>
    <row r="12" spans="1:26" ht="15" customHeight="1" x14ac:dyDescent="0.25">
      <c r="Q12" s="58" t="s">
        <v>23</v>
      </c>
      <c r="R12" s="48" t="s">
        <v>22</v>
      </c>
      <c r="X12" s="28" t="s">
        <v>32</v>
      </c>
      <c r="Y12" s="28" t="s">
        <v>33</v>
      </c>
      <c r="Z12" s="28" t="s">
        <v>31</v>
      </c>
    </row>
    <row r="13" spans="1:26" ht="15" customHeight="1" x14ac:dyDescent="0.25">
      <c r="O13" s="54" t="s">
        <v>34</v>
      </c>
      <c r="P13" s="57"/>
      <c r="Q13" s="57">
        <v>0.8</v>
      </c>
      <c r="R13" s="57">
        <v>0.2</v>
      </c>
      <c r="W13" s="54" t="s">
        <v>34</v>
      </c>
      <c r="X13" s="53">
        <v>0</v>
      </c>
      <c r="Y13" s="53">
        <v>1.6000000000000001E-3</v>
      </c>
      <c r="Z13" s="64">
        <v>1.5299999999999999E-3</v>
      </c>
    </row>
    <row r="16" spans="1:26" x14ac:dyDescent="0.25">
      <c r="B16" s="88" t="s">
        <v>44</v>
      </c>
      <c r="C16" s="89"/>
      <c r="D16" s="89"/>
      <c r="E16" s="89"/>
      <c r="F16" s="89"/>
      <c r="G16" s="89"/>
      <c r="H16" s="89"/>
      <c r="I16" s="89"/>
      <c r="J16" s="90"/>
      <c r="V16" s="59"/>
      <c r="W16" s="59"/>
      <c r="X16" s="59"/>
      <c r="Y16" s="59"/>
      <c r="Z16" s="59"/>
    </row>
    <row r="17" spans="2:47" ht="18.75" x14ac:dyDescent="0.3">
      <c r="B17" s="91"/>
      <c r="C17" s="92" t="s">
        <v>7</v>
      </c>
      <c r="D17" s="92"/>
      <c r="E17" s="92"/>
      <c r="F17" s="92"/>
      <c r="G17" s="93" t="s">
        <v>2</v>
      </c>
      <c r="H17" s="93"/>
      <c r="I17" s="93"/>
      <c r="J17" s="94"/>
      <c r="V17" s="17" t="s">
        <v>36</v>
      </c>
      <c r="AI17" s="17" t="s">
        <v>35</v>
      </c>
    </row>
    <row r="18" spans="2:47" ht="15" customHeight="1" x14ac:dyDescent="0.25">
      <c r="B18" s="91"/>
      <c r="C18" s="95" t="s">
        <v>3</v>
      </c>
      <c r="D18" s="95"/>
      <c r="E18" s="95" t="s">
        <v>4</v>
      </c>
      <c r="F18" s="95"/>
      <c r="G18" s="95" t="s">
        <v>3</v>
      </c>
      <c r="H18" s="95"/>
      <c r="I18" s="96" t="s">
        <v>4</v>
      </c>
      <c r="J18" s="97"/>
      <c r="P18" s="82" t="s">
        <v>11</v>
      </c>
      <c r="Q18" s="82"/>
      <c r="R18" s="82"/>
      <c r="V18" s="81" t="s">
        <v>12</v>
      </c>
      <c r="W18" s="81" t="s">
        <v>21</v>
      </c>
      <c r="X18" s="81" t="s">
        <v>13</v>
      </c>
      <c r="Y18" s="81" t="s">
        <v>14</v>
      </c>
      <c r="Z18" s="81" t="s">
        <v>15</v>
      </c>
      <c r="AA18" s="81" t="s">
        <v>30</v>
      </c>
      <c r="AB18" s="16"/>
      <c r="AC18" s="81" t="s">
        <v>29</v>
      </c>
      <c r="AD18" s="16"/>
      <c r="AE18" s="87" t="s">
        <v>18</v>
      </c>
      <c r="AF18" s="87" t="s">
        <v>19</v>
      </c>
      <c r="AG18" s="16"/>
      <c r="AH18" s="16"/>
      <c r="AI18" s="81" t="s">
        <v>12</v>
      </c>
      <c r="AJ18" s="81" t="s">
        <v>21</v>
      </c>
      <c r="AK18" s="81" t="s">
        <v>13</v>
      </c>
      <c r="AL18" s="81" t="s">
        <v>14</v>
      </c>
      <c r="AM18" s="81" t="s">
        <v>15</v>
      </c>
      <c r="AN18" s="81" t="s">
        <v>30</v>
      </c>
    </row>
    <row r="19" spans="2:47" ht="30.75" customHeight="1" x14ac:dyDescent="0.25">
      <c r="B19" s="3"/>
      <c r="C19" s="4" t="s">
        <v>5</v>
      </c>
      <c r="D19" s="5" t="s">
        <v>6</v>
      </c>
      <c r="E19" s="4" t="s">
        <v>5</v>
      </c>
      <c r="F19" s="5" t="s">
        <v>6</v>
      </c>
      <c r="G19" s="4" t="s">
        <v>5</v>
      </c>
      <c r="H19" s="5" t="s">
        <v>6</v>
      </c>
      <c r="I19" s="4" t="s">
        <v>5</v>
      </c>
      <c r="J19" s="6" t="s">
        <v>6</v>
      </c>
      <c r="L19" s="16"/>
      <c r="Q19" s="29" t="s">
        <v>41</v>
      </c>
      <c r="R19" s="16" t="s">
        <v>40</v>
      </c>
      <c r="S19" s="20"/>
      <c r="V19" s="81"/>
      <c r="W19" s="81"/>
      <c r="X19" s="81"/>
      <c r="Y19" s="81"/>
      <c r="Z19" s="81"/>
      <c r="AA19" s="81"/>
      <c r="AB19" s="29"/>
      <c r="AC19" s="81"/>
      <c r="AD19" s="29"/>
      <c r="AE19" s="87"/>
      <c r="AF19" s="87"/>
      <c r="AG19" s="16"/>
      <c r="AH19" s="16"/>
      <c r="AI19" s="81"/>
      <c r="AJ19" s="81"/>
      <c r="AK19" s="81"/>
      <c r="AL19" s="81"/>
      <c r="AM19" s="81"/>
      <c r="AN19" s="81"/>
    </row>
    <row r="20" spans="2:47" x14ac:dyDescent="0.25">
      <c r="B20" s="7">
        <v>1</v>
      </c>
      <c r="C20" s="9">
        <v>0.20500254781855567</v>
      </c>
      <c r="D20" s="8">
        <v>0.20500254781855567</v>
      </c>
      <c r="E20" s="9">
        <v>0.20291862171903138</v>
      </c>
      <c r="F20" s="8">
        <v>0.20291862171903138</v>
      </c>
      <c r="G20" s="69">
        <v>0.20380295165498483</v>
      </c>
      <c r="H20" s="70">
        <v>0.20380295165498483</v>
      </c>
      <c r="I20" s="69">
        <v>0.20380295165498483</v>
      </c>
      <c r="J20" s="8">
        <v>0.20380295165498483</v>
      </c>
      <c r="L20" s="27"/>
      <c r="M20" s="27"/>
      <c r="N20" s="27"/>
      <c r="P20" s="13">
        <v>2014</v>
      </c>
      <c r="Q20" s="43">
        <f>(+'ICF Price Forecasts'!E14*$R$13+'ICF Price Forecasts'!F14*$Q$13)</f>
        <v>6.7718104954446083</v>
      </c>
      <c r="R20" s="20">
        <f>(+Q20*$D$7/$D$6)*$D$8</f>
        <v>0.24734517114217455</v>
      </c>
      <c r="S20" s="20"/>
      <c r="T20" s="33" t="s">
        <v>20</v>
      </c>
      <c r="U20" s="21">
        <v>1</v>
      </c>
      <c r="V20" s="45">
        <f>+E20</f>
        <v>0.20291862171903138</v>
      </c>
      <c r="W20" s="23">
        <v>0</v>
      </c>
      <c r="X20" s="23">
        <f>X13*0.0258</f>
        <v>0</v>
      </c>
      <c r="Y20" s="23">
        <f>+Y13</f>
        <v>1.6000000000000001E-3</v>
      </c>
      <c r="Z20" s="23">
        <f t="shared" ref="Z20" si="0">+(V20+W20)*$Z$13</f>
        <v>3.10465491230118E-4</v>
      </c>
      <c r="AA20" s="19">
        <f>SUM(V20:Z20)</f>
        <v>0.2048290872102615</v>
      </c>
      <c r="AB20" s="19"/>
      <c r="AC20" s="49">
        <v>1</v>
      </c>
      <c r="AD20" s="49"/>
      <c r="AE20" s="32">
        <f>SUM(W20:Z20)</f>
        <v>1.9104654912301181E-3</v>
      </c>
      <c r="AF20" s="32">
        <f>SUM(W20,Z20)</f>
        <v>3.10465491230118E-4</v>
      </c>
      <c r="AG20" s="19"/>
      <c r="AH20" s="21">
        <v>1</v>
      </c>
      <c r="AI20" s="22">
        <f>+F20</f>
        <v>0.20291862171903138</v>
      </c>
      <c r="AJ20" s="19">
        <f>+W20*$AC20</f>
        <v>0</v>
      </c>
      <c r="AK20" s="50">
        <f>+X20*$AC20</f>
        <v>0</v>
      </c>
      <c r="AL20" s="50">
        <f>+Y20*$AC20</f>
        <v>1.6000000000000001E-3</v>
      </c>
      <c r="AM20" s="50">
        <f>+Z20*$AC20</f>
        <v>3.10465491230118E-4</v>
      </c>
      <c r="AN20" s="19">
        <f t="shared" ref="AN20:AN49" si="1">SUM(AI20:AM20)</f>
        <v>0.2048290872102615</v>
      </c>
      <c r="AO20" s="19"/>
      <c r="AP20" s="19"/>
      <c r="AQ20" s="19"/>
      <c r="AR20" s="19"/>
      <c r="AT20" s="19"/>
      <c r="AU20" s="19"/>
    </row>
    <row r="21" spans="2:47" x14ac:dyDescent="0.25">
      <c r="B21" s="7">
        <v>2</v>
      </c>
      <c r="C21" s="9">
        <v>0.21027664166384855</v>
      </c>
      <c r="D21" s="8">
        <v>0.39988358735873042</v>
      </c>
      <c r="E21" s="9">
        <v>0.21394458774790054</v>
      </c>
      <c r="F21" s="8">
        <v>0.40119905522032939</v>
      </c>
      <c r="G21" s="69">
        <v>0.21211003740176401</v>
      </c>
      <c r="H21" s="70">
        <v>0.40038315313947415</v>
      </c>
      <c r="I21" s="69">
        <v>0.21211003740176401</v>
      </c>
      <c r="J21" s="8">
        <v>0.40038315313947415</v>
      </c>
      <c r="L21" s="24"/>
      <c r="M21" s="24"/>
      <c r="N21" s="24"/>
      <c r="P21" s="13">
        <f>+P20+1</f>
        <v>2015</v>
      </c>
      <c r="Q21" s="43">
        <f>(+'ICF Price Forecasts'!E15*$R$13+'ICF Price Forecasts'!F15*$Q$13)</f>
        <v>4.2181306586624867</v>
      </c>
      <c r="R21" s="20">
        <f t="shared" ref="R21:R49" si="2">(+Q21*$D$7/$D$6)*$D$8</f>
        <v>0.15407020771901048</v>
      </c>
      <c r="S21" s="20"/>
      <c r="T21" s="13">
        <v>2015</v>
      </c>
      <c r="U21" s="21">
        <f t="shared" ref="U21:U49" si="3">+U20+1</f>
        <v>2</v>
      </c>
      <c r="V21" s="45">
        <f t="shared" ref="V21:V48" si="4">+E21</f>
        <v>0.21394458774790054</v>
      </c>
      <c r="W21" s="23">
        <v>0</v>
      </c>
      <c r="X21" s="23">
        <f>+X20*(1+$D$9)</f>
        <v>0</v>
      </c>
      <c r="Y21" s="23">
        <f>+Y20*(1+$D$9)</f>
        <v>1.6355200000000001E-3</v>
      </c>
      <c r="Z21" s="23">
        <f t="shared" ref="Z21:Z49" si="5">+(V21+W21)*$Z$13</f>
        <v>3.2733521925428779E-4</v>
      </c>
      <c r="AA21" s="19">
        <f t="shared" ref="AA21:AA49" si="6">SUM(V21:Z21)</f>
        <v>0.21590744296715483</v>
      </c>
      <c r="AB21" s="19"/>
      <c r="AC21" s="49">
        <f>+AC20*(1-$D$10)</f>
        <v>0.92100000000000004</v>
      </c>
      <c r="AD21" s="49"/>
      <c r="AE21" s="32">
        <f t="shared" ref="AE21:AE49" si="7">SUM(W21:Z21)</f>
        <v>1.9628552192542878E-3</v>
      </c>
      <c r="AF21" s="32">
        <f t="shared" ref="AF21:AF49" si="8">SUM(W21,Z21)</f>
        <v>3.2733521925428779E-4</v>
      </c>
      <c r="AG21" s="19"/>
      <c r="AH21" s="21">
        <f t="shared" ref="AH21:AH49" si="9">+AH20+1</f>
        <v>2</v>
      </c>
      <c r="AI21" s="22">
        <f t="shared" ref="AI21:AI49" si="10">+F21</f>
        <v>0.40119905522032939</v>
      </c>
      <c r="AJ21" s="19">
        <f>+W21*$AC21+AJ20</f>
        <v>0</v>
      </c>
      <c r="AK21" s="50">
        <f t="shared" ref="AK21:AK49" si="11">+X21*$AC21+AK20</f>
        <v>0</v>
      </c>
      <c r="AL21" s="50">
        <f t="shared" ref="AL21:AL49" si="12">+Y21*$AC21+AL20</f>
        <v>3.1063139200000001E-3</v>
      </c>
      <c r="AM21" s="50">
        <f t="shared" ref="AM21:AM49" si="13">+Z21*$AC21+AM20</f>
        <v>6.1194122816331708E-4</v>
      </c>
      <c r="AN21" s="19">
        <f t="shared" si="1"/>
        <v>0.40491731036849271</v>
      </c>
      <c r="AO21" s="19"/>
      <c r="AP21" s="19"/>
      <c r="AQ21" s="19"/>
      <c r="AR21" s="19"/>
      <c r="AT21" s="19"/>
      <c r="AU21" s="19"/>
    </row>
    <row r="22" spans="2:47" x14ac:dyDescent="0.25">
      <c r="B22" s="7">
        <v>3</v>
      </c>
      <c r="C22" s="9">
        <v>0.21494478310878598</v>
      </c>
      <c r="D22" s="8">
        <v>0.58450582889530744</v>
      </c>
      <c r="E22" s="9">
        <v>0.21869415759590394</v>
      </c>
      <c r="F22" s="8">
        <v>0.58904174208319027</v>
      </c>
      <c r="G22" s="69">
        <v>0.21681888023208318</v>
      </c>
      <c r="H22" s="70">
        <v>0.58661511046796821</v>
      </c>
      <c r="I22" s="69">
        <v>0.21681888023208318</v>
      </c>
      <c r="J22" s="8">
        <v>0.58661511046796821</v>
      </c>
      <c r="L22" s="24"/>
      <c r="M22" s="24"/>
      <c r="N22" s="24"/>
      <c r="P22" s="13">
        <f t="shared" ref="P22:P48" si="14">+P21+1</f>
        <v>2016</v>
      </c>
      <c r="Q22" s="43">
        <f>(+'ICF Price Forecasts'!E16*$R$13+'ICF Price Forecasts'!F16*$Q$13)</f>
        <v>4.2609209005260187</v>
      </c>
      <c r="R22" s="20">
        <f t="shared" si="2"/>
        <v>0.15563315158816782</v>
      </c>
      <c r="S22" s="20"/>
      <c r="T22" s="13">
        <v>2016</v>
      </c>
      <c r="U22" s="21">
        <f t="shared" si="3"/>
        <v>3</v>
      </c>
      <c r="V22" s="45">
        <f t="shared" si="4"/>
        <v>0.21869415759590394</v>
      </c>
      <c r="W22" s="20">
        <f>(+R22-$R$22)*(1+$D$9)^(+P22-$P$22)</f>
        <v>0</v>
      </c>
      <c r="X22" s="23">
        <f>+X21*(1+$D$9)</f>
        <v>0</v>
      </c>
      <c r="Y22" s="23">
        <f>+Y21*(1+$D$9)</f>
        <v>1.6718285440000002E-3</v>
      </c>
      <c r="Z22" s="23">
        <f t="shared" si="5"/>
        <v>3.3460206112173298E-4</v>
      </c>
      <c r="AA22" s="19">
        <f t="shared" si="6"/>
        <v>0.22070058820102567</v>
      </c>
      <c r="AB22" s="19"/>
      <c r="AC22" s="49">
        <f>+AC21*(1-$D$10)</f>
        <v>0.84824100000000002</v>
      </c>
      <c r="AD22" s="49"/>
      <c r="AE22" s="32">
        <f>SUM(W22:Z22)</f>
        <v>2.0064306051217331E-3</v>
      </c>
      <c r="AF22" s="32">
        <f>SUM(W22,Z22)</f>
        <v>3.3460206112173298E-4</v>
      </c>
      <c r="AG22" s="19"/>
      <c r="AH22" s="21">
        <f t="shared" si="9"/>
        <v>3</v>
      </c>
      <c r="AI22" s="22">
        <f t="shared" si="10"/>
        <v>0.58904174208319027</v>
      </c>
      <c r="AJ22" s="19">
        <f t="shared" ref="AJ22:AJ49" si="15">+W22*$AC22+AJ21</f>
        <v>0</v>
      </c>
      <c r="AK22" s="50">
        <f t="shared" si="11"/>
        <v>0</v>
      </c>
      <c r="AL22" s="50">
        <f t="shared" si="12"/>
        <v>4.5244274359911045E-3</v>
      </c>
      <c r="AM22" s="50">
        <f t="shared" si="13"/>
        <v>8.9576441509127695E-4</v>
      </c>
      <c r="AN22" s="19">
        <f t="shared" si="1"/>
        <v>0.59446193393427271</v>
      </c>
      <c r="AO22" s="19"/>
      <c r="AP22" s="19"/>
      <c r="AQ22" s="19"/>
      <c r="AR22" s="19"/>
      <c r="AT22" s="19"/>
      <c r="AU22" s="19"/>
    </row>
    <row r="23" spans="2:47" x14ac:dyDescent="0.25">
      <c r="B23" s="7">
        <v>4</v>
      </c>
      <c r="C23" s="9">
        <v>0.21971655729380102</v>
      </c>
      <c r="D23" s="8">
        <v>0.75940930924627048</v>
      </c>
      <c r="E23" s="9">
        <v>0.223549167894533</v>
      </c>
      <c r="F23" s="8">
        <v>0.76699613922055476</v>
      </c>
      <c r="G23" s="69">
        <v>0.22163225937323541</v>
      </c>
      <c r="H23" s="70">
        <v>0.76304356902328474</v>
      </c>
      <c r="I23" s="69">
        <v>0.22163225937323541</v>
      </c>
      <c r="J23" s="8">
        <v>0.76304356902328474</v>
      </c>
      <c r="L23" s="24"/>
      <c r="M23" s="24"/>
      <c r="N23" s="24"/>
      <c r="O23" s="60"/>
      <c r="P23" s="13">
        <f t="shared" si="14"/>
        <v>2017</v>
      </c>
      <c r="Q23" s="43">
        <f>(+'ICF Price Forecasts'!E17*$R$13+'ICF Price Forecasts'!F17*$Q$13)</f>
        <v>4.6238910691928465</v>
      </c>
      <c r="R23" s="20">
        <f t="shared" si="2"/>
        <v>0.16889089389338954</v>
      </c>
      <c r="S23" s="20"/>
      <c r="T23" s="13">
        <v>2017</v>
      </c>
      <c r="U23" s="21">
        <f t="shared" si="3"/>
        <v>4</v>
      </c>
      <c r="V23" s="45">
        <f t="shared" si="4"/>
        <v>0.223549167894533</v>
      </c>
      <c r="W23" s="20">
        <f>(+R23-$R$22)*(1+$D$9)^(+P23-$P$22)</f>
        <v>1.3552064184397647E-2</v>
      </c>
      <c r="X23" s="23">
        <f t="shared" ref="X23:X49" si="16">+X22*(1+$D$9)</f>
        <v>0</v>
      </c>
      <c r="Y23" s="23">
        <f t="shared" ref="Y23:Y49" si="17">+Y22*(1+$D$9)</f>
        <v>1.7089431376768002E-3</v>
      </c>
      <c r="Z23" s="23">
        <f t="shared" si="5"/>
        <v>3.6276488508076385E-4</v>
      </c>
      <c r="AA23" s="19">
        <f t="shared" si="6"/>
        <v>0.23917294010168821</v>
      </c>
      <c r="AB23" s="19"/>
      <c r="AC23" s="49">
        <f t="shared" ref="AC23:AC49" si="18">+AC22*(1-$D$10)</f>
        <v>0.78122996100000008</v>
      </c>
      <c r="AD23" s="49"/>
      <c r="AE23" s="32">
        <f t="shared" si="7"/>
        <v>1.5623772207155211E-2</v>
      </c>
      <c r="AF23" s="32">
        <f t="shared" si="8"/>
        <v>1.3914829069478411E-2</v>
      </c>
      <c r="AG23" s="19"/>
      <c r="AH23" s="21">
        <f t="shared" si="9"/>
        <v>4</v>
      </c>
      <c r="AI23" s="22">
        <f t="shared" si="10"/>
        <v>0.76699613922055476</v>
      </c>
      <c r="AJ23" s="19">
        <f t="shared" si="15"/>
        <v>1.0587278574246472E-2</v>
      </c>
      <c r="AK23" s="50">
        <f t="shared" si="11"/>
        <v>0</v>
      </c>
      <c r="AL23" s="50">
        <f t="shared" si="12"/>
        <v>5.859505016789569E-3</v>
      </c>
      <c r="AM23" s="50">
        <f t="shared" si="13"/>
        <v>1.1791672121150916E-3</v>
      </c>
      <c r="AN23" s="19">
        <f t="shared" si="1"/>
        <v>0.78462209002370586</v>
      </c>
      <c r="AO23" s="19"/>
      <c r="AP23" s="19"/>
      <c r="AQ23" s="19"/>
      <c r="AR23" s="19"/>
      <c r="AT23" s="19"/>
      <c r="AU23" s="19"/>
    </row>
    <row r="24" spans="2:47" x14ac:dyDescent="0.25">
      <c r="B24" s="7">
        <v>5</v>
      </c>
      <c r="C24" s="9">
        <v>0.2245942648657234</v>
      </c>
      <c r="D24" s="8">
        <v>0.92510563697078796</v>
      </c>
      <c r="E24" s="9">
        <v>0.22851195942179162</v>
      </c>
      <c r="F24" s="8">
        <v>0.93558277940017853</v>
      </c>
      <c r="G24" s="69">
        <v>0.22655249553132123</v>
      </c>
      <c r="H24" s="70">
        <v>0.93018459806428988</v>
      </c>
      <c r="I24" s="69">
        <v>0.22655249553132123</v>
      </c>
      <c r="J24" s="8">
        <v>0.93018459806428988</v>
      </c>
      <c r="L24" s="24"/>
      <c r="M24" s="24"/>
      <c r="N24" s="24"/>
      <c r="P24" s="13">
        <f t="shared" si="14"/>
        <v>2018</v>
      </c>
      <c r="Q24" s="43">
        <f>(+'ICF Price Forecasts'!E18*$R$13+'ICF Price Forecasts'!F18*$Q$13)</f>
        <v>4.830444508042012</v>
      </c>
      <c r="R24" s="20">
        <f t="shared" si="2"/>
        <v>0.17643540443699082</v>
      </c>
      <c r="S24" s="20"/>
      <c r="U24" s="21">
        <f t="shared" si="3"/>
        <v>5</v>
      </c>
      <c r="V24" s="45">
        <f t="shared" si="4"/>
        <v>0.22851195942179162</v>
      </c>
      <c r="W24" s="20">
        <f t="shared" ref="W24:W49" si="19">(+R24-$R$22)*(1+$D$9)^(+P24-$P$22)</f>
        <v>2.173612505760476E-2</v>
      </c>
      <c r="X24" s="23">
        <f t="shared" si="16"/>
        <v>0</v>
      </c>
      <c r="Y24" s="23">
        <f t="shared" si="17"/>
        <v>1.7468816753332251E-3</v>
      </c>
      <c r="Z24" s="23">
        <f t="shared" si="5"/>
        <v>3.8287956925347647E-4</v>
      </c>
      <c r="AA24" s="19">
        <f t="shared" si="6"/>
        <v>0.25237784572398309</v>
      </c>
      <c r="AB24" s="19"/>
      <c r="AC24" s="49">
        <f t="shared" si="18"/>
        <v>0.71951279408100011</v>
      </c>
      <c r="AD24" s="49"/>
      <c r="AE24" s="32">
        <f t="shared" si="7"/>
        <v>2.3865886302191462E-2</v>
      </c>
      <c r="AF24" s="32">
        <f t="shared" si="8"/>
        <v>2.2119004626858237E-2</v>
      </c>
      <c r="AG24" s="19"/>
      <c r="AH24" s="21">
        <f t="shared" si="9"/>
        <v>5</v>
      </c>
      <c r="AI24" s="22">
        <f t="shared" si="10"/>
        <v>0.93558277940017853</v>
      </c>
      <c r="AJ24" s="19">
        <f t="shared" si="15"/>
        <v>2.6226698646937711E-2</v>
      </c>
      <c r="AK24" s="50">
        <f t="shared" si="11"/>
        <v>0</v>
      </c>
      <c r="AL24" s="50">
        <f t="shared" si="12"/>
        <v>7.1164087319374762E-3</v>
      </c>
      <c r="AM24" s="50">
        <f t="shared" si="13"/>
        <v>1.4546539607851903E-3</v>
      </c>
      <c r="AN24" s="19">
        <f t="shared" si="1"/>
        <v>0.97038054073983893</v>
      </c>
      <c r="AO24" s="19"/>
      <c r="AP24" s="19"/>
      <c r="AQ24" s="19"/>
      <c r="AR24" s="19"/>
      <c r="AT24" s="19"/>
      <c r="AU24" s="19"/>
    </row>
    <row r="25" spans="2:47" x14ac:dyDescent="0.25">
      <c r="B25" s="7">
        <v>6</v>
      </c>
      <c r="C25" s="9">
        <v>0.22958025754574246</v>
      </c>
      <c r="D25" s="8">
        <v>1.082079488870697</v>
      </c>
      <c r="E25" s="9">
        <v>0.23358492492095539</v>
      </c>
      <c r="F25" s="8">
        <v>1.0952947938502353</v>
      </c>
      <c r="G25" s="9">
        <v>0.23158196093211655</v>
      </c>
      <c r="H25" s="8">
        <v>1.0885271002753329</v>
      </c>
      <c r="I25" s="9">
        <v>0.23158196093211655</v>
      </c>
      <c r="J25" s="8">
        <v>1.0885271002753329</v>
      </c>
      <c r="L25" s="24"/>
      <c r="M25" s="24"/>
      <c r="N25" s="24"/>
      <c r="P25" s="13">
        <f t="shared" si="14"/>
        <v>2019</v>
      </c>
      <c r="Q25" s="43">
        <f>(+'ICF Price Forecasts'!E19*$R$13+'ICF Price Forecasts'!F19*$Q$13)</f>
        <v>5.3760818665940242</v>
      </c>
      <c r="R25" s="20">
        <f t="shared" si="2"/>
        <v>0.19636519513674527</v>
      </c>
      <c r="S25" s="20"/>
      <c r="U25" s="21">
        <f t="shared" si="3"/>
        <v>6</v>
      </c>
      <c r="V25" s="45">
        <f t="shared" si="4"/>
        <v>0.23358492492095539</v>
      </c>
      <c r="W25" s="20">
        <f t="shared" si="19"/>
        <v>4.3505466441183756E-2</v>
      </c>
      <c r="X25" s="23">
        <f t="shared" si="16"/>
        <v>0</v>
      </c>
      <c r="Y25" s="23">
        <f t="shared" si="17"/>
        <v>1.7856624485256228E-3</v>
      </c>
      <c r="Z25" s="23">
        <f t="shared" si="5"/>
        <v>4.2394829878407284E-4</v>
      </c>
      <c r="AA25" s="19">
        <f t="shared" si="6"/>
        <v>0.27930000210944883</v>
      </c>
      <c r="AB25" s="19"/>
      <c r="AC25" s="49">
        <f t="shared" si="18"/>
        <v>0.66267128334860115</v>
      </c>
      <c r="AD25" s="49"/>
      <c r="AE25" s="32">
        <f t="shared" si="7"/>
        <v>4.571507718849345E-2</v>
      </c>
      <c r="AF25" s="32">
        <f t="shared" si="8"/>
        <v>4.392941473996783E-2</v>
      </c>
      <c r="AG25" s="19"/>
      <c r="AH25" s="21">
        <f t="shared" si="9"/>
        <v>6</v>
      </c>
      <c r="AI25" s="22">
        <f t="shared" si="10"/>
        <v>1.0952947938502353</v>
      </c>
      <c r="AJ25" s="19">
        <f t="shared" si="15"/>
        <v>5.505652192619645E-2</v>
      </c>
      <c r="AK25" s="50">
        <f t="shared" si="11"/>
        <v>0</v>
      </c>
      <c r="AL25" s="50">
        <f t="shared" si="12"/>
        <v>8.299715958329356E-3</v>
      </c>
      <c r="AM25" s="50">
        <f t="shared" si="13"/>
        <v>1.735592324013888E-3</v>
      </c>
      <c r="AN25" s="19">
        <f t="shared" si="1"/>
        <v>1.160386624058775</v>
      </c>
      <c r="AO25" s="19"/>
      <c r="AP25" s="19"/>
      <c r="AQ25" s="19"/>
      <c r="AR25" s="19"/>
      <c r="AT25" s="19"/>
      <c r="AU25" s="19"/>
    </row>
    <row r="26" spans="2:47" x14ac:dyDescent="0.25">
      <c r="B26" s="7">
        <v>7</v>
      </c>
      <c r="C26" s="9">
        <v>0.23467693926325794</v>
      </c>
      <c r="D26" s="8">
        <v>1.230790027714151</v>
      </c>
      <c r="E26" s="9">
        <v>0.2387705102542006</v>
      </c>
      <c r="F26" s="8">
        <v>1.2465993547129306</v>
      </c>
      <c r="G26" s="9">
        <v>0.23672308046480955</v>
      </c>
      <c r="H26" s="8">
        <v>1.2385342418509848</v>
      </c>
      <c r="I26" s="9">
        <v>0.23672308046480955</v>
      </c>
      <c r="J26" s="8">
        <v>1.2385342418509848</v>
      </c>
      <c r="L26" s="24"/>
      <c r="M26" s="24"/>
      <c r="N26" s="24"/>
      <c r="P26" s="13">
        <f t="shared" si="14"/>
        <v>2020</v>
      </c>
      <c r="Q26" s="43">
        <f>(+'ICF Price Forecasts'!E20*$R$13+'ICF Price Forecasts'!F20*$Q$13)</f>
        <v>5.7530440726597565</v>
      </c>
      <c r="R26" s="20">
        <f t="shared" si="2"/>
        <v>0.21013400651092393</v>
      </c>
      <c r="S26" s="20"/>
      <c r="U26" s="21">
        <f t="shared" si="3"/>
        <v>7</v>
      </c>
      <c r="V26" s="45">
        <f t="shared" si="4"/>
        <v>0.2387705102542006</v>
      </c>
      <c r="W26" s="20">
        <f t="shared" si="19"/>
        <v>5.950409047159827E-2</v>
      </c>
      <c r="X26" s="23">
        <f t="shared" si="16"/>
        <v>0</v>
      </c>
      <c r="Y26" s="23">
        <f t="shared" si="17"/>
        <v>1.8253041548828917E-3</v>
      </c>
      <c r="Z26" s="23">
        <f t="shared" si="5"/>
        <v>4.5636013911047222E-4</v>
      </c>
      <c r="AA26" s="19">
        <f t="shared" si="6"/>
        <v>0.30055626501979227</v>
      </c>
      <c r="AB26" s="19"/>
      <c r="AC26" s="49">
        <f t="shared" si="18"/>
        <v>0.6103202519640617</v>
      </c>
      <c r="AD26" s="49"/>
      <c r="AE26" s="32">
        <f t="shared" si="7"/>
        <v>6.178575476559163E-2</v>
      </c>
      <c r="AF26" s="32">
        <f t="shared" si="8"/>
        <v>5.9960450610708739E-2</v>
      </c>
      <c r="AG26" s="19"/>
      <c r="AH26" s="21">
        <f t="shared" si="9"/>
        <v>7</v>
      </c>
      <c r="AI26" s="22">
        <f t="shared" si="10"/>
        <v>1.2465993547129306</v>
      </c>
      <c r="AJ26" s="19">
        <f t="shared" si="15"/>
        <v>9.1373073415714628E-2</v>
      </c>
      <c r="AK26" s="50">
        <f t="shared" si="11"/>
        <v>0</v>
      </c>
      <c r="AL26" s="50">
        <f t="shared" si="12"/>
        <v>9.4137360500485302E-3</v>
      </c>
      <c r="AM26" s="50">
        <f t="shared" si="13"/>
        <v>2.0141181591021456E-3</v>
      </c>
      <c r="AN26" s="19">
        <f t="shared" si="1"/>
        <v>1.349400282337796</v>
      </c>
      <c r="AO26" s="19"/>
      <c r="AP26" s="19"/>
      <c r="AQ26" s="19"/>
      <c r="AR26" s="19"/>
      <c r="AT26" s="19"/>
      <c r="AU26" s="19"/>
    </row>
    <row r="27" spans="2:47" x14ac:dyDescent="0.25">
      <c r="B27" s="7">
        <v>8</v>
      </c>
      <c r="C27" s="9">
        <v>0.23988676731490227</v>
      </c>
      <c r="D27" s="8">
        <v>1.371672245328404</v>
      </c>
      <c r="E27" s="9">
        <v>0.24407121558184386</v>
      </c>
      <c r="F27" s="8">
        <v>1.3899390415654302</v>
      </c>
      <c r="G27" s="9">
        <v>0.24197833285112832</v>
      </c>
      <c r="H27" s="8">
        <v>1.3806448072992066</v>
      </c>
      <c r="I27" s="9">
        <v>0.24197833285112832</v>
      </c>
      <c r="J27" s="8">
        <v>1.3806448072992066</v>
      </c>
      <c r="L27" s="24"/>
      <c r="M27" s="24"/>
      <c r="N27" s="24"/>
      <c r="P27" s="13">
        <f t="shared" si="14"/>
        <v>2021</v>
      </c>
      <c r="Q27" s="43">
        <f>(+'ICF Price Forecasts'!E21*$R$13+'ICF Price Forecasts'!F21*$Q$13)</f>
        <v>5.6038080348163302</v>
      </c>
      <c r="R27" s="20">
        <f t="shared" si="2"/>
        <v>0.20468305460584721</v>
      </c>
      <c r="S27" s="20"/>
      <c r="U27" s="21">
        <f t="shared" si="3"/>
        <v>8</v>
      </c>
      <c r="V27" s="45">
        <f t="shared" si="4"/>
        <v>0.24407121558184386</v>
      </c>
      <c r="W27" s="20">
        <f t="shared" si="19"/>
        <v>5.474160620155856E-2</v>
      </c>
      <c r="X27" s="23">
        <f t="shared" si="16"/>
        <v>0</v>
      </c>
      <c r="Y27" s="23">
        <f t="shared" si="17"/>
        <v>1.8658259071212919E-3</v>
      </c>
      <c r="Z27" s="23">
        <f t="shared" si="5"/>
        <v>4.5718361732860566E-4</v>
      </c>
      <c r="AA27" s="19">
        <f t="shared" si="6"/>
        <v>0.30113583130785232</v>
      </c>
      <c r="AB27" s="19"/>
      <c r="AC27" s="49">
        <f t="shared" si="18"/>
        <v>0.56210495205890088</v>
      </c>
      <c r="AD27" s="49"/>
      <c r="AE27" s="32">
        <f t="shared" si="7"/>
        <v>5.7064615726008454E-2</v>
      </c>
      <c r="AF27" s="32">
        <f t="shared" si="8"/>
        <v>5.5198789818887165E-2</v>
      </c>
      <c r="AG27" s="19"/>
      <c r="AH27" s="21">
        <f t="shared" si="9"/>
        <v>8</v>
      </c>
      <c r="AI27" s="22">
        <f t="shared" si="10"/>
        <v>1.3899390415654302</v>
      </c>
      <c r="AJ27" s="19">
        <f t="shared" si="15"/>
        <v>0.12214360134526893</v>
      </c>
      <c r="AK27" s="50">
        <f t="shared" si="11"/>
        <v>0</v>
      </c>
      <c r="AL27" s="50">
        <f t="shared" si="12"/>
        <v>1.04625260321212E-2</v>
      </c>
      <c r="AM27" s="50">
        <f t="shared" si="13"/>
        <v>2.2711033344027564E-3</v>
      </c>
      <c r="AN27" s="19">
        <f t="shared" si="1"/>
        <v>1.5248162722772232</v>
      </c>
      <c r="AO27" s="19"/>
      <c r="AP27" s="19"/>
      <c r="AQ27" s="19"/>
      <c r="AR27" s="19"/>
      <c r="AT27" s="19"/>
      <c r="AU27" s="19"/>
    </row>
    <row r="28" spans="2:47" x14ac:dyDescent="0.25">
      <c r="B28" s="7">
        <v>9</v>
      </c>
      <c r="C28" s="9">
        <v>0.2452122535492931</v>
      </c>
      <c r="D28" s="8">
        <v>1.5051382349903959</v>
      </c>
      <c r="E28" s="9">
        <v>0.24948959656776079</v>
      </c>
      <c r="F28" s="8">
        <v>1.525733136005305</v>
      </c>
      <c r="G28" s="9">
        <v>0.24735025184042336</v>
      </c>
      <c r="H28" s="8">
        <v>1.5152744829258722</v>
      </c>
      <c r="I28" s="9">
        <v>0.24735025184042336</v>
      </c>
      <c r="J28" s="8">
        <v>1.5152744829258722</v>
      </c>
      <c r="L28" s="24"/>
      <c r="M28" s="24"/>
      <c r="N28" s="24"/>
      <c r="P28" s="13">
        <f t="shared" si="14"/>
        <v>2022</v>
      </c>
      <c r="Q28" s="43">
        <f>(+'ICF Price Forecasts'!E22*$R$13+'ICF Price Forecasts'!F22*$Q$13)</f>
        <v>5.5730757380682228</v>
      </c>
      <c r="R28" s="20">
        <f t="shared" si="2"/>
        <v>0.20356053571612542</v>
      </c>
      <c r="S28" s="20"/>
      <c r="U28" s="21">
        <f t="shared" si="3"/>
        <v>9</v>
      </c>
      <c r="V28" s="45">
        <f t="shared" si="4"/>
        <v>0.24948959656776079</v>
      </c>
      <c r="W28" s="20">
        <f t="shared" si="19"/>
        <v>5.4676283363393342E-2</v>
      </c>
      <c r="X28" s="23">
        <f t="shared" si="16"/>
        <v>0</v>
      </c>
      <c r="Y28" s="23">
        <f t="shared" si="17"/>
        <v>1.9072472422593846E-3</v>
      </c>
      <c r="Z28" s="23">
        <f t="shared" si="5"/>
        <v>4.6537379629466578E-4</v>
      </c>
      <c r="AA28" s="19">
        <f t="shared" si="6"/>
        <v>0.30653850096970819</v>
      </c>
      <c r="AB28" s="19"/>
      <c r="AC28" s="49">
        <f t="shared" si="18"/>
        <v>0.51769866084624772</v>
      </c>
      <c r="AD28" s="49"/>
      <c r="AE28" s="32">
        <f t="shared" si="7"/>
        <v>5.7048904401947396E-2</v>
      </c>
      <c r="AF28" s="32">
        <f t="shared" si="8"/>
        <v>5.514165715968801E-2</v>
      </c>
      <c r="AG28" s="19"/>
      <c r="AH28" s="21">
        <f t="shared" si="9"/>
        <v>9</v>
      </c>
      <c r="AI28" s="22">
        <f t="shared" si="10"/>
        <v>1.525733136005305</v>
      </c>
      <c r="AJ28" s="19">
        <f t="shared" si="15"/>
        <v>0.15044944002254762</v>
      </c>
      <c r="AK28" s="50">
        <f t="shared" si="11"/>
        <v>0</v>
      </c>
      <c r="AL28" s="50">
        <f t="shared" si="12"/>
        <v>1.1449905375341582E-2</v>
      </c>
      <c r="AM28" s="50">
        <f t="shared" si="13"/>
        <v>2.5120267255374393E-3</v>
      </c>
      <c r="AN28" s="19">
        <f t="shared" si="1"/>
        <v>1.6901445081287316</v>
      </c>
      <c r="AO28" s="19"/>
      <c r="AP28" s="19"/>
      <c r="AQ28" s="19"/>
      <c r="AR28" s="19"/>
      <c r="AT28" s="19"/>
      <c r="AU28" s="19"/>
    </row>
    <row r="29" spans="2:47" x14ac:dyDescent="0.25">
      <c r="B29" s="7">
        <v>10</v>
      </c>
      <c r="C29" s="9">
        <v>0.25065596557808739</v>
      </c>
      <c r="D29" s="8">
        <v>1.6315783968370021</v>
      </c>
      <c r="E29" s="9">
        <v>0.25502826561156505</v>
      </c>
      <c r="F29" s="8">
        <v>1.6543788480872701</v>
      </c>
      <c r="G29" s="9">
        <v>0.25284142743128074</v>
      </c>
      <c r="H29" s="8">
        <v>1.6428170727549525</v>
      </c>
      <c r="I29" s="9">
        <v>0.25284142743128074</v>
      </c>
      <c r="J29" s="8">
        <v>1.6428170727549525</v>
      </c>
      <c r="L29" s="24"/>
      <c r="M29" s="24"/>
      <c r="N29" s="24"/>
      <c r="P29" s="13">
        <f t="shared" si="14"/>
        <v>2023</v>
      </c>
      <c r="Q29" s="43">
        <f>(+'ICF Price Forecasts'!E23*$R$13+'ICF Price Forecasts'!F23*$Q$13)</f>
        <v>5.9009106385265628</v>
      </c>
      <c r="R29" s="20">
        <f t="shared" si="2"/>
        <v>0.21553493748280128</v>
      </c>
      <c r="S29" s="20"/>
      <c r="U29" s="21">
        <f t="shared" si="3"/>
        <v>10</v>
      </c>
      <c r="V29" s="45">
        <f t="shared" si="4"/>
        <v>0.25502826561156505</v>
      </c>
      <c r="W29" s="20">
        <f t="shared" si="19"/>
        <v>6.98539400031499E-2</v>
      </c>
      <c r="X29" s="23">
        <f t="shared" si="16"/>
        <v>0</v>
      </c>
      <c r="Y29" s="23">
        <f t="shared" si="17"/>
        <v>1.9495881310375429E-3</v>
      </c>
      <c r="Z29" s="23">
        <f t="shared" si="5"/>
        <v>4.9706977459051385E-4</v>
      </c>
      <c r="AA29" s="19">
        <f t="shared" si="6"/>
        <v>0.32732886352034296</v>
      </c>
      <c r="AB29" s="19"/>
      <c r="AC29" s="49">
        <f t="shared" si="18"/>
        <v>0.47680046663939418</v>
      </c>
      <c r="AD29" s="49"/>
      <c r="AE29" s="32">
        <f t="shared" si="7"/>
        <v>7.2300597908777964E-2</v>
      </c>
      <c r="AF29" s="32">
        <f t="shared" si="8"/>
        <v>7.035100977774042E-2</v>
      </c>
      <c r="AG29" s="19"/>
      <c r="AH29" s="21">
        <f t="shared" si="9"/>
        <v>10</v>
      </c>
      <c r="AI29" s="22">
        <f t="shared" si="10"/>
        <v>1.6543788480872701</v>
      </c>
      <c r="AJ29" s="19">
        <f t="shared" si="15"/>
        <v>0.18375583121264974</v>
      </c>
      <c r="AK29" s="50">
        <f t="shared" si="11"/>
        <v>0</v>
      </c>
      <c r="AL29" s="50">
        <f t="shared" si="12"/>
        <v>1.2379469905974907E-2</v>
      </c>
      <c r="AM29" s="50">
        <f t="shared" si="13"/>
        <v>2.7490298260145346E-3</v>
      </c>
      <c r="AN29" s="19">
        <f t="shared" si="1"/>
        <v>1.8532631790319092</v>
      </c>
      <c r="AO29" s="19"/>
      <c r="AP29" s="19"/>
      <c r="AQ29" s="19"/>
      <c r="AR29" s="19"/>
      <c r="AT29" s="19"/>
      <c r="AU29" s="19"/>
    </row>
    <row r="30" spans="2:47" x14ac:dyDescent="0.25">
      <c r="B30" s="7">
        <v>11</v>
      </c>
      <c r="C30" s="9">
        <v>0.25622052801392092</v>
      </c>
      <c r="D30" s="8">
        <v>1.7513625798208767</v>
      </c>
      <c r="E30" s="9">
        <v>0.26068989310814178</v>
      </c>
      <c r="F30" s="8">
        <v>1.7762524781986553</v>
      </c>
      <c r="G30" s="9">
        <v>0.25845450712025519</v>
      </c>
      <c r="H30" s="8">
        <v>1.7636456504410376</v>
      </c>
      <c r="I30" s="9">
        <v>0.25845450712025519</v>
      </c>
      <c r="J30" s="8">
        <v>1.7636456504410376</v>
      </c>
      <c r="L30" s="24"/>
      <c r="M30" s="24"/>
      <c r="N30" s="24"/>
      <c r="P30" s="13">
        <f t="shared" si="14"/>
        <v>2024</v>
      </c>
      <c r="Q30" s="43">
        <f>(+'ICF Price Forecasts'!E24*$R$13+'ICF Price Forecasts'!F24*$Q$13)</f>
        <v>5.5379638615198044</v>
      </c>
      <c r="R30" s="20">
        <f t="shared" si="2"/>
        <v>0.2022780495745192</v>
      </c>
      <c r="S30" s="20"/>
      <c r="U30" s="21">
        <f t="shared" si="3"/>
        <v>11</v>
      </c>
      <c r="V30" s="45">
        <f t="shared" si="4"/>
        <v>0.26068989310814178</v>
      </c>
      <c r="W30" s="20">
        <f t="shared" si="19"/>
        <v>5.5602095656211853E-2</v>
      </c>
      <c r="X30" s="23">
        <f t="shared" si="16"/>
        <v>0</v>
      </c>
      <c r="Y30" s="23">
        <f t="shared" si="17"/>
        <v>1.9928689875465763E-3</v>
      </c>
      <c r="Z30" s="23">
        <f t="shared" si="5"/>
        <v>4.83926742809461E-4</v>
      </c>
      <c r="AA30" s="19">
        <f t="shared" si="6"/>
        <v>0.31876878449470963</v>
      </c>
      <c r="AB30" s="19"/>
      <c r="AC30" s="49">
        <f t="shared" si="18"/>
        <v>0.43913322977488206</v>
      </c>
      <c r="AD30" s="49"/>
      <c r="AE30" s="32">
        <f>SUM(W30:Z30)</f>
        <v>5.8078891386567889E-2</v>
      </c>
      <c r="AF30" s="32">
        <f t="shared" si="8"/>
        <v>5.6086022399021315E-2</v>
      </c>
      <c r="AG30" s="19"/>
      <c r="AH30" s="21">
        <f t="shared" si="9"/>
        <v>11</v>
      </c>
      <c r="AI30" s="22">
        <f t="shared" si="10"/>
        <v>1.7762524781986553</v>
      </c>
      <c r="AJ30" s="19">
        <f t="shared" si="15"/>
        <v>0.20817255906041399</v>
      </c>
      <c r="AK30" s="50">
        <f t="shared" si="11"/>
        <v>0</v>
      </c>
      <c r="AL30" s="50">
        <f t="shared" si="12"/>
        <v>1.3254604900994433E-2</v>
      </c>
      <c r="AM30" s="50">
        <f t="shared" si="13"/>
        <v>2.9615381395588919E-3</v>
      </c>
      <c r="AN30" s="19">
        <f t="shared" si="1"/>
        <v>2.0006411802996227</v>
      </c>
      <c r="AO30" s="19"/>
      <c r="AP30" s="19"/>
      <c r="AQ30" s="19"/>
      <c r="AR30" s="19"/>
      <c r="AT30" s="19"/>
      <c r="AU30" s="19"/>
    </row>
    <row r="31" spans="2:47" x14ac:dyDescent="0.25">
      <c r="B31" s="7">
        <v>12</v>
      </c>
      <c r="C31" s="9">
        <v>0.26190862373582996</v>
      </c>
      <c r="D31" s="8">
        <v>1.8648411635522175</v>
      </c>
      <c r="E31" s="9">
        <v>0.26647720873514252</v>
      </c>
      <c r="F31" s="8">
        <v>1.8917105177722029</v>
      </c>
      <c r="G31" s="9">
        <v>0.26419219717832487</v>
      </c>
      <c r="H31" s="8">
        <v>1.8781136505436475</v>
      </c>
      <c r="I31" s="9">
        <v>0.26419219717832487</v>
      </c>
      <c r="J31" s="8">
        <v>1.8781136505436475</v>
      </c>
      <c r="L31" s="24"/>
      <c r="M31" s="24"/>
      <c r="N31" s="24"/>
      <c r="P31" s="13">
        <f t="shared" si="14"/>
        <v>2025</v>
      </c>
      <c r="Q31" s="43">
        <f>(+'ICF Price Forecasts'!E25*$R$13+'ICF Price Forecasts'!F25*$Q$13)</f>
        <v>5.8061227307825529</v>
      </c>
      <c r="R31" s="20">
        <f t="shared" si="2"/>
        <v>0.21207274206564916</v>
      </c>
      <c r="S31" s="20"/>
      <c r="U31" s="21">
        <f t="shared" si="3"/>
        <v>12</v>
      </c>
      <c r="V31" s="45">
        <f>+E31</f>
        <v>0.26647720873514252</v>
      </c>
      <c r="W31" s="20">
        <f t="shared" si="19"/>
        <v>6.8771222322198206E-2</v>
      </c>
      <c r="X31" s="23">
        <f t="shared" si="16"/>
        <v>0</v>
      </c>
      <c r="Y31" s="23">
        <f>+Y30*(1+$D$9)</f>
        <v>2.0371106790701104E-3</v>
      </c>
      <c r="Z31" s="23">
        <f t="shared" si="5"/>
        <v>5.1293009951773128E-4</v>
      </c>
      <c r="AA31" s="19">
        <f>SUM(V31:Z31)</f>
        <v>0.33779847183592854</v>
      </c>
      <c r="AB31" s="19"/>
      <c r="AC31" s="49">
        <f>+AC30*(1-$D$10)</f>
        <v>0.40444170462266638</v>
      </c>
      <c r="AD31" s="49"/>
      <c r="AE31" s="32">
        <f t="shared" si="7"/>
        <v>7.1321263100786056E-2</v>
      </c>
      <c r="AF31" s="32">
        <f>SUM(W31,Z31)</f>
        <v>6.9284152421715942E-2</v>
      </c>
      <c r="AG31" s="19"/>
      <c r="AH31" s="21">
        <f t="shared" si="9"/>
        <v>12</v>
      </c>
      <c r="AI31" s="22">
        <f t="shared" si="10"/>
        <v>1.8917105177722029</v>
      </c>
      <c r="AJ31" s="19">
        <f t="shared" si="15"/>
        <v>0.23598650944538818</v>
      </c>
      <c r="AK31" s="50">
        <f t="shared" si="11"/>
        <v>0</v>
      </c>
      <c r="AL31" s="50">
        <f t="shared" si="12"/>
        <v>1.4078497416542586E-2</v>
      </c>
      <c r="AM31" s="50">
        <f t="shared" si="13"/>
        <v>3.168988463360117E-3</v>
      </c>
      <c r="AN31" s="19">
        <f t="shared" si="1"/>
        <v>2.144944513097494</v>
      </c>
      <c r="AO31" s="19"/>
      <c r="AP31" s="19"/>
      <c r="AQ31" s="19"/>
      <c r="AR31" s="19"/>
      <c r="AT31" s="19"/>
      <c r="AU31" s="19"/>
    </row>
    <row r="32" spans="2:47" x14ac:dyDescent="0.25">
      <c r="B32" s="7">
        <v>13</v>
      </c>
      <c r="C32" s="9">
        <v>0.26772299518276538</v>
      </c>
      <c r="D32" s="8">
        <v>1.9723460831909356</v>
      </c>
      <c r="E32" s="9">
        <v>0.2723930027690627</v>
      </c>
      <c r="F32" s="8">
        <v>2.0010906920558735</v>
      </c>
      <c r="G32" s="9">
        <v>0.27005726395568369</v>
      </c>
      <c r="H32" s="8">
        <v>1.9865559023554067</v>
      </c>
      <c r="I32" s="9">
        <v>0.27005726395568369</v>
      </c>
      <c r="J32" s="8">
        <v>1.9865559023554067</v>
      </c>
      <c r="L32" s="24"/>
      <c r="M32" s="24"/>
      <c r="N32" s="24"/>
      <c r="P32" s="13">
        <f t="shared" si="14"/>
        <v>2026</v>
      </c>
      <c r="Q32" s="43">
        <f>(+'ICF Price Forecasts'!E26*$R$13+'ICF Price Forecasts'!F26*$Q$13)</f>
        <v>5.7404296787959508</v>
      </c>
      <c r="R32" s="20">
        <f t="shared" si="2"/>
        <v>0.20967325684712329</v>
      </c>
      <c r="S32" s="20"/>
      <c r="U32" s="21">
        <f t="shared" si="3"/>
        <v>13</v>
      </c>
      <c r="V32" s="45">
        <f t="shared" si="4"/>
        <v>0.2723930027690627</v>
      </c>
      <c r="W32" s="20">
        <f t="shared" si="19"/>
        <v>6.7309281158953113E-2</v>
      </c>
      <c r="X32" s="23">
        <f t="shared" si="16"/>
        <v>0</v>
      </c>
      <c r="Y32" s="23">
        <f t="shared" si="17"/>
        <v>2.0823345361454669E-3</v>
      </c>
      <c r="Z32" s="23">
        <f t="shared" si="5"/>
        <v>5.1974449440986422E-4</v>
      </c>
      <c r="AA32" s="19">
        <f t="shared" si="6"/>
        <v>0.3423043629585712</v>
      </c>
      <c r="AB32" s="19"/>
      <c r="AC32" s="49">
        <f t="shared" si="18"/>
        <v>0.37249080995747574</v>
      </c>
      <c r="AD32" s="49"/>
      <c r="AE32" s="32">
        <f t="shared" si="7"/>
        <v>6.9911360189508442E-2</v>
      </c>
      <c r="AF32" s="32">
        <f t="shared" si="8"/>
        <v>6.7829025653362976E-2</v>
      </c>
      <c r="AG32" s="19"/>
      <c r="AH32" s="21">
        <f t="shared" si="9"/>
        <v>13</v>
      </c>
      <c r="AI32" s="22">
        <f t="shared" si="10"/>
        <v>2.0010906920558735</v>
      </c>
      <c r="AJ32" s="19">
        <f>+W32*$AC32+AJ31</f>
        <v>0.2610585981019421</v>
      </c>
      <c r="AK32" s="50">
        <f t="shared" si="11"/>
        <v>0</v>
      </c>
      <c r="AL32" s="50">
        <f t="shared" si="12"/>
        <v>1.4854147894513836E-2</v>
      </c>
      <c r="AM32" s="50">
        <f t="shared" si="13"/>
        <v>3.3625885110537858E-3</v>
      </c>
      <c r="AN32" s="19">
        <f t="shared" si="1"/>
        <v>2.2803660265633829</v>
      </c>
      <c r="AO32" s="19"/>
      <c r="AP32" s="19"/>
      <c r="AQ32" s="19"/>
      <c r="AR32" s="19"/>
      <c r="AT32" s="19"/>
      <c r="AU32" s="19"/>
    </row>
    <row r="33" spans="2:47" x14ac:dyDescent="0.25">
      <c r="B33" s="7">
        <v>14</v>
      </c>
      <c r="C33" s="9">
        <v>0.27366644567582277</v>
      </c>
      <c r="D33" s="8">
        <v>2.0741918003871334</v>
      </c>
      <c r="E33" s="9">
        <v>0.27844012743053587</v>
      </c>
      <c r="F33" s="8">
        <v>2.1047129479898565</v>
      </c>
      <c r="G33" s="9">
        <v>0.27605253521549988</v>
      </c>
      <c r="H33" s="8">
        <v>2.0892896093081221</v>
      </c>
      <c r="I33" s="9">
        <v>0.27605253521549988</v>
      </c>
      <c r="J33" s="8">
        <v>2.0892896093081221</v>
      </c>
      <c r="L33" s="24"/>
      <c r="M33" s="24"/>
      <c r="N33" s="24"/>
      <c r="P33" s="13">
        <f t="shared" si="14"/>
        <v>2027</v>
      </c>
      <c r="Q33" s="43">
        <f>(+'ICF Price Forecasts'!E27*$R$13+'ICF Price Forecasts'!F27*$Q$13)</f>
        <v>6.1457402004320176</v>
      </c>
      <c r="R33" s="20">
        <f t="shared" si="2"/>
        <v>0.22447751051122627</v>
      </c>
      <c r="S33" s="20"/>
      <c r="U33" s="21">
        <f t="shared" si="3"/>
        <v>14</v>
      </c>
      <c r="V33" s="45">
        <f t="shared" si="4"/>
        <v>0.27844012743053587</v>
      </c>
      <c r="W33" s="20">
        <f t="shared" si="19"/>
        <v>8.765223672243623E-2</v>
      </c>
      <c r="X33" s="23">
        <f t="shared" si="16"/>
        <v>0</v>
      </c>
      <c r="Y33" s="23">
        <f t="shared" si="17"/>
        <v>2.1285623628478963E-3</v>
      </c>
      <c r="Z33" s="23">
        <f t="shared" si="5"/>
        <v>5.6012131715404729E-4</v>
      </c>
      <c r="AA33" s="19">
        <f t="shared" si="6"/>
        <v>0.36878104783297405</v>
      </c>
      <c r="AB33" s="19"/>
      <c r="AC33" s="49">
        <f t="shared" si="18"/>
        <v>0.34306403597083518</v>
      </c>
      <c r="AD33" s="49"/>
      <c r="AE33" s="32">
        <f t="shared" si="7"/>
        <v>9.0340920402438171E-2</v>
      </c>
      <c r="AF33" s="32">
        <f t="shared" si="8"/>
        <v>8.821235803959028E-2</v>
      </c>
      <c r="AG33" s="19"/>
      <c r="AH33" s="21">
        <f t="shared" si="9"/>
        <v>14</v>
      </c>
      <c r="AI33" s="22">
        <f t="shared" si="10"/>
        <v>2.1047129479898565</v>
      </c>
      <c r="AJ33" s="19">
        <f t="shared" si="15"/>
        <v>0.29112892819381214</v>
      </c>
      <c r="AK33" s="50">
        <f t="shared" si="11"/>
        <v>0</v>
      </c>
      <c r="AL33" s="50">
        <f t="shared" si="12"/>
        <v>1.5584381089528053E-2</v>
      </c>
      <c r="AM33" s="50">
        <f t="shared" si="13"/>
        <v>3.5547459907499532E-3</v>
      </c>
      <c r="AN33" s="19">
        <f t="shared" si="1"/>
        <v>2.4149810032639465</v>
      </c>
      <c r="AO33" s="19"/>
      <c r="AP33" s="19"/>
      <c r="AQ33" s="19"/>
      <c r="AR33" s="19"/>
      <c r="AT33" s="19"/>
      <c r="AU33" s="19"/>
    </row>
    <row r="34" spans="2:47" x14ac:dyDescent="0.25">
      <c r="B34" s="7">
        <v>15</v>
      </c>
      <c r="C34" s="9">
        <v>0.27974184076982606</v>
      </c>
      <c r="D34" s="8">
        <v>2.1706762231099819</v>
      </c>
      <c r="E34" s="9">
        <v>0.28462149825949379</v>
      </c>
      <c r="F34" s="8">
        <v>2.2028803900804199</v>
      </c>
      <c r="G34" s="9">
        <v>0.28218090149728398</v>
      </c>
      <c r="H34" s="8">
        <v>2.1866152768216218</v>
      </c>
      <c r="I34" s="9">
        <v>0.28218090149728398</v>
      </c>
      <c r="J34" s="8">
        <v>2.1866152768216218</v>
      </c>
      <c r="L34" s="24"/>
      <c r="M34" s="24"/>
      <c r="N34" s="24"/>
      <c r="P34" s="13">
        <f t="shared" si="14"/>
        <v>2028</v>
      </c>
      <c r="Q34" s="43">
        <f>(+'ICF Price Forecasts'!E28*$R$13+'ICF Price Forecasts'!F28*$Q$13)</f>
        <v>6.1030049892151261</v>
      </c>
      <c r="R34" s="20">
        <f t="shared" si="2"/>
        <v>0.22291657667538584</v>
      </c>
      <c r="S34" s="20"/>
      <c r="U34" s="21">
        <f t="shared" si="3"/>
        <v>15</v>
      </c>
      <c r="V34" s="45">
        <f t="shared" si="4"/>
        <v>0.28462149825949379</v>
      </c>
      <c r="W34" s="20">
        <f t="shared" si="19"/>
        <v>8.7566624855793959E-2</v>
      </c>
      <c r="X34" s="23">
        <f t="shared" si="16"/>
        <v>0</v>
      </c>
      <c r="Y34" s="23">
        <f t="shared" si="17"/>
        <v>2.1758164473031196E-3</v>
      </c>
      <c r="Z34" s="23">
        <f t="shared" si="5"/>
        <v>5.6944782836639018E-4</v>
      </c>
      <c r="AA34" s="19">
        <f t="shared" si="6"/>
        <v>0.37493338739095727</v>
      </c>
      <c r="AB34" s="19"/>
      <c r="AC34" s="49">
        <f t="shared" si="18"/>
        <v>0.3159619771291392</v>
      </c>
      <c r="AD34" s="49"/>
      <c r="AE34" s="32">
        <f t="shared" si="7"/>
        <v>9.0311889131463471E-2</v>
      </c>
      <c r="AF34" s="32">
        <f t="shared" si="8"/>
        <v>8.8136072684160349E-2</v>
      </c>
      <c r="AG34" s="19"/>
      <c r="AH34" s="21">
        <f t="shared" si="9"/>
        <v>15</v>
      </c>
      <c r="AI34" s="22">
        <f t="shared" si="10"/>
        <v>2.2028803900804199</v>
      </c>
      <c r="AJ34" s="19">
        <f t="shared" si="15"/>
        <v>0.31879665211377445</v>
      </c>
      <c r="AK34" s="50">
        <f t="shared" si="11"/>
        <v>0</v>
      </c>
      <c r="AL34" s="50">
        <f t="shared" si="12"/>
        <v>1.6271856356088046E-2</v>
      </c>
      <c r="AM34" s="50">
        <f t="shared" si="13"/>
        <v>3.7346698524724927E-3</v>
      </c>
      <c r="AN34" s="19">
        <f t="shared" si="1"/>
        <v>2.5416835684027546</v>
      </c>
      <c r="AO34" s="19"/>
      <c r="AP34" s="19"/>
      <c r="AQ34" s="19"/>
      <c r="AR34" s="19"/>
      <c r="AT34" s="19"/>
      <c r="AU34" s="19"/>
    </row>
    <row r="35" spans="2:47" x14ac:dyDescent="0.25">
      <c r="B35" s="7">
        <v>16</v>
      </c>
      <c r="C35" s="9">
        <v>0.28595210963491619</v>
      </c>
      <c r="D35" s="8">
        <v>2.2620815770555756</v>
      </c>
      <c r="E35" s="9">
        <v>0.29094009552085454</v>
      </c>
      <c r="F35" s="8">
        <v>2.2958801670081059</v>
      </c>
      <c r="G35" s="9">
        <v>0.28844531751052366</v>
      </c>
      <c r="H35" s="8">
        <v>2.2788175913093869</v>
      </c>
      <c r="I35" s="9">
        <v>0.28844531751052366</v>
      </c>
      <c r="J35" s="8">
        <v>2.2788175913093869</v>
      </c>
      <c r="L35" s="24"/>
      <c r="M35" s="24"/>
      <c r="N35" s="24"/>
      <c r="P35" s="13">
        <f t="shared" si="14"/>
        <v>2029</v>
      </c>
      <c r="Q35" s="43">
        <f>(+'ICF Price Forecasts'!E29*$R$13+'ICF Price Forecasts'!F29*$Q$13)</f>
        <v>6.4980640840246373</v>
      </c>
      <c r="R35" s="20">
        <f t="shared" si="2"/>
        <v>0.23734638971913011</v>
      </c>
      <c r="S35" s="20"/>
      <c r="U35" s="21">
        <f t="shared" si="3"/>
        <v>16</v>
      </c>
      <c r="V35" s="45">
        <f t="shared" si="4"/>
        <v>0.29094009552085454</v>
      </c>
      <c r="W35" s="20">
        <f t="shared" si="19"/>
        <v>0.10870732701999614</v>
      </c>
      <c r="X35" s="23">
        <f t="shared" si="16"/>
        <v>0</v>
      </c>
      <c r="Y35" s="23">
        <f t="shared" si="17"/>
        <v>2.2241195724332489E-3</v>
      </c>
      <c r="Z35" s="23">
        <f t="shared" si="5"/>
        <v>6.1146055648750146E-4</v>
      </c>
      <c r="AA35" s="19">
        <f t="shared" si="6"/>
        <v>0.40248300266977138</v>
      </c>
      <c r="AB35" s="19"/>
      <c r="AC35" s="49">
        <f t="shared" si="18"/>
        <v>0.29100098093593724</v>
      </c>
      <c r="AD35" s="49"/>
      <c r="AE35" s="32">
        <f t="shared" si="7"/>
        <v>0.11154290714891689</v>
      </c>
      <c r="AF35" s="32">
        <f t="shared" si="8"/>
        <v>0.10931878757648364</v>
      </c>
      <c r="AG35" s="19"/>
      <c r="AH35" s="21">
        <f t="shared" si="9"/>
        <v>16</v>
      </c>
      <c r="AI35" s="22">
        <f t="shared" si="10"/>
        <v>2.2958801670081059</v>
      </c>
      <c r="AJ35" s="19">
        <f t="shared" si="15"/>
        <v>0.35043059091151701</v>
      </c>
      <c r="AK35" s="50">
        <f t="shared" si="11"/>
        <v>0</v>
      </c>
      <c r="AL35" s="50">
        <f t="shared" si="12"/>
        <v>1.6919077333384939E-2</v>
      </c>
      <c r="AM35" s="50">
        <f t="shared" si="13"/>
        <v>3.9126054742139897E-3</v>
      </c>
      <c r="AN35" s="19">
        <f t="shared" si="1"/>
        <v>2.667142440727222</v>
      </c>
      <c r="AO35" s="19"/>
      <c r="AP35" s="19"/>
      <c r="AQ35" s="19"/>
      <c r="AR35" s="19"/>
      <c r="AT35" s="19"/>
      <c r="AU35" s="19"/>
    </row>
    <row r="36" spans="2:47" x14ac:dyDescent="0.25">
      <c r="B36" s="7">
        <v>17</v>
      </c>
      <c r="C36" s="9">
        <v>0.29230024646881131</v>
      </c>
      <c r="D36" s="8">
        <v>2.348675231182717</v>
      </c>
      <c r="E36" s="9">
        <v>0.29739896564141749</v>
      </c>
      <c r="F36" s="8">
        <v>2.3839843115636956</v>
      </c>
      <c r="G36" s="9">
        <v>0.2948488035592573</v>
      </c>
      <c r="H36" s="8">
        <v>2.3661662529121621</v>
      </c>
      <c r="I36" s="9">
        <v>0.2948488035592573</v>
      </c>
      <c r="J36" s="8">
        <v>2.3661662529121621</v>
      </c>
      <c r="L36" s="24"/>
      <c r="M36" s="24"/>
      <c r="N36" s="24"/>
      <c r="P36" s="13">
        <f t="shared" si="14"/>
        <v>2030</v>
      </c>
      <c r="Q36" s="43">
        <f>(+'ICF Price Forecasts'!E30*$R$13+'ICF Price Forecasts'!F30*$Q$13)</f>
        <v>6.4401273577505282</v>
      </c>
      <c r="R36" s="20">
        <f t="shared" si="2"/>
        <v>0.23523020978684658</v>
      </c>
      <c r="S36" s="20"/>
      <c r="U36" s="21">
        <f t="shared" si="3"/>
        <v>17</v>
      </c>
      <c r="V36" s="45">
        <f t="shared" si="4"/>
        <v>0.29739896564141749</v>
      </c>
      <c r="W36" s="20">
        <f t="shared" si="19"/>
        <v>0.108242867741018</v>
      </c>
      <c r="X36" s="23">
        <f t="shared" si="16"/>
        <v>0</v>
      </c>
      <c r="Y36" s="23">
        <f t="shared" si="17"/>
        <v>2.2734950269412669E-3</v>
      </c>
      <c r="Z36" s="23">
        <f t="shared" si="5"/>
        <v>6.2063200507512628E-4</v>
      </c>
      <c r="AA36" s="19">
        <f t="shared" si="6"/>
        <v>0.40853596041445184</v>
      </c>
      <c r="AB36" s="19"/>
      <c r="AC36" s="49">
        <f t="shared" si="18"/>
        <v>0.26801190344199821</v>
      </c>
      <c r="AD36" s="49"/>
      <c r="AE36" s="32">
        <f t="shared" si="7"/>
        <v>0.1111369947730344</v>
      </c>
      <c r="AF36" s="32">
        <f t="shared" si="8"/>
        <v>0.10886349974609313</v>
      </c>
      <c r="AG36" s="19"/>
      <c r="AH36" s="21">
        <f t="shared" si="9"/>
        <v>17</v>
      </c>
      <c r="AI36" s="22">
        <f t="shared" si="10"/>
        <v>2.3839843115636956</v>
      </c>
      <c r="AJ36" s="19">
        <f t="shared" si="15"/>
        <v>0.37944096792880772</v>
      </c>
      <c r="AK36" s="50">
        <f t="shared" si="11"/>
        <v>0</v>
      </c>
      <c r="AL36" s="50">
        <f t="shared" si="12"/>
        <v>1.7528401063021386E-2</v>
      </c>
      <c r="AM36" s="50">
        <f t="shared" si="13"/>
        <v>4.0789422392311986E-3</v>
      </c>
      <c r="AN36" s="19">
        <f t="shared" si="1"/>
        <v>2.7850326227947559</v>
      </c>
      <c r="AO36" s="19"/>
      <c r="AP36" s="19"/>
      <c r="AQ36" s="19"/>
      <c r="AR36" s="19"/>
      <c r="AT36" s="19"/>
      <c r="AU36" s="19"/>
    </row>
    <row r="37" spans="2:47" x14ac:dyDescent="0.25">
      <c r="B37" s="7">
        <v>18</v>
      </c>
      <c r="C37" s="9">
        <v>0.29878931194041891</v>
      </c>
      <c r="D37" s="8">
        <v>2.4307104797913954</v>
      </c>
      <c r="E37" s="9">
        <v>0.30400122267865698</v>
      </c>
      <c r="F37" s="8">
        <v>2.4674505363688146</v>
      </c>
      <c r="G37" s="9">
        <v>0.30139444699827284</v>
      </c>
      <c r="H37" s="8">
        <v>2.4489167643953467</v>
      </c>
      <c r="I37" s="9">
        <v>0.30139444699827284</v>
      </c>
      <c r="J37" s="8">
        <v>2.4489167643953467</v>
      </c>
      <c r="L37" s="24"/>
      <c r="M37" s="24"/>
      <c r="N37" s="24"/>
      <c r="P37" s="13">
        <f t="shared" si="14"/>
        <v>2031</v>
      </c>
      <c r="Q37" s="43">
        <f>(+'ICF Price Forecasts'!E31*$R$13+'ICF Price Forecasts'!F31*$Q$13)</f>
        <v>6.4324327296466128</v>
      </c>
      <c r="R37" s="20">
        <f t="shared" si="2"/>
        <v>0.23494915804942446</v>
      </c>
      <c r="S37" s="20"/>
      <c r="U37" s="21">
        <f t="shared" si="3"/>
        <v>18</v>
      </c>
      <c r="V37" s="45">
        <f t="shared" si="4"/>
        <v>0.30400122267865698</v>
      </c>
      <c r="W37" s="20">
        <f t="shared" si="19"/>
        <v>0.11025517648607676</v>
      </c>
      <c r="X37" s="23">
        <f t="shared" si="16"/>
        <v>0</v>
      </c>
      <c r="Y37" s="23">
        <f t="shared" si="17"/>
        <v>2.3239666165393632E-3</v>
      </c>
      <c r="Z37" s="23">
        <f t="shared" si="5"/>
        <v>6.3381229072204256E-4</v>
      </c>
      <c r="AA37" s="19">
        <f t="shared" si="6"/>
        <v>0.41721417807199518</v>
      </c>
      <c r="AB37" s="19"/>
      <c r="AC37" s="49">
        <f t="shared" si="18"/>
        <v>0.24683896307008035</v>
      </c>
      <c r="AD37" s="49"/>
      <c r="AE37" s="32">
        <f t="shared" si="7"/>
        <v>0.11321295539333816</v>
      </c>
      <c r="AF37" s="32">
        <f t="shared" si="8"/>
        <v>0.1108889887767988</v>
      </c>
      <c r="AG37" s="19"/>
      <c r="AH37" s="21">
        <f t="shared" si="9"/>
        <v>18</v>
      </c>
      <c r="AI37" s="22">
        <f t="shared" si="10"/>
        <v>2.4674505363688146</v>
      </c>
      <c r="AJ37" s="19">
        <f t="shared" si="15"/>
        <v>0.40665624136573963</v>
      </c>
      <c r="AK37" s="50">
        <f t="shared" si="11"/>
        <v>0</v>
      </c>
      <c r="AL37" s="50">
        <f t="shared" si="12"/>
        <v>1.8102046572857446E-2</v>
      </c>
      <c r="AM37" s="50">
        <f t="shared" si="13"/>
        <v>4.2353918078541003E-3</v>
      </c>
      <c r="AN37" s="19">
        <f t="shared" si="1"/>
        <v>2.8964442161152659</v>
      </c>
      <c r="AO37" s="19"/>
      <c r="AP37" s="19"/>
      <c r="AQ37" s="19"/>
      <c r="AR37" s="19"/>
      <c r="AT37" s="19"/>
      <c r="AU37" s="19"/>
    </row>
    <row r="38" spans="2:47" x14ac:dyDescent="0.25">
      <c r="B38" s="7">
        <v>19</v>
      </c>
      <c r="C38" s="9">
        <v>0.30542243466549623</v>
      </c>
      <c r="D38" s="8">
        <v>2.5084272834316095</v>
      </c>
      <c r="E38" s="9">
        <v>0.31075004982212318</v>
      </c>
      <c r="F38" s="8">
        <v>2.5465229877087525</v>
      </c>
      <c r="G38" s="9">
        <v>0.30808540372163451</v>
      </c>
      <c r="H38" s="8">
        <v>2.5273111785177855</v>
      </c>
      <c r="I38" s="9">
        <v>0.30808540372163451</v>
      </c>
      <c r="J38" s="8">
        <v>2.5273111785177855</v>
      </c>
      <c r="L38" s="24"/>
      <c r="M38" s="24"/>
      <c r="N38" s="24"/>
      <c r="P38" s="13">
        <f t="shared" si="14"/>
        <v>2032</v>
      </c>
      <c r="Q38" s="43">
        <f>(+'ICF Price Forecasts'!E32*$R$13+'ICF Price Forecasts'!F32*$Q$13)</f>
        <v>6.4555013263151579</v>
      </c>
      <c r="R38" s="20">
        <f t="shared" si="2"/>
        <v>0.23579175486970305</v>
      </c>
      <c r="S38" s="20"/>
      <c r="U38" s="21">
        <f t="shared" si="3"/>
        <v>19</v>
      </c>
      <c r="V38" s="45">
        <f t="shared" si="4"/>
        <v>0.31075004982212318</v>
      </c>
      <c r="W38" s="20">
        <f t="shared" si="19"/>
        <v>0.11390011620445513</v>
      </c>
      <c r="X38" s="23">
        <f t="shared" si="16"/>
        <v>0</v>
      </c>
      <c r="Y38" s="23">
        <f t="shared" si="17"/>
        <v>2.375558675426537E-3</v>
      </c>
      <c r="Z38" s="23">
        <f t="shared" si="5"/>
        <v>6.4971475402066472E-4</v>
      </c>
      <c r="AA38" s="19">
        <f t="shared" si="6"/>
        <v>0.42767543945602549</v>
      </c>
      <c r="AB38" s="19"/>
      <c r="AC38" s="49">
        <f t="shared" si="18"/>
        <v>0.227338684987544</v>
      </c>
      <c r="AD38" s="49"/>
      <c r="AE38" s="32">
        <f t="shared" si="7"/>
        <v>0.11692538963390232</v>
      </c>
      <c r="AF38" s="32">
        <f t="shared" si="8"/>
        <v>0.11454983095847579</v>
      </c>
      <c r="AG38" s="19"/>
      <c r="AH38" s="21">
        <f t="shared" si="9"/>
        <v>19</v>
      </c>
      <c r="AI38" s="22">
        <f t="shared" si="10"/>
        <v>2.5465229877087525</v>
      </c>
      <c r="AJ38" s="19">
        <f t="shared" si="15"/>
        <v>0.43255014400358893</v>
      </c>
      <c r="AK38" s="50">
        <f t="shared" si="11"/>
        <v>0</v>
      </c>
      <c r="AL38" s="50">
        <f t="shared" si="12"/>
        <v>1.8642102958239665E-2</v>
      </c>
      <c r="AM38" s="50">
        <f t="shared" si="13"/>
        <v>4.3830971056501638E-3</v>
      </c>
      <c r="AN38" s="19">
        <f t="shared" si="1"/>
        <v>3.0020983317762311</v>
      </c>
      <c r="AO38" s="19"/>
      <c r="AP38" s="19"/>
      <c r="AQ38" s="19"/>
      <c r="AR38" s="19"/>
      <c r="AT38" s="19"/>
      <c r="AU38" s="19"/>
    </row>
    <row r="39" spans="2:47" x14ac:dyDescent="0.25">
      <c r="B39" s="7">
        <v>20</v>
      </c>
      <c r="C39" s="9">
        <v>0.31220281271507028</v>
      </c>
      <c r="D39" s="8">
        <v>2.5820529708097628</v>
      </c>
      <c r="E39" s="9">
        <v>0.31764870092817432</v>
      </c>
      <c r="F39" s="8">
        <v>2.6214329596825099</v>
      </c>
      <c r="G39" s="9">
        <v>0.3149248996842548</v>
      </c>
      <c r="H39" s="8">
        <v>2.6015788060580607</v>
      </c>
      <c r="I39" s="9">
        <v>0.3149248996842548</v>
      </c>
      <c r="J39" s="8">
        <v>2.6015788060580607</v>
      </c>
      <c r="L39" s="24"/>
      <c r="M39" s="24"/>
      <c r="N39" s="24"/>
      <c r="P39" s="13">
        <f t="shared" si="14"/>
        <v>2033</v>
      </c>
      <c r="Q39" s="43">
        <f>(+'ICF Price Forecasts'!E33*$R$13+'ICF Price Forecasts'!F33*$Q$13)</f>
        <v>6.6228769872390867</v>
      </c>
      <c r="R39" s="20">
        <f t="shared" si="2"/>
        <v>0.24190526934623977</v>
      </c>
      <c r="S39" s="20"/>
      <c r="U39" s="21">
        <f t="shared" si="3"/>
        <v>20</v>
      </c>
      <c r="V39" s="45">
        <f t="shared" si="4"/>
        <v>0.31764870092817432</v>
      </c>
      <c r="W39" s="20">
        <f t="shared" si="19"/>
        <v>0.12530845100494492</v>
      </c>
      <c r="X39" s="23">
        <f t="shared" si="16"/>
        <v>0</v>
      </c>
      <c r="Y39" s="23">
        <f t="shared" si="17"/>
        <v>2.4282960780210062E-3</v>
      </c>
      <c r="Z39" s="23">
        <f t="shared" si="5"/>
        <v>6.7772444245767238E-4</v>
      </c>
      <c r="AA39" s="19">
        <f t="shared" si="6"/>
        <v>0.44606317245359794</v>
      </c>
      <c r="AB39" s="19"/>
      <c r="AC39" s="49">
        <f>+AC38*(1-$D$10)</f>
        <v>0.20937892887352805</v>
      </c>
      <c r="AD39" s="49"/>
      <c r="AE39" s="32">
        <f t="shared" si="7"/>
        <v>0.1284144715254236</v>
      </c>
      <c r="AF39" s="32">
        <f t="shared" si="8"/>
        <v>0.12598617544740259</v>
      </c>
      <c r="AG39" s="19"/>
      <c r="AH39" s="21">
        <f t="shared" si="9"/>
        <v>20</v>
      </c>
      <c r="AI39" s="22">
        <f t="shared" si="10"/>
        <v>2.6214329596825099</v>
      </c>
      <c r="AJ39" s="19">
        <f t="shared" si="15"/>
        <v>0.45878709325380529</v>
      </c>
      <c r="AK39" s="50">
        <f t="shared" si="11"/>
        <v>0</v>
      </c>
      <c r="AL39" s="50">
        <f t="shared" si="12"/>
        <v>1.9150536990043494E-2</v>
      </c>
      <c r="AM39" s="50">
        <f t="shared" si="13"/>
        <v>4.5249983234833605E-3</v>
      </c>
      <c r="AN39" s="19">
        <f t="shared" si="1"/>
        <v>3.1038955882498418</v>
      </c>
      <c r="AO39" s="19"/>
      <c r="AP39" s="19"/>
      <c r="AQ39" s="19"/>
      <c r="AR39" s="19"/>
      <c r="AT39" s="19"/>
      <c r="AU39" s="19"/>
    </row>
    <row r="40" spans="2:47" x14ac:dyDescent="0.25">
      <c r="B40" s="7">
        <v>21</v>
      </c>
      <c r="C40" s="9">
        <v>0.31913371515734484</v>
      </c>
      <c r="D40" s="8">
        <v>2.6518029037457667</v>
      </c>
      <c r="E40" s="9">
        <v>0.32470050208877976</v>
      </c>
      <c r="F40" s="8">
        <v>2.6923995707590391</v>
      </c>
      <c r="G40" s="9">
        <v>0.32191623245724527</v>
      </c>
      <c r="H40" s="8">
        <v>2.6719368865693394</v>
      </c>
      <c r="I40" s="9">
        <v>0.32191623245724527</v>
      </c>
      <c r="J40" s="8">
        <v>2.6719368865693394</v>
      </c>
      <c r="L40" s="24"/>
      <c r="M40" s="24"/>
      <c r="N40" s="24"/>
      <c r="P40" s="13">
        <f t="shared" si="14"/>
        <v>2034</v>
      </c>
      <c r="Q40" s="43">
        <f>(+'ICF Price Forecasts'!E34*$R$13+'ICF Price Forecasts'!F34*$Q$13)</f>
        <v>6.6967297934694967</v>
      </c>
      <c r="R40" s="20">
        <f t="shared" si="2"/>
        <v>0.24460279536364363</v>
      </c>
      <c r="S40" s="20"/>
      <c r="U40" s="21">
        <f t="shared" si="3"/>
        <v>21</v>
      </c>
      <c r="V40" s="45">
        <f t="shared" si="4"/>
        <v>0.32470050208877976</v>
      </c>
      <c r="W40" s="20">
        <f t="shared" si="19"/>
        <v>0.13209538070027504</v>
      </c>
      <c r="X40" s="23">
        <f t="shared" si="16"/>
        <v>0</v>
      </c>
      <c r="Y40" s="23">
        <f t="shared" si="17"/>
        <v>2.4822042509530726E-3</v>
      </c>
      <c r="Z40" s="23">
        <f t="shared" si="5"/>
        <v>6.9889770066725379E-4</v>
      </c>
      <c r="AA40" s="19">
        <f t="shared" si="6"/>
        <v>0.45997698474067517</v>
      </c>
      <c r="AB40" s="19"/>
      <c r="AC40" s="49">
        <f t="shared" si="18"/>
        <v>0.19283799349251934</v>
      </c>
      <c r="AD40" s="49"/>
      <c r="AE40" s="32">
        <f t="shared" si="7"/>
        <v>0.13527648265189537</v>
      </c>
      <c r="AF40" s="32">
        <f t="shared" si="8"/>
        <v>0.13279427840094229</v>
      </c>
      <c r="AG40" s="19"/>
      <c r="AH40" s="21">
        <f t="shared" si="9"/>
        <v>21</v>
      </c>
      <c r="AI40" s="22">
        <f t="shared" si="10"/>
        <v>2.6923995707590391</v>
      </c>
      <c r="AJ40" s="19">
        <f t="shared" si="15"/>
        <v>0.48426010141767678</v>
      </c>
      <c r="AK40" s="50">
        <f t="shared" si="11"/>
        <v>0</v>
      </c>
      <c r="AL40" s="50">
        <f t="shared" si="12"/>
        <v>1.9629200277235886E-2</v>
      </c>
      <c r="AM40" s="50">
        <f t="shared" si="13"/>
        <v>4.6597723537365691E-3</v>
      </c>
      <c r="AN40" s="19">
        <f t="shared" si="1"/>
        <v>3.2009486448076885</v>
      </c>
      <c r="AO40" s="19"/>
      <c r="AP40" s="19"/>
      <c r="AQ40" s="19"/>
      <c r="AR40" s="19"/>
      <c r="AT40" s="19"/>
      <c r="AU40" s="19"/>
    </row>
    <row r="41" spans="2:47" x14ac:dyDescent="0.25">
      <c r="B41" s="7">
        <v>22</v>
      </c>
      <c r="C41" s="9">
        <v>0.32621848363383787</v>
      </c>
      <c r="D41" s="8">
        <v>2.7178811071259177</v>
      </c>
      <c r="E41" s="9">
        <v>0.33190885323515068</v>
      </c>
      <c r="F41" s="8">
        <v>2.7596304047186577</v>
      </c>
      <c r="G41" s="9">
        <v>0.32906277281779611</v>
      </c>
      <c r="H41" s="8">
        <v>2.738591223824788</v>
      </c>
      <c r="I41" s="9">
        <v>0.32906277281779611</v>
      </c>
      <c r="J41" s="8">
        <v>2.738591223824788</v>
      </c>
      <c r="L41" s="24"/>
      <c r="M41" s="24"/>
      <c r="N41" s="24"/>
      <c r="P41" s="13">
        <f t="shared" si="14"/>
        <v>2035</v>
      </c>
      <c r="Q41" s="43">
        <f>(+'ICF Price Forecasts'!E35*$R$13+'ICF Price Forecasts'!F35*$Q$13)</f>
        <v>6.8731227802792088</v>
      </c>
      <c r="R41" s="20">
        <f t="shared" si="2"/>
        <v>0.25104567405023381</v>
      </c>
      <c r="S41" s="20"/>
      <c r="U41" s="21">
        <f t="shared" si="3"/>
        <v>22</v>
      </c>
      <c r="V41" s="45">
        <f t="shared" si="4"/>
        <v>0.33190885323515068</v>
      </c>
      <c r="W41" s="20">
        <f t="shared" si="19"/>
        <v>0.14480615880545367</v>
      </c>
      <c r="X41" s="23">
        <f t="shared" si="16"/>
        <v>0</v>
      </c>
      <c r="Y41" s="23">
        <f t="shared" si="17"/>
        <v>2.537309185324231E-3</v>
      </c>
      <c r="Z41" s="23">
        <f t="shared" si="5"/>
        <v>7.2937396842212457E-4</v>
      </c>
      <c r="AA41" s="19">
        <f t="shared" si="6"/>
        <v>0.47998169519435069</v>
      </c>
      <c r="AB41" s="19"/>
      <c r="AC41" s="49">
        <f t="shared" si="18"/>
        <v>0.17760379200661033</v>
      </c>
      <c r="AD41" s="49"/>
      <c r="AE41" s="32">
        <f t="shared" si="7"/>
        <v>0.14807284195920004</v>
      </c>
      <c r="AF41" s="32">
        <f t="shared" si="8"/>
        <v>0.14553553277387579</v>
      </c>
      <c r="AG41" s="19"/>
      <c r="AH41" s="21">
        <f t="shared" si="9"/>
        <v>22</v>
      </c>
      <c r="AI41" s="22">
        <f t="shared" si="10"/>
        <v>2.7596304047186577</v>
      </c>
      <c r="AJ41" s="19">
        <f t="shared" si="15"/>
        <v>0.50997822432743678</v>
      </c>
      <c r="AK41" s="50">
        <f t="shared" si="11"/>
        <v>0</v>
      </c>
      <c r="AL41" s="50">
        <f t="shared" si="12"/>
        <v>2.0079836010042672E-2</v>
      </c>
      <c r="AM41" s="50">
        <f t="shared" si="13"/>
        <v>4.7893119363192479E-3</v>
      </c>
      <c r="AN41" s="19">
        <f t="shared" si="1"/>
        <v>3.2944777769924563</v>
      </c>
      <c r="AO41" s="19"/>
      <c r="AP41" s="19"/>
      <c r="AQ41" s="19"/>
      <c r="AR41" s="19"/>
      <c r="AT41" s="19"/>
      <c r="AU41" s="19"/>
    </row>
    <row r="42" spans="2:47" x14ac:dyDescent="0.25">
      <c r="B42" s="7">
        <v>23</v>
      </c>
      <c r="C42" s="9">
        <v>0.33346053397050907</v>
      </c>
      <c r="D42" s="8">
        <v>2.780480865694213</v>
      </c>
      <c r="E42" s="9">
        <v>0.339277229776971</v>
      </c>
      <c r="F42" s="8">
        <v>2.8233221178544516</v>
      </c>
      <c r="G42" s="9">
        <v>0.33636796637435118</v>
      </c>
      <c r="H42" s="8">
        <v>2.8017367878122941</v>
      </c>
      <c r="I42" s="9">
        <v>0.33636796637435118</v>
      </c>
      <c r="J42" s="8">
        <v>2.8017367878122941</v>
      </c>
      <c r="L42" s="24"/>
      <c r="M42" s="24"/>
      <c r="N42" s="24"/>
      <c r="P42" s="13">
        <f t="shared" si="14"/>
        <v>2036</v>
      </c>
      <c r="Q42" s="47">
        <f t="shared" ref="Q42:Q49" si="20">+Q41*$Q$51</f>
        <v>6.9631544981335178</v>
      </c>
      <c r="R42" s="47">
        <f t="shared" si="2"/>
        <v>0.25433414626543804</v>
      </c>
      <c r="S42" s="20"/>
      <c r="U42" s="21">
        <f t="shared" si="3"/>
        <v>23</v>
      </c>
      <c r="V42" s="45">
        <f t="shared" si="4"/>
        <v>0.339277229776971</v>
      </c>
      <c r="W42" s="20">
        <f t="shared" si="19"/>
        <v>0.15312251785076039</v>
      </c>
      <c r="X42" s="23">
        <f t="shared" si="16"/>
        <v>0</v>
      </c>
      <c r="Y42" s="23">
        <f t="shared" si="17"/>
        <v>2.5936374492384288E-3</v>
      </c>
      <c r="Z42" s="23">
        <f t="shared" si="5"/>
        <v>7.5337161387042907E-4</v>
      </c>
      <c r="AA42" s="19">
        <f t="shared" si="6"/>
        <v>0.49574675669084023</v>
      </c>
      <c r="AB42" s="19"/>
      <c r="AC42" s="49">
        <f t="shared" si="18"/>
        <v>0.16357309243808812</v>
      </c>
      <c r="AD42" s="49"/>
      <c r="AE42" s="32">
        <f t="shared" si="7"/>
        <v>0.15646952691386926</v>
      </c>
      <c r="AF42" s="32">
        <f t="shared" si="8"/>
        <v>0.15387588946463082</v>
      </c>
      <c r="AG42" s="19"/>
      <c r="AH42" s="21">
        <f t="shared" si="9"/>
        <v>23</v>
      </c>
      <c r="AI42" s="22">
        <f t="shared" si="10"/>
        <v>2.8233221178544516</v>
      </c>
      <c r="AJ42" s="19">
        <f t="shared" si="15"/>
        <v>0.53502494809419199</v>
      </c>
      <c r="AK42" s="50">
        <f t="shared" si="11"/>
        <v>0</v>
      </c>
      <c r="AL42" s="50">
        <f t="shared" si="12"/>
        <v>2.0504085308277836E-2</v>
      </c>
      <c r="AM42" s="50">
        <f t="shared" si="13"/>
        <v>4.9125432609551075E-3</v>
      </c>
      <c r="AN42" s="19">
        <f t="shared" si="1"/>
        <v>3.3837636945178762</v>
      </c>
      <c r="AO42" s="19"/>
      <c r="AP42" s="19"/>
      <c r="AQ42" s="19"/>
      <c r="AR42" s="19"/>
      <c r="AT42" s="19"/>
      <c r="AU42" s="19"/>
    </row>
    <row r="43" spans="2:47" x14ac:dyDescent="0.25">
      <c r="B43" s="7">
        <v>24</v>
      </c>
      <c r="C43" s="9">
        <v>0.34086335782465438</v>
      </c>
      <c r="D43" s="8">
        <v>2.8397852894277733</v>
      </c>
      <c r="E43" s="9">
        <v>0.34680918427801977</v>
      </c>
      <c r="F43" s="8">
        <v>2.8836610142097885</v>
      </c>
      <c r="G43" s="9">
        <v>0.34383533522786175</v>
      </c>
      <c r="H43" s="8">
        <v>2.8615582850393833</v>
      </c>
      <c r="I43" s="9">
        <v>0.34383533522786175</v>
      </c>
      <c r="J43" s="8">
        <v>2.8615582850393833</v>
      </c>
      <c r="L43" s="24"/>
      <c r="M43" s="24"/>
      <c r="N43" s="24"/>
      <c r="P43" s="13">
        <f t="shared" si="14"/>
        <v>2037</v>
      </c>
      <c r="Q43" s="47">
        <f t="shared" si="20"/>
        <v>7.0543655504008616</v>
      </c>
      <c r="R43" s="47">
        <f t="shared" si="2"/>
        <v>0.25766569450476051</v>
      </c>
      <c r="S43" s="20"/>
      <c r="U43" s="21">
        <f t="shared" si="3"/>
        <v>24</v>
      </c>
      <c r="V43" s="45">
        <f t="shared" si="4"/>
        <v>0.34680918427801977</v>
      </c>
      <c r="W43" s="20">
        <f t="shared" si="19"/>
        <v>0.16180506771516204</v>
      </c>
      <c r="X43" s="23">
        <f t="shared" si="16"/>
        <v>0</v>
      </c>
      <c r="Y43" s="23">
        <f t="shared" si="17"/>
        <v>2.6512162006115218E-3</v>
      </c>
      <c r="Z43" s="23">
        <f t="shared" si="5"/>
        <v>7.7817980554956807E-4</v>
      </c>
      <c r="AA43" s="19">
        <f t="shared" si="6"/>
        <v>0.51204364799934288</v>
      </c>
      <c r="AB43" s="19"/>
      <c r="AC43" s="49">
        <f t="shared" si="18"/>
        <v>0.15065081813547918</v>
      </c>
      <c r="AD43" s="49"/>
      <c r="AE43" s="32">
        <f t="shared" si="7"/>
        <v>0.16523446372132311</v>
      </c>
      <c r="AF43" s="32">
        <f t="shared" si="8"/>
        <v>0.1625832475207116</v>
      </c>
      <c r="AG43" s="19"/>
      <c r="AH43" s="21">
        <f t="shared" si="9"/>
        <v>24</v>
      </c>
      <c r="AI43" s="22">
        <f t="shared" si="10"/>
        <v>2.8836610142097885</v>
      </c>
      <c r="AJ43" s="19">
        <f t="shared" si="15"/>
        <v>0.55940101392394781</v>
      </c>
      <c r="AK43" s="50">
        <f t="shared" si="11"/>
        <v>0</v>
      </c>
      <c r="AL43" s="50">
        <f t="shared" si="12"/>
        <v>2.0903493197953999E-2</v>
      </c>
      <c r="AM43" s="50">
        <f t="shared" si="13"/>
        <v>5.0297766853176582E-3</v>
      </c>
      <c r="AN43" s="19">
        <f>SUM(AI43:AM43)</f>
        <v>3.4689952980170085</v>
      </c>
      <c r="AO43" s="19"/>
      <c r="AP43" s="19"/>
      <c r="AQ43" s="19"/>
      <c r="AR43" s="19"/>
      <c r="AT43" s="19"/>
      <c r="AU43" s="19"/>
    </row>
    <row r="44" spans="2:47" x14ac:dyDescent="0.25">
      <c r="B44" s="7">
        <v>25</v>
      </c>
      <c r="C44" s="9">
        <v>0.34843052436836169</v>
      </c>
      <c r="D44" s="8">
        <v>2.8959678491501504</v>
      </c>
      <c r="E44" s="9">
        <v>0.35450834816899179</v>
      </c>
      <c r="F44" s="8">
        <v>2.9408235905345577</v>
      </c>
      <c r="G44" s="9">
        <v>0.35146847966992029</v>
      </c>
      <c r="H44" s="8">
        <v>2.9182306988165201</v>
      </c>
      <c r="I44" s="9">
        <v>0.35146847966992029</v>
      </c>
      <c r="J44" s="8">
        <v>2.9182306988165201</v>
      </c>
      <c r="L44" s="24"/>
      <c r="M44" s="24"/>
      <c r="N44" s="24"/>
      <c r="P44" s="13">
        <f t="shared" si="14"/>
        <v>2038</v>
      </c>
      <c r="Q44" s="47">
        <f t="shared" si="20"/>
        <v>7.146771385299834</v>
      </c>
      <c r="R44" s="47">
        <f t="shared" si="2"/>
        <v>0.26104088302531903</v>
      </c>
      <c r="S44" s="20"/>
      <c r="U44" s="21">
        <f t="shared" si="3"/>
        <v>25</v>
      </c>
      <c r="V44" s="45">
        <f t="shared" si="4"/>
        <v>0.35450834816899179</v>
      </c>
      <c r="W44" s="20">
        <f t="shared" si="19"/>
        <v>0.17086839980916377</v>
      </c>
      <c r="X44" s="23">
        <f t="shared" si="16"/>
        <v>0</v>
      </c>
      <c r="Y44" s="23">
        <f t="shared" si="17"/>
        <v>2.7100732002650978E-3</v>
      </c>
      <c r="Z44" s="23">
        <f t="shared" si="5"/>
        <v>8.0382642440657802E-4</v>
      </c>
      <c r="AA44" s="19">
        <f t="shared" si="6"/>
        <v>0.52889064760282722</v>
      </c>
      <c r="AB44" s="19"/>
      <c r="AC44" s="49">
        <f t="shared" si="18"/>
        <v>0.13874940350277631</v>
      </c>
      <c r="AD44" s="49"/>
      <c r="AE44" s="32">
        <f t="shared" si="7"/>
        <v>0.17438229943383543</v>
      </c>
      <c r="AF44" s="32">
        <f t="shared" si="8"/>
        <v>0.17167222623357034</v>
      </c>
      <c r="AG44" s="19"/>
      <c r="AH44" s="21">
        <f t="shared" si="9"/>
        <v>25</v>
      </c>
      <c r="AI44" s="22">
        <f t="shared" si="10"/>
        <v>2.9408235905345577</v>
      </c>
      <c r="AJ44" s="19">
        <f t="shared" si="15"/>
        <v>0.58310890247494318</v>
      </c>
      <c r="AK44" s="50">
        <f t="shared" si="11"/>
        <v>0</v>
      </c>
      <c r="AL44" s="19">
        <f>+Y44*$AC44+AL43</f>
        <v>2.1279514237939643E-2</v>
      </c>
      <c r="AM44" s="50">
        <f t="shared" si="13"/>
        <v>5.1413071222238408E-3</v>
      </c>
      <c r="AN44" s="19">
        <f t="shared" si="1"/>
        <v>3.5503533143696644</v>
      </c>
      <c r="AO44" s="19"/>
      <c r="AP44" s="19"/>
      <c r="AQ44" s="19"/>
      <c r="AR44" s="19"/>
      <c r="AT44" s="19"/>
      <c r="AU44" s="19"/>
    </row>
    <row r="45" spans="2:47" x14ac:dyDescent="0.25">
      <c r="B45" s="7">
        <v>26</v>
      </c>
      <c r="C45" s="9">
        <v>0.35616568200933935</v>
      </c>
      <c r="D45" s="8">
        <v>2.9491928839492365</v>
      </c>
      <c r="E45" s="9">
        <v>0.36237843349834342</v>
      </c>
      <c r="F45" s="8">
        <v>2.9949770525541854</v>
      </c>
      <c r="G45" s="9">
        <v>0.35927107991859253</v>
      </c>
      <c r="H45" s="8">
        <v>2.9719198010991787</v>
      </c>
      <c r="I45" s="9">
        <v>0.35927107991859253</v>
      </c>
      <c r="J45" s="8">
        <v>2.9719198010991787</v>
      </c>
      <c r="L45" s="24"/>
      <c r="M45" s="24"/>
      <c r="N45" s="24"/>
      <c r="P45" s="13">
        <f t="shared" si="14"/>
        <v>2039</v>
      </c>
      <c r="Q45" s="47">
        <f t="shared" si="20"/>
        <v>7.2403876534067777</v>
      </c>
      <c r="R45" s="47">
        <f t="shared" si="2"/>
        <v>0.26446028347549116</v>
      </c>
      <c r="S45" s="20"/>
      <c r="U45" s="21">
        <f t="shared" si="3"/>
        <v>26</v>
      </c>
      <c r="V45" s="45">
        <f t="shared" si="4"/>
        <v>0.36237843349834342</v>
      </c>
      <c r="W45" s="20">
        <f t="shared" si="19"/>
        <v>0.18032765945359885</v>
      </c>
      <c r="X45" s="23">
        <f t="shared" si="16"/>
        <v>0</v>
      </c>
      <c r="Y45" s="23">
        <f t="shared" si="17"/>
        <v>2.7702368253109829E-3</v>
      </c>
      <c r="Z45" s="23">
        <f t="shared" si="5"/>
        <v>8.3034032221647165E-4</v>
      </c>
      <c r="AA45" s="19">
        <f t="shared" si="6"/>
        <v>0.54630667009946976</v>
      </c>
      <c r="AB45" s="19"/>
      <c r="AC45" s="49">
        <f t="shared" si="18"/>
        <v>0.127788200626057</v>
      </c>
      <c r="AD45" s="49"/>
      <c r="AE45" s="32">
        <f t="shared" si="7"/>
        <v>0.18392823660112631</v>
      </c>
      <c r="AF45" s="32">
        <f t="shared" si="8"/>
        <v>0.18115799977581531</v>
      </c>
      <c r="AG45" s="19"/>
      <c r="AH45" s="21">
        <f t="shared" si="9"/>
        <v>26</v>
      </c>
      <c r="AI45" s="22">
        <f t="shared" si="10"/>
        <v>2.9949770525541854</v>
      </c>
      <c r="AJ45" s="19">
        <f>+W45*$AC45+AJ44</f>
        <v>0.606152649599627</v>
      </c>
      <c r="AK45" s="50">
        <f t="shared" si="11"/>
        <v>0</v>
      </c>
      <c r="AL45" s="50">
        <f t="shared" si="12"/>
        <v>2.1633517817154176E-2</v>
      </c>
      <c r="AM45" s="50">
        <f t="shared" si="13"/>
        <v>5.2474148179071436E-3</v>
      </c>
      <c r="AN45" s="19">
        <f t="shared" si="1"/>
        <v>3.6280106347888741</v>
      </c>
      <c r="AO45" s="19"/>
      <c r="AP45" s="19"/>
      <c r="AQ45" s="19"/>
      <c r="AR45" s="19"/>
      <c r="AT45" s="19"/>
      <c r="AU45" s="19"/>
    </row>
    <row r="46" spans="2:47" x14ac:dyDescent="0.25">
      <c r="B46" s="7">
        <v>27</v>
      </c>
      <c r="C46" s="9">
        <v>0.36407256014994666</v>
      </c>
      <c r="D46" s="8">
        <v>2.9996160818840147</v>
      </c>
      <c r="E46" s="9">
        <v>0.37042323472200667</v>
      </c>
      <c r="F46" s="8">
        <v>3.0462798040615664</v>
      </c>
      <c r="G46" s="9">
        <v>0.36724689789278531</v>
      </c>
      <c r="H46" s="8">
        <v>3.0227826373858644</v>
      </c>
      <c r="I46" s="9">
        <v>0.36724689789278531</v>
      </c>
      <c r="J46" s="8">
        <v>3.0227826373858644</v>
      </c>
      <c r="L46" s="24"/>
      <c r="M46" s="24"/>
      <c r="N46" s="24"/>
      <c r="P46" s="13">
        <f t="shared" si="14"/>
        <v>2040</v>
      </c>
      <c r="Q46" s="47">
        <f t="shared" si="20"/>
        <v>7.3352302103064906</v>
      </c>
      <c r="R46" s="47">
        <f t="shared" si="2"/>
        <v>0.26792447499173361</v>
      </c>
      <c r="S46" s="20"/>
      <c r="U46" s="21">
        <f t="shared" si="3"/>
        <v>27</v>
      </c>
      <c r="V46" s="45">
        <f t="shared" si="4"/>
        <v>0.37042323472200667</v>
      </c>
      <c r="W46" s="20">
        <f t="shared" si="19"/>
        <v>0.19019856636144025</v>
      </c>
      <c r="X46" s="23">
        <f t="shared" si="16"/>
        <v>0</v>
      </c>
      <c r="Y46" s="23">
        <f t="shared" si="17"/>
        <v>2.8317360828328869E-3</v>
      </c>
      <c r="Z46" s="23">
        <f t="shared" si="5"/>
        <v>8.577513556576738E-4</v>
      </c>
      <c r="AA46" s="19">
        <f t="shared" si="6"/>
        <v>0.56431128852193757</v>
      </c>
      <c r="AB46" s="19"/>
      <c r="AC46" s="49">
        <f t="shared" si="18"/>
        <v>0.11769293277659851</v>
      </c>
      <c r="AD46" s="49"/>
      <c r="AE46" s="32">
        <f t="shared" si="7"/>
        <v>0.19388805379993079</v>
      </c>
      <c r="AF46" s="32">
        <f t="shared" si="8"/>
        <v>0.19105631771709791</v>
      </c>
      <c r="AG46" s="19"/>
      <c r="AH46" s="21">
        <f t="shared" si="9"/>
        <v>27</v>
      </c>
      <c r="AI46" s="22">
        <f t="shared" si="10"/>
        <v>3.0462798040615664</v>
      </c>
      <c r="AJ46" s="19">
        <f t="shared" si="15"/>
        <v>0.62853767668460936</v>
      </c>
      <c r="AK46" s="50">
        <f t="shared" si="11"/>
        <v>0</v>
      </c>
      <c r="AL46" s="50">
        <f t="shared" si="12"/>
        <v>2.1966793141592094E-2</v>
      </c>
      <c r="AM46" s="19">
        <f>+Z46*$AC46+AM45</f>
        <v>5.3483660905475983E-3</v>
      </c>
      <c r="AN46" s="19">
        <f t="shared" si="1"/>
        <v>3.7021326399783154</v>
      </c>
      <c r="AO46" s="19"/>
      <c r="AP46" s="19"/>
      <c r="AQ46" s="19"/>
      <c r="AR46" s="19"/>
      <c r="AT46" s="19"/>
      <c r="AU46" s="19"/>
    </row>
    <row r="47" spans="2:47" x14ac:dyDescent="0.25">
      <c r="B47" s="7">
        <v>28</v>
      </c>
      <c r="C47" s="9">
        <v>0.37215497098527545</v>
      </c>
      <c r="D47" s="8">
        <v>3.0473849353862672</v>
      </c>
      <c r="E47" s="9">
        <v>0.3786466305328352</v>
      </c>
      <c r="F47" s="8">
        <v>3.0948819102625347</v>
      </c>
      <c r="G47" s="9">
        <v>0.37539977902600513</v>
      </c>
      <c r="H47" s="8">
        <v>3.070967986090452</v>
      </c>
      <c r="I47" s="9">
        <v>0.37539977902600513</v>
      </c>
      <c r="J47" s="8">
        <v>3.070967986090452</v>
      </c>
      <c r="L47" s="24"/>
      <c r="M47" s="24"/>
      <c r="N47" s="24"/>
      <c r="P47" s="13">
        <f t="shared" si="14"/>
        <v>2041</v>
      </c>
      <c r="Q47" s="47">
        <f t="shared" si="20"/>
        <v>7.4313151192776479</v>
      </c>
      <c r="R47" s="47">
        <f t="shared" si="2"/>
        <v>0.2714340442966689</v>
      </c>
      <c r="S47" s="20"/>
      <c r="U47" s="21">
        <f t="shared" si="3"/>
        <v>28</v>
      </c>
      <c r="V47" s="45">
        <f t="shared" si="4"/>
        <v>0.3786466305328352</v>
      </c>
      <c r="W47" s="20">
        <f t="shared" si="19"/>
        <v>0.20049743586560975</v>
      </c>
      <c r="X47" s="23">
        <f t="shared" si="16"/>
        <v>0</v>
      </c>
      <c r="Y47" s="23">
        <f t="shared" si="17"/>
        <v>2.8946006238717769E-3</v>
      </c>
      <c r="Z47" s="23">
        <f t="shared" si="5"/>
        <v>8.8609042158962071E-4</v>
      </c>
      <c r="AA47" s="19">
        <f t="shared" si="6"/>
        <v>0.58292475744390637</v>
      </c>
      <c r="AB47" s="19"/>
      <c r="AC47" s="49">
        <f t="shared" si="18"/>
        <v>0.10839519108724723</v>
      </c>
      <c r="AD47" s="49"/>
      <c r="AE47" s="32">
        <f t="shared" si="7"/>
        <v>0.20427812691107117</v>
      </c>
      <c r="AF47" s="32">
        <f t="shared" si="8"/>
        <v>0.20138352628719938</v>
      </c>
      <c r="AG47" s="19"/>
      <c r="AH47" s="21">
        <f t="shared" si="9"/>
        <v>28</v>
      </c>
      <c r="AI47" s="22">
        <f t="shared" si="10"/>
        <v>3.0948819102625347</v>
      </c>
      <c r="AJ47" s="19">
        <f t="shared" si="15"/>
        <v>0.65027063455776524</v>
      </c>
      <c r="AK47" s="50">
        <f t="shared" si="11"/>
        <v>0</v>
      </c>
      <c r="AL47" s="50">
        <f t="shared" si="12"/>
        <v>2.2280553929337941E-2</v>
      </c>
      <c r="AM47" s="50">
        <f t="shared" si="13"/>
        <v>5.4444140311163845E-3</v>
      </c>
      <c r="AN47" s="19">
        <f t="shared" si="1"/>
        <v>3.7728775127807541</v>
      </c>
      <c r="AO47" s="19"/>
      <c r="AP47" s="19"/>
      <c r="AQ47" s="19"/>
      <c r="AR47" s="19"/>
      <c r="AT47" s="19"/>
      <c r="AU47" s="19"/>
    </row>
    <row r="48" spans="2:47" x14ac:dyDescent="0.25">
      <c r="B48" s="7">
        <v>29</v>
      </c>
      <c r="C48" s="9">
        <v>0.38041681134114858</v>
      </c>
      <c r="D48" s="8">
        <v>3.0926391726893283</v>
      </c>
      <c r="E48" s="9">
        <v>0.38705258573066414</v>
      </c>
      <c r="F48" s="8">
        <v>3.1409255367302173</v>
      </c>
      <c r="G48" s="9">
        <v>0.38373365412038246</v>
      </c>
      <c r="H48" s="8">
        <v>3.1166167937325557</v>
      </c>
      <c r="I48" s="9">
        <v>0.38373365412038246</v>
      </c>
      <c r="J48" s="8">
        <v>3.1166167937325557</v>
      </c>
      <c r="L48" s="24"/>
      <c r="M48" s="24"/>
      <c r="N48" s="24"/>
      <c r="P48" s="13">
        <f t="shared" si="14"/>
        <v>2042</v>
      </c>
      <c r="Q48" s="47">
        <f t="shared" si="20"/>
        <v>7.5286586540134097</v>
      </c>
      <c r="R48" s="47">
        <f t="shared" si="2"/>
        <v>0.2749895857984575</v>
      </c>
      <c r="S48" s="20"/>
      <c r="U48" s="21">
        <f t="shared" si="3"/>
        <v>29</v>
      </c>
      <c r="V48" s="45">
        <f t="shared" si="4"/>
        <v>0.38705258573066414</v>
      </c>
      <c r="W48" s="20">
        <f t="shared" si="19"/>
        <v>0.21124120091971665</v>
      </c>
      <c r="X48" s="23">
        <f t="shared" si="16"/>
        <v>0</v>
      </c>
      <c r="Y48" s="23">
        <f t="shared" si="17"/>
        <v>2.9588607577217302E-3</v>
      </c>
      <c r="Z48" s="23">
        <f t="shared" si="5"/>
        <v>9.1538949357508257E-4</v>
      </c>
      <c r="AA48" s="19">
        <f t="shared" si="6"/>
        <v>0.60216803690167764</v>
      </c>
      <c r="AB48" s="19"/>
      <c r="AC48" s="49">
        <f t="shared" si="18"/>
        <v>9.9831970991354699E-2</v>
      </c>
      <c r="AD48" s="49"/>
      <c r="AE48" s="32">
        <f t="shared" si="7"/>
        <v>0.21511545117101347</v>
      </c>
      <c r="AF48" s="32">
        <f t="shared" si="8"/>
        <v>0.21215659041329174</v>
      </c>
      <c r="AG48" s="19"/>
      <c r="AH48" s="21">
        <f t="shared" si="9"/>
        <v>29</v>
      </c>
      <c r="AI48" s="22">
        <f t="shared" si="10"/>
        <v>3.1409255367302173</v>
      </c>
      <c r="AJ48" s="19">
        <f t="shared" si="15"/>
        <v>0.67135926000016133</v>
      </c>
      <c r="AK48" s="50">
        <f t="shared" si="11"/>
        <v>0</v>
      </c>
      <c r="AL48" s="50">
        <f t="shared" si="12"/>
        <v>2.2575942830670274E-2</v>
      </c>
      <c r="AM48" s="50">
        <f t="shared" si="13"/>
        <v>5.5357991684847627E-3</v>
      </c>
      <c r="AN48" s="19">
        <f t="shared" si="1"/>
        <v>3.8403965387295336</v>
      </c>
      <c r="AO48" s="19"/>
      <c r="AP48" s="19"/>
      <c r="AQ48" s="19"/>
      <c r="AR48" s="19"/>
      <c r="AT48" s="19"/>
      <c r="AU48" s="19"/>
    </row>
    <row r="49" spans="2:47" x14ac:dyDescent="0.25">
      <c r="B49" s="10">
        <v>30</v>
      </c>
      <c r="C49" s="11">
        <v>0.38886206455292205</v>
      </c>
      <c r="D49" s="12">
        <v>3.1355111665458515</v>
      </c>
      <c r="E49" s="11">
        <v>0.39564515313388487</v>
      </c>
      <c r="F49" s="12">
        <v>3.1845453652522422</v>
      </c>
      <c r="G49" s="11">
        <v>0.39225254124185494</v>
      </c>
      <c r="H49" s="12">
        <v>3.159862587218893</v>
      </c>
      <c r="I49" s="11">
        <v>0.39225254124185494</v>
      </c>
      <c r="J49" s="12">
        <v>3.159862587218893</v>
      </c>
      <c r="L49" s="24"/>
      <c r="M49" s="24"/>
      <c r="N49" s="24"/>
      <c r="P49" s="13">
        <v>2043</v>
      </c>
      <c r="Q49" s="47">
        <f t="shared" si="20"/>
        <v>7.6272773013776582</v>
      </c>
      <c r="R49" s="47">
        <f t="shared" si="2"/>
        <v>0.27859170169147146</v>
      </c>
      <c r="S49" s="20"/>
      <c r="U49" s="21">
        <f t="shared" si="3"/>
        <v>30</v>
      </c>
      <c r="V49" s="45">
        <f>+E49</f>
        <v>0.39564515313388487</v>
      </c>
      <c r="W49" s="20">
        <f t="shared" si="19"/>
        <v>0.22244743489961974</v>
      </c>
      <c r="X49" s="23">
        <f t="shared" si="16"/>
        <v>0</v>
      </c>
      <c r="Y49" s="23">
        <f t="shared" si="17"/>
        <v>3.0245474665431525E-3</v>
      </c>
      <c r="Z49" s="23">
        <f t="shared" si="5"/>
        <v>9.4568165969126199E-4</v>
      </c>
      <c r="AA49" s="19">
        <f t="shared" si="6"/>
        <v>0.62206281715973899</v>
      </c>
      <c r="AB49" s="19"/>
      <c r="AC49" s="49">
        <f t="shared" si="18"/>
        <v>9.1945245283037685E-2</v>
      </c>
      <c r="AD49" s="49"/>
      <c r="AE49" s="32">
        <f t="shared" si="7"/>
        <v>0.22641766402585414</v>
      </c>
      <c r="AF49" s="32">
        <f t="shared" si="8"/>
        <v>0.22339311655931099</v>
      </c>
      <c r="AG49" s="19"/>
      <c r="AH49" s="21">
        <f t="shared" si="9"/>
        <v>30</v>
      </c>
      <c r="AI49" s="22">
        <f t="shared" si="10"/>
        <v>3.1845453652522422</v>
      </c>
      <c r="AJ49" s="19">
        <f t="shared" si="15"/>
        <v>0.6918122439645894</v>
      </c>
      <c r="AK49" s="50">
        <f t="shared" si="11"/>
        <v>0</v>
      </c>
      <c r="AL49" s="50">
        <f t="shared" si="12"/>
        <v>2.2854035589351774E-2</v>
      </c>
      <c r="AM49" s="50">
        <f t="shared" si="13"/>
        <v>5.6227501006447462E-3</v>
      </c>
      <c r="AN49" s="19">
        <f t="shared" si="1"/>
        <v>3.9048343949068283</v>
      </c>
      <c r="AO49" s="19"/>
      <c r="AP49" s="19"/>
      <c r="AQ49" s="19"/>
      <c r="AR49" s="19"/>
      <c r="AT49" s="19"/>
      <c r="AU49" s="19"/>
    </row>
    <row r="50" spans="2:47" x14ac:dyDescent="0.25">
      <c r="V50" s="27" t="s">
        <v>16</v>
      </c>
    </row>
    <row r="51" spans="2:47" x14ac:dyDescent="0.25">
      <c r="K51" s="30"/>
      <c r="L51" s="25"/>
      <c r="P51" s="48" t="s">
        <v>28</v>
      </c>
      <c r="Q51" s="44">
        <f>(Q41/Q36)^(1/5)</f>
        <v>1.0130990993079061</v>
      </c>
      <c r="V51" s="42"/>
      <c r="AI51" s="31"/>
      <c r="AJ51" s="19"/>
      <c r="AK51" s="19"/>
      <c r="AL51" s="19"/>
      <c r="AM51" s="19"/>
      <c r="AN51" s="19"/>
    </row>
    <row r="52" spans="2:47" x14ac:dyDescent="0.25">
      <c r="N52" s="27"/>
      <c r="AA52" s="27" t="s">
        <v>16</v>
      </c>
      <c r="AB52" s="27"/>
    </row>
    <row r="53" spans="2:47" x14ac:dyDescent="0.25">
      <c r="M53" s="27"/>
      <c r="W53" s="62"/>
      <c r="X53" s="63"/>
      <c r="Y53" s="51"/>
      <c r="Z53" s="51"/>
      <c r="AA53" s="51"/>
      <c r="AL53" s="51"/>
      <c r="AM53" s="51"/>
      <c r="AN53" s="51"/>
    </row>
    <row r="54" spans="2:47" x14ac:dyDescent="0.25">
      <c r="M54" s="14"/>
      <c r="N54" s="14"/>
      <c r="O54" s="14"/>
      <c r="Z54" s="46"/>
      <c r="AA54" s="49"/>
      <c r="AM54" s="46"/>
      <c r="AN54" s="49"/>
    </row>
    <row r="55" spans="2:47" x14ac:dyDescent="0.25">
      <c r="M55" s="15"/>
      <c r="N55" s="15"/>
      <c r="O55" s="15"/>
      <c r="Z55" s="46"/>
      <c r="AA55" s="49"/>
      <c r="AM55" s="46"/>
      <c r="AN55" s="49"/>
    </row>
    <row r="56" spans="2:47" x14ac:dyDescent="0.25">
      <c r="M56" s="18"/>
      <c r="N56" s="18"/>
      <c r="O56" s="18"/>
      <c r="Z56" s="46"/>
      <c r="AA56" s="49"/>
      <c r="AM56" s="46"/>
      <c r="AN56" s="49"/>
    </row>
    <row r="57" spans="2:47" x14ac:dyDescent="0.25">
      <c r="M57" s="19"/>
      <c r="N57" s="19"/>
      <c r="O57" s="19"/>
    </row>
    <row r="58" spans="2:47" x14ac:dyDescent="0.25">
      <c r="M58" s="19"/>
      <c r="N58" s="19"/>
      <c r="O58" s="19"/>
    </row>
    <row r="59" spans="2:47" x14ac:dyDescent="0.25">
      <c r="M59" s="19"/>
      <c r="N59" s="19"/>
      <c r="O59" s="19"/>
    </row>
    <row r="60" spans="2:47" x14ac:dyDescent="0.25">
      <c r="M60" s="19"/>
      <c r="N60" s="19"/>
      <c r="O60" s="19"/>
    </row>
    <row r="61" spans="2:47" ht="15" customHeight="1" x14ac:dyDescent="0.25">
      <c r="M61" s="19"/>
      <c r="N61" s="19"/>
      <c r="O61" s="19"/>
    </row>
    <row r="62" spans="2:47" x14ac:dyDescent="0.25">
      <c r="M62" s="19"/>
      <c r="N62" s="19"/>
      <c r="O62" s="19"/>
    </row>
    <row r="63" spans="2:47" x14ac:dyDescent="0.25">
      <c r="M63" s="19"/>
      <c r="N63" s="19"/>
      <c r="O63" s="19"/>
      <c r="U63" s="65"/>
      <c r="V63" s="50"/>
      <c r="W63" s="32"/>
      <c r="X63" s="32"/>
      <c r="Y63" s="32"/>
      <c r="Z63" s="32"/>
      <c r="AA63" s="19"/>
      <c r="AH63" s="65"/>
      <c r="AI63" s="19"/>
      <c r="AJ63" s="19"/>
      <c r="AK63" s="50"/>
      <c r="AL63" s="50"/>
      <c r="AM63" s="50"/>
      <c r="AN63" s="19"/>
    </row>
    <row r="64" spans="2:47" x14ac:dyDescent="0.25">
      <c r="M64" s="19"/>
      <c r="N64" s="19"/>
      <c r="O64" s="19"/>
      <c r="U64" s="65"/>
      <c r="V64" s="50"/>
      <c r="W64" s="32"/>
      <c r="X64" s="32"/>
      <c r="Y64" s="32"/>
      <c r="Z64" s="32"/>
      <c r="AA64" s="19"/>
      <c r="AH64" s="65"/>
      <c r="AI64" s="19"/>
      <c r="AJ64" s="19"/>
      <c r="AK64" s="50"/>
      <c r="AL64" s="50"/>
      <c r="AM64" s="50"/>
      <c r="AN64" s="19"/>
    </row>
    <row r="65" spans="13:40" x14ac:dyDescent="0.25">
      <c r="M65" s="19"/>
      <c r="N65" s="19"/>
      <c r="O65" s="19"/>
      <c r="U65" s="65"/>
      <c r="V65" s="50"/>
      <c r="W65" s="66"/>
      <c r="X65" s="32"/>
      <c r="Y65" s="32"/>
      <c r="Z65" s="32"/>
      <c r="AA65" s="19"/>
      <c r="AH65" s="65"/>
      <c r="AI65" s="19"/>
      <c r="AJ65" s="19"/>
      <c r="AK65" s="50"/>
      <c r="AL65" s="50"/>
      <c r="AM65" s="50"/>
      <c r="AN65" s="19"/>
    </row>
    <row r="66" spans="13:40" x14ac:dyDescent="0.25">
      <c r="M66" s="19"/>
      <c r="N66" s="19"/>
      <c r="O66" s="19"/>
      <c r="U66" s="65"/>
      <c r="V66" s="50"/>
      <c r="W66" s="66"/>
      <c r="X66" s="32"/>
      <c r="Y66" s="32"/>
      <c r="Z66" s="32"/>
      <c r="AA66" s="19"/>
      <c r="AH66" s="65"/>
      <c r="AI66" s="19"/>
      <c r="AJ66" s="19"/>
      <c r="AK66" s="50"/>
      <c r="AL66" s="50"/>
      <c r="AM66" s="50"/>
      <c r="AN66" s="19"/>
    </row>
    <row r="67" spans="13:40" x14ac:dyDescent="0.25">
      <c r="M67" s="19"/>
      <c r="N67" s="19"/>
      <c r="O67" s="19"/>
      <c r="U67" s="65"/>
      <c r="V67" s="50"/>
      <c r="W67" s="66"/>
      <c r="X67" s="32"/>
      <c r="Y67" s="32"/>
      <c r="Z67" s="32"/>
      <c r="AA67" s="19"/>
      <c r="AH67" s="65"/>
      <c r="AI67" s="19"/>
      <c r="AJ67" s="19"/>
      <c r="AK67" s="50"/>
      <c r="AL67" s="50"/>
      <c r="AM67" s="50"/>
      <c r="AN67" s="19"/>
    </row>
    <row r="68" spans="13:40" x14ac:dyDescent="0.25">
      <c r="M68" s="19"/>
      <c r="N68" s="19"/>
      <c r="O68" s="19"/>
      <c r="U68" s="65"/>
      <c r="V68" s="50"/>
      <c r="W68" s="66"/>
      <c r="X68" s="32"/>
      <c r="Y68" s="32"/>
      <c r="Z68" s="32"/>
      <c r="AA68" s="19"/>
      <c r="AH68" s="65"/>
      <c r="AI68" s="19"/>
      <c r="AJ68" s="19"/>
      <c r="AK68" s="50"/>
      <c r="AL68" s="50"/>
      <c r="AM68" s="50"/>
      <c r="AN68" s="19"/>
    </row>
    <row r="69" spans="13:40" x14ac:dyDescent="0.25">
      <c r="M69" s="19"/>
      <c r="N69" s="19"/>
      <c r="O69" s="19"/>
      <c r="U69" s="65"/>
      <c r="V69" s="50"/>
      <c r="W69" s="66"/>
      <c r="X69" s="32"/>
      <c r="Y69" s="32"/>
      <c r="Z69" s="32"/>
      <c r="AA69" s="19"/>
      <c r="AH69" s="65"/>
      <c r="AI69" s="19"/>
      <c r="AJ69" s="19"/>
      <c r="AK69" s="50"/>
      <c r="AL69" s="50"/>
      <c r="AM69" s="50"/>
      <c r="AN69" s="19"/>
    </row>
    <row r="70" spans="13:40" x14ac:dyDescent="0.25">
      <c r="M70" s="19"/>
      <c r="N70" s="19"/>
      <c r="O70" s="19"/>
      <c r="U70" s="65"/>
      <c r="V70" s="50"/>
      <c r="W70" s="66"/>
      <c r="X70" s="32"/>
      <c r="Y70" s="32"/>
      <c r="Z70" s="32"/>
      <c r="AA70" s="19"/>
      <c r="AH70" s="65"/>
      <c r="AI70" s="19"/>
      <c r="AJ70" s="19"/>
      <c r="AK70" s="50"/>
      <c r="AL70" s="50"/>
      <c r="AM70" s="50"/>
      <c r="AN70" s="19"/>
    </row>
    <row r="71" spans="13:40" x14ac:dyDescent="0.25">
      <c r="M71" s="19"/>
      <c r="N71" s="19"/>
      <c r="O71" s="19"/>
      <c r="U71" s="65"/>
      <c r="V71" s="50"/>
      <c r="W71" s="66"/>
      <c r="X71" s="32"/>
      <c r="Y71" s="32"/>
      <c r="Z71" s="32"/>
      <c r="AA71" s="19"/>
      <c r="AH71" s="65"/>
      <c r="AI71" s="19"/>
      <c r="AJ71" s="19"/>
      <c r="AK71" s="50"/>
      <c r="AL71" s="50"/>
      <c r="AM71" s="50"/>
      <c r="AN71" s="19"/>
    </row>
    <row r="72" spans="13:40" x14ac:dyDescent="0.25">
      <c r="M72" s="19"/>
      <c r="N72" s="19"/>
      <c r="O72" s="19"/>
      <c r="U72" s="65"/>
      <c r="V72" s="50"/>
      <c r="W72" s="66"/>
      <c r="X72" s="32"/>
      <c r="Y72" s="32"/>
      <c r="Z72" s="32"/>
      <c r="AA72" s="19"/>
      <c r="AH72" s="65"/>
      <c r="AI72" s="19"/>
      <c r="AJ72" s="19"/>
      <c r="AK72" s="50"/>
      <c r="AL72" s="50"/>
      <c r="AM72" s="50"/>
      <c r="AN72" s="19"/>
    </row>
    <row r="73" spans="13:40" x14ac:dyDescent="0.25">
      <c r="M73" s="19"/>
      <c r="N73" s="19"/>
      <c r="O73" s="19"/>
      <c r="U73" s="65"/>
      <c r="V73" s="50"/>
      <c r="W73" s="66"/>
      <c r="X73" s="32"/>
      <c r="Y73" s="32"/>
      <c r="Z73" s="32"/>
      <c r="AA73" s="19"/>
      <c r="AH73" s="65"/>
      <c r="AI73" s="19"/>
      <c r="AJ73" s="19"/>
      <c r="AK73" s="50"/>
      <c r="AL73" s="50"/>
      <c r="AM73" s="50"/>
      <c r="AN73" s="19"/>
    </row>
    <row r="74" spans="13:40" x14ac:dyDescent="0.25">
      <c r="M74" s="19"/>
      <c r="N74" s="19"/>
      <c r="O74" s="19"/>
      <c r="U74" s="65"/>
      <c r="V74" s="50"/>
      <c r="W74" s="66"/>
      <c r="X74" s="32"/>
      <c r="Y74" s="32"/>
      <c r="Z74" s="32"/>
      <c r="AA74" s="19"/>
      <c r="AH74" s="65"/>
      <c r="AI74" s="19"/>
      <c r="AJ74" s="19"/>
      <c r="AK74" s="50"/>
      <c r="AL74" s="50"/>
      <c r="AM74" s="50"/>
      <c r="AN74" s="19"/>
    </row>
    <row r="75" spans="13:40" x14ac:dyDescent="0.25">
      <c r="M75" s="19"/>
      <c r="N75" s="19"/>
      <c r="O75" s="19"/>
      <c r="U75" s="65"/>
      <c r="V75" s="50"/>
      <c r="W75" s="66"/>
      <c r="X75" s="32"/>
      <c r="Y75" s="32"/>
      <c r="Z75" s="32"/>
      <c r="AA75" s="19"/>
      <c r="AH75" s="65"/>
      <c r="AI75" s="19"/>
      <c r="AJ75" s="19"/>
      <c r="AK75" s="50"/>
      <c r="AL75" s="50"/>
      <c r="AM75" s="50"/>
      <c r="AN75" s="19"/>
    </row>
    <row r="76" spans="13:40" x14ac:dyDescent="0.25">
      <c r="M76" s="19"/>
      <c r="N76" s="19"/>
      <c r="O76" s="19"/>
      <c r="U76" s="65"/>
      <c r="V76" s="50"/>
      <c r="W76" s="66"/>
      <c r="X76" s="32"/>
      <c r="Y76" s="32"/>
      <c r="Z76" s="32"/>
      <c r="AA76" s="19"/>
      <c r="AH76" s="65"/>
      <c r="AI76" s="19"/>
      <c r="AJ76" s="19"/>
      <c r="AK76" s="50"/>
      <c r="AL76" s="50"/>
      <c r="AM76" s="50"/>
      <c r="AN76" s="19"/>
    </row>
    <row r="77" spans="13:40" x14ac:dyDescent="0.25">
      <c r="M77" s="19"/>
      <c r="N77" s="19"/>
      <c r="O77" s="19"/>
      <c r="U77" s="65"/>
      <c r="V77" s="50"/>
      <c r="W77" s="66"/>
      <c r="X77" s="32"/>
      <c r="Y77" s="32"/>
      <c r="Z77" s="32"/>
      <c r="AA77" s="19"/>
      <c r="AH77" s="65"/>
      <c r="AI77" s="19"/>
      <c r="AJ77" s="19"/>
      <c r="AK77" s="50"/>
      <c r="AL77" s="50"/>
      <c r="AM77" s="50"/>
      <c r="AN77" s="19"/>
    </row>
    <row r="78" spans="13:40" x14ac:dyDescent="0.25">
      <c r="M78" s="19"/>
      <c r="N78" s="19"/>
      <c r="O78" s="19"/>
      <c r="U78" s="65"/>
      <c r="V78" s="50"/>
      <c r="W78" s="66"/>
      <c r="X78" s="32"/>
      <c r="Y78" s="32"/>
      <c r="Z78" s="32"/>
      <c r="AA78" s="19"/>
      <c r="AH78" s="65"/>
      <c r="AI78" s="19"/>
      <c r="AJ78" s="19"/>
      <c r="AK78" s="50"/>
      <c r="AL78" s="50"/>
      <c r="AM78" s="50"/>
      <c r="AN78" s="19"/>
    </row>
    <row r="79" spans="13:40" x14ac:dyDescent="0.25">
      <c r="M79" s="19"/>
      <c r="N79" s="19"/>
      <c r="O79" s="19"/>
      <c r="U79" s="65"/>
      <c r="V79" s="50"/>
      <c r="W79" s="66"/>
      <c r="X79" s="32"/>
      <c r="Y79" s="32"/>
      <c r="Z79" s="32"/>
      <c r="AA79" s="19"/>
      <c r="AH79" s="65"/>
      <c r="AI79" s="19"/>
      <c r="AJ79" s="19"/>
      <c r="AK79" s="50"/>
      <c r="AL79" s="50"/>
      <c r="AM79" s="50"/>
      <c r="AN79" s="19"/>
    </row>
    <row r="80" spans="13:40" x14ac:dyDescent="0.25">
      <c r="M80" s="19"/>
      <c r="N80" s="19"/>
      <c r="O80" s="19"/>
      <c r="U80" s="65"/>
      <c r="V80" s="50"/>
      <c r="W80" s="66"/>
      <c r="X80" s="32"/>
      <c r="Y80" s="32"/>
      <c r="Z80" s="32"/>
      <c r="AA80" s="19"/>
      <c r="AH80" s="65"/>
      <c r="AI80" s="19"/>
      <c r="AJ80" s="19"/>
      <c r="AK80" s="50"/>
      <c r="AL80" s="50"/>
      <c r="AM80" s="50"/>
      <c r="AN80" s="19"/>
    </row>
    <row r="81" spans="13:40" x14ac:dyDescent="0.25">
      <c r="M81" s="19"/>
      <c r="N81" s="19"/>
      <c r="O81" s="19"/>
      <c r="U81" s="65"/>
      <c r="V81" s="50"/>
      <c r="W81" s="66"/>
      <c r="X81" s="32"/>
      <c r="Y81" s="32"/>
      <c r="Z81" s="32"/>
      <c r="AA81" s="19"/>
      <c r="AH81" s="65"/>
      <c r="AI81" s="19"/>
      <c r="AJ81" s="19"/>
      <c r="AK81" s="50"/>
      <c r="AL81" s="50"/>
      <c r="AM81" s="50"/>
      <c r="AN81" s="19"/>
    </row>
    <row r="82" spans="13:40" x14ac:dyDescent="0.25">
      <c r="M82" s="19"/>
      <c r="N82" s="19"/>
      <c r="O82" s="19"/>
      <c r="U82" s="65"/>
      <c r="V82" s="50"/>
      <c r="W82" s="66"/>
      <c r="X82" s="32"/>
      <c r="Y82" s="32"/>
      <c r="Z82" s="32"/>
      <c r="AA82" s="19"/>
      <c r="AH82" s="65"/>
      <c r="AI82" s="19"/>
      <c r="AJ82" s="19"/>
      <c r="AK82" s="50"/>
      <c r="AL82" s="50"/>
      <c r="AM82" s="50"/>
      <c r="AN82" s="19"/>
    </row>
    <row r="83" spans="13:40" x14ac:dyDescent="0.25">
      <c r="M83" s="19"/>
      <c r="N83" s="19"/>
      <c r="O83" s="19"/>
      <c r="U83" s="65"/>
      <c r="V83" s="50"/>
      <c r="W83" s="66"/>
      <c r="X83" s="32"/>
      <c r="Y83" s="32"/>
      <c r="Z83" s="32"/>
      <c r="AA83" s="19"/>
      <c r="AH83" s="65"/>
      <c r="AI83" s="19"/>
      <c r="AJ83" s="19"/>
      <c r="AK83" s="50"/>
      <c r="AL83" s="50"/>
      <c r="AM83" s="50"/>
      <c r="AN83" s="19"/>
    </row>
    <row r="84" spans="13:40" x14ac:dyDescent="0.25">
      <c r="M84" s="19"/>
      <c r="N84" s="19"/>
      <c r="O84" s="19"/>
      <c r="U84" s="65"/>
      <c r="V84" s="50"/>
      <c r="W84" s="66"/>
      <c r="X84" s="32"/>
      <c r="Y84" s="32"/>
      <c r="Z84" s="32"/>
      <c r="AA84" s="19"/>
      <c r="AH84" s="65"/>
      <c r="AI84" s="19"/>
      <c r="AJ84" s="19"/>
      <c r="AK84" s="50"/>
      <c r="AL84" s="50"/>
      <c r="AM84" s="50"/>
      <c r="AN84" s="19"/>
    </row>
    <row r="85" spans="13:40" x14ac:dyDescent="0.25">
      <c r="M85" s="19"/>
      <c r="N85" s="19"/>
      <c r="O85" s="19"/>
      <c r="U85" s="65"/>
      <c r="V85" s="50"/>
      <c r="W85" s="66"/>
      <c r="X85" s="32"/>
      <c r="Y85" s="32"/>
      <c r="Z85" s="32"/>
      <c r="AA85" s="19"/>
      <c r="AH85" s="65"/>
      <c r="AI85" s="19"/>
      <c r="AJ85" s="19"/>
      <c r="AK85" s="50"/>
      <c r="AL85" s="50"/>
      <c r="AM85" s="50"/>
      <c r="AN85" s="19"/>
    </row>
    <row r="86" spans="13:40" x14ac:dyDescent="0.25">
      <c r="M86" s="19"/>
      <c r="N86" s="19"/>
      <c r="O86" s="19"/>
      <c r="U86" s="65"/>
      <c r="V86" s="50"/>
      <c r="W86" s="66"/>
      <c r="X86" s="32"/>
      <c r="Y86" s="32"/>
      <c r="Z86" s="32"/>
      <c r="AA86" s="19"/>
      <c r="AH86" s="65"/>
      <c r="AI86" s="19"/>
      <c r="AJ86" s="19"/>
      <c r="AK86" s="50"/>
      <c r="AL86" s="50"/>
      <c r="AM86" s="50"/>
      <c r="AN86" s="19"/>
    </row>
    <row r="87" spans="13:40" x14ac:dyDescent="0.25">
      <c r="U87" s="65"/>
      <c r="V87" s="50"/>
      <c r="W87" s="66"/>
      <c r="X87" s="32"/>
      <c r="Y87" s="32"/>
      <c r="Z87" s="32"/>
      <c r="AA87" s="19"/>
      <c r="AH87" s="65"/>
      <c r="AI87" s="19"/>
      <c r="AJ87" s="19"/>
      <c r="AK87" s="50"/>
      <c r="AL87" s="19"/>
      <c r="AM87" s="50"/>
      <c r="AN87" s="19"/>
    </row>
    <row r="88" spans="13:40" x14ac:dyDescent="0.25">
      <c r="U88" s="65"/>
      <c r="V88" s="50"/>
      <c r="W88" s="66"/>
      <c r="X88" s="32"/>
      <c r="Y88" s="32"/>
      <c r="Z88" s="32"/>
      <c r="AA88" s="19"/>
      <c r="AH88" s="65"/>
      <c r="AI88" s="19"/>
      <c r="AJ88" s="19"/>
      <c r="AK88" s="50"/>
      <c r="AL88" s="50"/>
      <c r="AM88" s="50"/>
      <c r="AN88" s="19"/>
    </row>
    <row r="89" spans="13:40" x14ac:dyDescent="0.25">
      <c r="U89" s="65"/>
      <c r="V89" s="50"/>
      <c r="W89" s="66"/>
      <c r="X89" s="32"/>
      <c r="Y89" s="32"/>
      <c r="Z89" s="32"/>
      <c r="AA89" s="19"/>
      <c r="AH89" s="65"/>
      <c r="AI89" s="19"/>
      <c r="AJ89" s="19"/>
      <c r="AK89" s="50"/>
      <c r="AL89" s="50"/>
      <c r="AM89" s="19"/>
      <c r="AN89" s="19"/>
    </row>
    <row r="90" spans="13:40" x14ac:dyDescent="0.25">
      <c r="U90" s="65"/>
      <c r="V90" s="50"/>
      <c r="W90" s="66"/>
      <c r="X90" s="32"/>
      <c r="Y90" s="32"/>
      <c r="Z90" s="32"/>
      <c r="AA90" s="19"/>
      <c r="AH90" s="65"/>
      <c r="AI90" s="19"/>
      <c r="AJ90" s="19"/>
      <c r="AK90" s="50"/>
      <c r="AL90" s="50"/>
      <c r="AM90" s="50"/>
      <c r="AN90" s="19"/>
    </row>
    <row r="91" spans="13:40" x14ac:dyDescent="0.25">
      <c r="U91" s="65"/>
      <c r="V91" s="50"/>
      <c r="W91" s="66"/>
      <c r="X91" s="32"/>
      <c r="Y91" s="32"/>
      <c r="Z91" s="32"/>
      <c r="AA91" s="19"/>
      <c r="AH91" s="65"/>
      <c r="AI91" s="19"/>
      <c r="AJ91" s="19"/>
      <c r="AK91" s="50"/>
      <c r="AL91" s="50"/>
      <c r="AM91" s="50"/>
      <c r="AN91" s="19"/>
    </row>
    <row r="92" spans="13:40" x14ac:dyDescent="0.25">
      <c r="U92" s="65"/>
      <c r="V92" s="50"/>
      <c r="W92" s="66"/>
      <c r="X92" s="32"/>
      <c r="Y92" s="32"/>
      <c r="Z92" s="32"/>
      <c r="AA92" s="19"/>
      <c r="AH92" s="65"/>
      <c r="AI92" s="19"/>
      <c r="AJ92" s="19"/>
      <c r="AK92" s="50"/>
      <c r="AL92" s="50"/>
      <c r="AM92" s="50"/>
      <c r="AN92" s="19"/>
    </row>
    <row r="95" spans="13:40" x14ac:dyDescent="0.25">
      <c r="U95" s="67"/>
      <c r="V95" s="67"/>
      <c r="W95" s="67"/>
      <c r="X95" s="67"/>
      <c r="Y95" s="67"/>
      <c r="Z95" s="67"/>
      <c r="AA95" s="67"/>
      <c r="AH95" s="67"/>
      <c r="AI95" s="67"/>
      <c r="AJ95" s="67"/>
      <c r="AK95" s="67"/>
      <c r="AL95" s="67"/>
      <c r="AM95" s="67"/>
      <c r="AN95" s="67"/>
    </row>
    <row r="96" spans="13:40" x14ac:dyDescent="0.25">
      <c r="U96" s="67"/>
      <c r="V96" s="67"/>
      <c r="W96" s="67"/>
      <c r="X96" s="67"/>
      <c r="Y96" s="67"/>
      <c r="Z96" s="67"/>
      <c r="AA96" s="67"/>
      <c r="AH96" s="67"/>
      <c r="AI96" s="67"/>
      <c r="AJ96" s="67"/>
      <c r="AK96" s="67"/>
      <c r="AL96" s="67"/>
      <c r="AM96" s="67"/>
      <c r="AN96" s="67"/>
    </row>
    <row r="97" spans="21:40" x14ac:dyDescent="0.25">
      <c r="U97" s="67"/>
      <c r="V97" s="67"/>
      <c r="W97" s="67"/>
      <c r="X97" s="67"/>
      <c r="Y97" s="67"/>
      <c r="Z97" s="67"/>
      <c r="AA97" s="67"/>
      <c r="AH97" s="67"/>
      <c r="AI97" s="67"/>
      <c r="AJ97" s="67"/>
      <c r="AK97" s="67"/>
      <c r="AL97" s="67"/>
      <c r="AM97" s="67"/>
      <c r="AN97" s="67"/>
    </row>
    <row r="98" spans="21:40" x14ac:dyDescent="0.25">
      <c r="U98" s="67"/>
      <c r="V98" s="67"/>
      <c r="W98" s="67"/>
      <c r="X98" s="67"/>
      <c r="Y98" s="67"/>
      <c r="Z98" s="67"/>
      <c r="AA98" s="67"/>
      <c r="AH98" s="67"/>
      <c r="AI98" s="67"/>
      <c r="AJ98" s="67"/>
      <c r="AK98" s="67"/>
      <c r="AL98" s="67"/>
      <c r="AM98" s="67"/>
      <c r="AN98" s="67"/>
    </row>
    <row r="99" spans="21:40" x14ac:dyDescent="0.25">
      <c r="U99" s="67"/>
      <c r="V99" s="67"/>
      <c r="W99" s="67"/>
      <c r="X99" s="67"/>
      <c r="Y99" s="67"/>
      <c r="Z99" s="67"/>
      <c r="AA99" s="67"/>
      <c r="AH99" s="67"/>
      <c r="AI99" s="67"/>
      <c r="AJ99" s="67"/>
      <c r="AK99" s="67"/>
      <c r="AL99" s="67"/>
      <c r="AM99" s="67"/>
      <c r="AN99" s="67"/>
    </row>
    <row r="100" spans="21:40" x14ac:dyDescent="0.25">
      <c r="U100" s="67"/>
      <c r="V100" s="67"/>
      <c r="W100" s="67"/>
      <c r="X100" s="67"/>
      <c r="Y100" s="67"/>
      <c r="Z100" s="67"/>
      <c r="AA100" s="67"/>
      <c r="AH100" s="67"/>
      <c r="AI100" s="67"/>
      <c r="AJ100" s="67"/>
      <c r="AK100" s="67"/>
      <c r="AL100" s="67"/>
      <c r="AM100" s="67"/>
      <c r="AN100" s="67"/>
    </row>
    <row r="101" spans="21:40" x14ac:dyDescent="0.25">
      <c r="U101" s="67"/>
      <c r="V101" s="67"/>
      <c r="W101" s="67"/>
      <c r="X101" s="67"/>
      <c r="Y101" s="67"/>
      <c r="Z101" s="67"/>
      <c r="AA101" s="67"/>
      <c r="AH101" s="67"/>
      <c r="AI101" s="67"/>
      <c r="AJ101" s="67"/>
      <c r="AK101" s="67"/>
      <c r="AL101" s="67"/>
      <c r="AM101" s="67"/>
      <c r="AN101" s="67"/>
    </row>
    <row r="102" spans="21:40" x14ac:dyDescent="0.25">
      <c r="U102" s="67"/>
      <c r="V102" s="67"/>
      <c r="W102" s="67"/>
      <c r="X102" s="67"/>
      <c r="Y102" s="67"/>
      <c r="Z102" s="67"/>
      <c r="AA102" s="67"/>
      <c r="AH102" s="67"/>
      <c r="AI102" s="67"/>
      <c r="AJ102" s="67"/>
      <c r="AK102" s="67"/>
      <c r="AL102" s="67"/>
      <c r="AM102" s="67"/>
      <c r="AN102" s="67"/>
    </row>
    <row r="103" spans="21:40" x14ac:dyDescent="0.25">
      <c r="U103" s="67"/>
      <c r="V103" s="67"/>
      <c r="W103" s="67"/>
      <c r="X103" s="67"/>
      <c r="Y103" s="67"/>
      <c r="Z103" s="67"/>
      <c r="AA103" s="67"/>
      <c r="AH103" s="67"/>
      <c r="AI103" s="67"/>
      <c r="AJ103" s="67"/>
      <c r="AK103" s="67"/>
      <c r="AL103" s="67"/>
      <c r="AM103" s="67"/>
      <c r="AN103" s="67"/>
    </row>
    <row r="104" spans="21:40" x14ac:dyDescent="0.25">
      <c r="U104" s="67"/>
      <c r="V104" s="67"/>
      <c r="W104" s="67"/>
      <c r="X104" s="67"/>
      <c r="Y104" s="67"/>
      <c r="Z104" s="67"/>
      <c r="AA104" s="67"/>
      <c r="AH104" s="67"/>
      <c r="AI104" s="67"/>
      <c r="AJ104" s="67"/>
      <c r="AK104" s="67"/>
      <c r="AL104" s="67"/>
      <c r="AM104" s="67"/>
      <c r="AN104" s="67"/>
    </row>
    <row r="105" spans="21:40" x14ac:dyDescent="0.25">
      <c r="U105" s="67"/>
      <c r="V105" s="67"/>
      <c r="W105" s="67"/>
      <c r="X105" s="67"/>
      <c r="Y105" s="67"/>
      <c r="Z105" s="67"/>
      <c r="AA105" s="67"/>
      <c r="AH105" s="67"/>
      <c r="AI105" s="67"/>
      <c r="AJ105" s="67"/>
      <c r="AK105" s="67"/>
      <c r="AL105" s="67"/>
      <c r="AM105" s="67"/>
      <c r="AN105" s="67"/>
    </row>
    <row r="106" spans="21:40" x14ac:dyDescent="0.25">
      <c r="U106" s="67"/>
      <c r="V106" s="67"/>
      <c r="W106" s="67"/>
      <c r="X106" s="67"/>
      <c r="Y106" s="67"/>
      <c r="Z106" s="67"/>
      <c r="AA106" s="67"/>
      <c r="AH106" s="67"/>
      <c r="AI106" s="67"/>
      <c r="AJ106" s="67"/>
      <c r="AK106" s="67"/>
      <c r="AL106" s="67"/>
      <c r="AM106" s="67"/>
      <c r="AN106" s="67"/>
    </row>
    <row r="107" spans="21:40" x14ac:dyDescent="0.25">
      <c r="U107" s="67"/>
      <c r="V107" s="67"/>
      <c r="W107" s="67"/>
      <c r="X107" s="67"/>
      <c r="Y107" s="67"/>
      <c r="Z107" s="67"/>
      <c r="AA107" s="67"/>
      <c r="AH107" s="67"/>
      <c r="AI107" s="67"/>
      <c r="AJ107" s="67"/>
      <c r="AK107" s="67"/>
      <c r="AL107" s="67"/>
      <c r="AM107" s="67"/>
      <c r="AN107" s="67"/>
    </row>
    <row r="108" spans="21:40" x14ac:dyDescent="0.25">
      <c r="U108" s="67"/>
      <c r="V108" s="67"/>
      <c r="W108" s="67"/>
      <c r="X108" s="67"/>
      <c r="Y108" s="67"/>
      <c r="Z108" s="67"/>
      <c r="AA108" s="67"/>
      <c r="AH108" s="67"/>
      <c r="AI108" s="67"/>
      <c r="AJ108" s="67"/>
      <c r="AK108" s="67"/>
      <c r="AL108" s="67"/>
      <c r="AM108" s="67"/>
      <c r="AN108" s="67"/>
    </row>
    <row r="109" spans="21:40" x14ac:dyDescent="0.25">
      <c r="U109" s="67"/>
      <c r="V109" s="67"/>
      <c r="W109" s="67"/>
      <c r="X109" s="67"/>
      <c r="Y109" s="67"/>
      <c r="Z109" s="67"/>
      <c r="AA109" s="67"/>
      <c r="AH109" s="67"/>
      <c r="AI109" s="67"/>
      <c r="AJ109" s="67"/>
      <c r="AK109" s="67"/>
      <c r="AL109" s="67"/>
      <c r="AM109" s="67"/>
      <c r="AN109" s="67"/>
    </row>
    <row r="110" spans="21:40" x14ac:dyDescent="0.25">
      <c r="U110" s="67"/>
      <c r="V110" s="67"/>
      <c r="W110" s="67"/>
      <c r="X110" s="67"/>
      <c r="Y110" s="67"/>
      <c r="Z110" s="67"/>
      <c r="AA110" s="67"/>
      <c r="AH110" s="67"/>
      <c r="AI110" s="67"/>
      <c r="AJ110" s="67"/>
      <c r="AK110" s="67"/>
      <c r="AL110" s="67"/>
      <c r="AM110" s="67"/>
      <c r="AN110" s="67"/>
    </row>
    <row r="111" spans="21:40" x14ac:dyDescent="0.25">
      <c r="U111" s="67"/>
      <c r="V111" s="67"/>
      <c r="W111" s="67"/>
      <c r="X111" s="67"/>
      <c r="Y111" s="67"/>
      <c r="Z111" s="67"/>
      <c r="AA111" s="67"/>
      <c r="AH111" s="67"/>
      <c r="AI111" s="67"/>
      <c r="AJ111" s="67"/>
      <c r="AK111" s="67"/>
      <c r="AL111" s="67"/>
      <c r="AM111" s="67"/>
      <c r="AN111" s="67"/>
    </row>
    <row r="112" spans="21:40" x14ac:dyDescent="0.25">
      <c r="U112" s="67"/>
      <c r="V112" s="67"/>
      <c r="W112" s="67"/>
      <c r="X112" s="67"/>
      <c r="Y112" s="67"/>
      <c r="Z112" s="67"/>
      <c r="AA112" s="67"/>
      <c r="AH112" s="67"/>
      <c r="AI112" s="67"/>
      <c r="AJ112" s="67"/>
      <c r="AK112" s="67"/>
      <c r="AL112" s="67"/>
      <c r="AM112" s="67"/>
      <c r="AN112" s="67"/>
    </row>
    <row r="113" spans="21:40" x14ac:dyDescent="0.25">
      <c r="U113" s="67"/>
      <c r="V113" s="67"/>
      <c r="W113" s="67"/>
      <c r="X113" s="67"/>
      <c r="Y113" s="67"/>
      <c r="Z113" s="67"/>
      <c r="AA113" s="67"/>
      <c r="AH113" s="67"/>
      <c r="AI113" s="67"/>
      <c r="AJ113" s="67"/>
      <c r="AK113" s="67"/>
      <c r="AL113" s="67"/>
      <c r="AM113" s="67"/>
      <c r="AN113" s="67"/>
    </row>
    <row r="114" spans="21:40" x14ac:dyDescent="0.25">
      <c r="U114" s="67"/>
      <c r="V114" s="67"/>
      <c r="W114" s="67"/>
      <c r="X114" s="67"/>
      <c r="Y114" s="67"/>
      <c r="Z114" s="67"/>
      <c r="AA114" s="67"/>
      <c r="AH114" s="67"/>
      <c r="AI114" s="67"/>
      <c r="AJ114" s="67"/>
      <c r="AK114" s="67"/>
      <c r="AL114" s="67"/>
      <c r="AM114" s="67"/>
      <c r="AN114" s="67"/>
    </row>
    <row r="115" spans="21:40" x14ac:dyDescent="0.25">
      <c r="U115" s="67"/>
      <c r="V115" s="67"/>
      <c r="W115" s="67"/>
      <c r="X115" s="67"/>
      <c r="Y115" s="67"/>
      <c r="Z115" s="67"/>
      <c r="AA115" s="67"/>
      <c r="AH115" s="67"/>
      <c r="AI115" s="67"/>
      <c r="AJ115" s="67"/>
      <c r="AK115" s="67"/>
      <c r="AL115" s="67"/>
      <c r="AM115" s="67"/>
      <c r="AN115" s="67"/>
    </row>
    <row r="116" spans="21:40" x14ac:dyDescent="0.25">
      <c r="U116" s="67"/>
      <c r="V116" s="67"/>
      <c r="W116" s="67"/>
      <c r="X116" s="67"/>
      <c r="Y116" s="67"/>
      <c r="Z116" s="67"/>
      <c r="AA116" s="67"/>
      <c r="AH116" s="67"/>
      <c r="AI116" s="67"/>
      <c r="AJ116" s="67"/>
      <c r="AK116" s="67"/>
      <c r="AL116" s="67"/>
      <c r="AM116" s="67"/>
      <c r="AN116" s="67"/>
    </row>
    <row r="117" spans="21:40" x14ac:dyDescent="0.25">
      <c r="U117" s="67"/>
      <c r="V117" s="67"/>
      <c r="W117" s="67"/>
      <c r="X117" s="67"/>
      <c r="Y117" s="67"/>
      <c r="Z117" s="67"/>
      <c r="AA117" s="67"/>
      <c r="AH117" s="67"/>
      <c r="AI117" s="67"/>
      <c r="AJ117" s="67"/>
      <c r="AK117" s="67"/>
      <c r="AL117" s="67"/>
      <c r="AM117" s="67"/>
      <c r="AN117" s="67"/>
    </row>
    <row r="118" spans="21:40" x14ac:dyDescent="0.25">
      <c r="U118" s="67"/>
      <c r="V118" s="67"/>
      <c r="W118" s="67"/>
      <c r="X118" s="67"/>
      <c r="Y118" s="67"/>
      <c r="Z118" s="67"/>
      <c r="AA118" s="67"/>
      <c r="AH118" s="67"/>
      <c r="AI118" s="67"/>
      <c r="AJ118" s="67"/>
      <c r="AK118" s="67"/>
      <c r="AL118" s="67"/>
      <c r="AM118" s="67"/>
      <c r="AN118" s="67"/>
    </row>
    <row r="119" spans="21:40" x14ac:dyDescent="0.25">
      <c r="U119" s="67"/>
      <c r="V119" s="67"/>
      <c r="W119" s="67"/>
      <c r="X119" s="67"/>
      <c r="Y119" s="67"/>
      <c r="Z119" s="67"/>
      <c r="AA119" s="67"/>
      <c r="AH119" s="67"/>
      <c r="AI119" s="67"/>
      <c r="AJ119" s="67"/>
      <c r="AK119" s="67"/>
      <c r="AL119" s="67"/>
      <c r="AM119" s="67"/>
      <c r="AN119" s="67"/>
    </row>
    <row r="120" spans="21:40" x14ac:dyDescent="0.25">
      <c r="U120" s="67"/>
      <c r="V120" s="67"/>
      <c r="W120" s="67"/>
      <c r="X120" s="67"/>
      <c r="Y120" s="67"/>
      <c r="Z120" s="67"/>
      <c r="AA120" s="67"/>
      <c r="AH120" s="67"/>
      <c r="AI120" s="67"/>
      <c r="AJ120" s="67"/>
      <c r="AK120" s="67"/>
      <c r="AL120" s="67"/>
      <c r="AM120" s="67"/>
      <c r="AN120" s="67"/>
    </row>
    <row r="121" spans="21:40" x14ac:dyDescent="0.25">
      <c r="U121" s="67"/>
      <c r="V121" s="67"/>
      <c r="W121" s="67"/>
      <c r="X121" s="67"/>
      <c r="Y121" s="67"/>
      <c r="Z121" s="67"/>
      <c r="AA121" s="67"/>
      <c r="AH121" s="67"/>
      <c r="AI121" s="67"/>
      <c r="AJ121" s="67"/>
      <c r="AK121" s="67"/>
      <c r="AL121" s="67"/>
      <c r="AM121" s="67"/>
      <c r="AN121" s="67"/>
    </row>
    <row r="122" spans="21:40" x14ac:dyDescent="0.25">
      <c r="U122" s="67"/>
      <c r="V122" s="67"/>
      <c r="W122" s="67"/>
      <c r="X122" s="67"/>
      <c r="Y122" s="67"/>
      <c r="Z122" s="67"/>
      <c r="AA122" s="67"/>
      <c r="AH122" s="67"/>
      <c r="AI122" s="67"/>
      <c r="AJ122" s="67"/>
      <c r="AK122" s="67"/>
      <c r="AL122" s="67"/>
      <c r="AM122" s="67"/>
      <c r="AN122" s="67"/>
    </row>
    <row r="123" spans="21:40" x14ac:dyDescent="0.25">
      <c r="U123" s="67"/>
      <c r="V123" s="67"/>
      <c r="W123" s="67"/>
      <c r="X123" s="67"/>
      <c r="Y123" s="67"/>
      <c r="Z123" s="67"/>
      <c r="AA123" s="67"/>
      <c r="AH123" s="67"/>
      <c r="AI123" s="67"/>
      <c r="AJ123" s="67"/>
      <c r="AK123" s="67"/>
      <c r="AL123" s="67"/>
      <c r="AM123" s="67"/>
      <c r="AN123" s="67"/>
    </row>
    <row r="124" spans="21:40" x14ac:dyDescent="0.25">
      <c r="U124" s="67"/>
      <c r="V124" s="67"/>
      <c r="W124" s="67"/>
      <c r="X124" s="67"/>
      <c r="Y124" s="67"/>
      <c r="Z124" s="67"/>
      <c r="AA124" s="67"/>
      <c r="AH124" s="67"/>
      <c r="AI124" s="67"/>
      <c r="AJ124" s="67"/>
      <c r="AK124" s="67"/>
      <c r="AL124" s="67"/>
      <c r="AM124" s="67"/>
      <c r="AN124" s="67"/>
    </row>
    <row r="125" spans="21:40" x14ac:dyDescent="0.25">
      <c r="U125" s="67"/>
      <c r="V125" s="67"/>
      <c r="W125" s="67"/>
      <c r="X125" s="67"/>
      <c r="Y125" s="67"/>
      <c r="Z125" s="67"/>
      <c r="AA125" s="67"/>
    </row>
    <row r="126" spans="21:40" x14ac:dyDescent="0.25">
      <c r="U126" s="67"/>
      <c r="V126" s="67"/>
      <c r="W126" s="67"/>
      <c r="X126" s="67"/>
      <c r="Y126" s="67"/>
      <c r="Z126" s="67"/>
      <c r="AA126" s="67"/>
    </row>
    <row r="127" spans="21:40" x14ac:dyDescent="0.25">
      <c r="U127" s="67"/>
      <c r="V127" s="67"/>
      <c r="W127" s="67"/>
      <c r="X127" s="67"/>
      <c r="Y127" s="67"/>
      <c r="Z127" s="67"/>
      <c r="AA127" s="67"/>
    </row>
    <row r="128" spans="21:40" x14ac:dyDescent="0.25">
      <c r="U128" s="67"/>
      <c r="V128" s="67"/>
      <c r="W128" s="67"/>
      <c r="X128" s="67"/>
      <c r="Y128" s="67"/>
      <c r="Z128" s="67"/>
      <c r="AA128" s="67"/>
    </row>
    <row r="129" spans="21:27" x14ac:dyDescent="0.25">
      <c r="U129" s="67"/>
      <c r="V129" s="67"/>
      <c r="W129" s="67"/>
      <c r="X129" s="67"/>
      <c r="Y129" s="67"/>
      <c r="Z129" s="67"/>
      <c r="AA129" s="67"/>
    </row>
    <row r="130" spans="21:27" x14ac:dyDescent="0.25">
      <c r="U130" s="67"/>
      <c r="V130" s="67"/>
      <c r="W130" s="67"/>
      <c r="X130" s="67"/>
      <c r="Y130" s="67"/>
      <c r="Z130" s="67"/>
      <c r="AA130" s="67"/>
    </row>
    <row r="131" spans="21:27" x14ac:dyDescent="0.25">
      <c r="U131" s="67"/>
      <c r="V131" s="67"/>
      <c r="W131" s="67"/>
      <c r="X131" s="67"/>
      <c r="Y131" s="67"/>
      <c r="Z131" s="67"/>
      <c r="AA131" s="67"/>
    </row>
    <row r="132" spans="21:27" x14ac:dyDescent="0.25">
      <c r="U132" s="67"/>
      <c r="V132" s="67"/>
      <c r="W132" s="67"/>
      <c r="X132" s="67"/>
      <c r="Y132" s="67"/>
      <c r="Z132" s="67"/>
      <c r="AA132" s="67"/>
    </row>
    <row r="133" spans="21:27" x14ac:dyDescent="0.25">
      <c r="U133" s="67"/>
      <c r="V133" s="67"/>
      <c r="W133" s="67"/>
      <c r="X133" s="67"/>
      <c r="Y133" s="67"/>
      <c r="Z133" s="67"/>
      <c r="AA133" s="67"/>
    </row>
    <row r="134" spans="21:27" x14ac:dyDescent="0.25">
      <c r="U134" s="67"/>
      <c r="V134" s="67"/>
      <c r="W134" s="67"/>
      <c r="X134" s="67"/>
      <c r="Y134" s="67"/>
      <c r="Z134" s="67"/>
      <c r="AA134" s="67"/>
    </row>
    <row r="135" spans="21:27" x14ac:dyDescent="0.25">
      <c r="U135" s="67"/>
      <c r="V135" s="67"/>
      <c r="W135" s="67"/>
      <c r="X135" s="67"/>
      <c r="Y135" s="67"/>
      <c r="Z135" s="67"/>
      <c r="AA135" s="67"/>
    </row>
    <row r="136" spans="21:27" x14ac:dyDescent="0.25">
      <c r="U136" s="67"/>
      <c r="V136" s="67"/>
      <c r="W136" s="67"/>
      <c r="X136" s="67"/>
      <c r="Y136" s="67"/>
      <c r="Z136" s="67"/>
      <c r="AA136" s="67"/>
    </row>
    <row r="137" spans="21:27" x14ac:dyDescent="0.25">
      <c r="U137" s="67"/>
      <c r="V137" s="67"/>
      <c r="W137" s="67"/>
      <c r="X137" s="67"/>
      <c r="Y137" s="67"/>
      <c r="Z137" s="67"/>
      <c r="AA137" s="67"/>
    </row>
    <row r="138" spans="21:27" x14ac:dyDescent="0.25">
      <c r="U138" s="67"/>
      <c r="V138" s="67"/>
      <c r="W138" s="67"/>
      <c r="X138" s="67"/>
      <c r="Y138" s="67"/>
      <c r="Z138" s="67"/>
      <c r="AA138" s="67"/>
    </row>
    <row r="139" spans="21:27" x14ac:dyDescent="0.25">
      <c r="U139" s="67"/>
      <c r="V139" s="67"/>
      <c r="W139" s="67"/>
      <c r="X139" s="67"/>
      <c r="Y139" s="67"/>
      <c r="Z139" s="67"/>
      <c r="AA139" s="67"/>
    </row>
    <row r="140" spans="21:27" x14ac:dyDescent="0.25">
      <c r="U140" s="67"/>
      <c r="V140" s="67"/>
      <c r="W140" s="67"/>
      <c r="X140" s="67"/>
      <c r="Y140" s="67"/>
      <c r="Z140" s="67"/>
      <c r="AA140" s="67"/>
    </row>
    <row r="141" spans="21:27" x14ac:dyDescent="0.25">
      <c r="U141" s="67"/>
      <c r="V141" s="67"/>
      <c r="W141" s="67"/>
      <c r="X141" s="67"/>
      <c r="Y141" s="67"/>
      <c r="Z141" s="67"/>
      <c r="AA141" s="67"/>
    </row>
    <row r="142" spans="21:27" x14ac:dyDescent="0.25">
      <c r="U142" s="67"/>
      <c r="V142" s="67"/>
      <c r="W142" s="67"/>
      <c r="X142" s="67"/>
      <c r="Y142" s="67"/>
      <c r="Z142" s="67"/>
      <c r="AA142" s="67"/>
    </row>
    <row r="143" spans="21:27" x14ac:dyDescent="0.25">
      <c r="U143" s="67"/>
      <c r="V143" s="67"/>
      <c r="W143" s="67"/>
      <c r="X143" s="67"/>
      <c r="Y143" s="67"/>
      <c r="Z143" s="67"/>
      <c r="AA143" s="67"/>
    </row>
    <row r="144" spans="21:27" x14ac:dyDescent="0.25">
      <c r="U144" s="67"/>
      <c r="V144" s="67"/>
      <c r="W144" s="67"/>
      <c r="X144" s="67"/>
      <c r="Y144" s="67"/>
      <c r="Z144" s="67"/>
      <c r="AA144" s="67"/>
    </row>
    <row r="145" spans="21:27" x14ac:dyDescent="0.25">
      <c r="U145" s="67"/>
      <c r="V145" s="67"/>
      <c r="W145" s="67"/>
      <c r="X145" s="67"/>
      <c r="Y145" s="67"/>
      <c r="Z145" s="67"/>
      <c r="AA145" s="67"/>
    </row>
    <row r="146" spans="21:27" x14ac:dyDescent="0.25">
      <c r="U146" s="67"/>
      <c r="V146" s="67"/>
      <c r="W146" s="67"/>
      <c r="X146" s="67"/>
      <c r="Y146" s="67"/>
      <c r="Z146" s="67"/>
      <c r="AA146" s="67"/>
    </row>
    <row r="147" spans="21:27" x14ac:dyDescent="0.25">
      <c r="U147" s="67"/>
      <c r="V147" s="67"/>
      <c r="W147" s="67"/>
      <c r="X147" s="67"/>
      <c r="Y147" s="67"/>
      <c r="Z147" s="67"/>
      <c r="AA147" s="67"/>
    </row>
    <row r="148" spans="21:27" x14ac:dyDescent="0.25">
      <c r="U148" s="67"/>
      <c r="V148" s="67"/>
      <c r="W148" s="67"/>
      <c r="X148" s="67"/>
      <c r="Y148" s="67"/>
      <c r="Z148" s="67"/>
      <c r="AA148" s="67"/>
    </row>
    <row r="149" spans="21:27" x14ac:dyDescent="0.25">
      <c r="U149" s="67"/>
      <c r="V149" s="67"/>
      <c r="W149" s="67"/>
      <c r="X149" s="67"/>
      <c r="Y149" s="67"/>
      <c r="Z149" s="67"/>
      <c r="AA149" s="67"/>
    </row>
    <row r="150" spans="21:27" x14ac:dyDescent="0.25">
      <c r="U150" s="67"/>
      <c r="V150" s="67"/>
      <c r="W150" s="67"/>
      <c r="X150" s="67"/>
      <c r="Y150" s="67"/>
      <c r="Z150" s="67"/>
      <c r="AA150" s="67"/>
    </row>
    <row r="151" spans="21:27" x14ac:dyDescent="0.25">
      <c r="U151" s="67"/>
      <c r="V151" s="67"/>
      <c r="W151" s="67"/>
      <c r="X151" s="67"/>
      <c r="Y151" s="67"/>
      <c r="Z151" s="67"/>
      <c r="AA151" s="67"/>
    </row>
    <row r="152" spans="21:27" x14ac:dyDescent="0.25">
      <c r="U152" s="67"/>
      <c r="V152" s="67"/>
      <c r="W152" s="67"/>
      <c r="X152" s="67"/>
      <c r="Y152" s="67"/>
      <c r="Z152" s="67"/>
      <c r="AA152" s="67"/>
    </row>
    <row r="153" spans="21:27" x14ac:dyDescent="0.25">
      <c r="U153" s="67"/>
      <c r="V153" s="67"/>
      <c r="W153" s="67"/>
      <c r="X153" s="67"/>
      <c r="Y153" s="67"/>
      <c r="Z153" s="67"/>
      <c r="AA153" s="67"/>
    </row>
    <row r="154" spans="21:27" x14ac:dyDescent="0.25">
      <c r="U154" s="67"/>
      <c r="V154" s="67"/>
      <c r="W154" s="67"/>
      <c r="X154" s="67"/>
      <c r="Y154" s="67"/>
      <c r="Z154" s="67"/>
      <c r="AA154" s="67"/>
    </row>
    <row r="155" spans="21:27" x14ac:dyDescent="0.25">
      <c r="U155" s="67"/>
      <c r="V155" s="67"/>
      <c r="W155" s="67"/>
      <c r="X155" s="67"/>
      <c r="Y155" s="67"/>
      <c r="Z155" s="67"/>
      <c r="AA155" s="67"/>
    </row>
    <row r="156" spans="21:27" x14ac:dyDescent="0.25">
      <c r="U156" s="67"/>
      <c r="V156" s="67"/>
      <c r="W156" s="67"/>
      <c r="X156" s="67"/>
      <c r="Y156" s="67"/>
      <c r="Z156" s="67"/>
      <c r="AA156" s="67"/>
    </row>
    <row r="157" spans="21:27" x14ac:dyDescent="0.25">
      <c r="U157" s="67"/>
      <c r="V157" s="67"/>
      <c r="W157" s="67"/>
      <c r="X157" s="67"/>
      <c r="Y157" s="67"/>
      <c r="Z157" s="67"/>
      <c r="AA157" s="67"/>
    </row>
    <row r="158" spans="21:27" x14ac:dyDescent="0.25">
      <c r="U158" s="67"/>
      <c r="V158" s="67"/>
      <c r="W158" s="67"/>
      <c r="X158" s="67"/>
      <c r="Y158" s="67"/>
      <c r="Z158" s="67"/>
      <c r="AA158" s="67"/>
    </row>
    <row r="159" spans="21:27" x14ac:dyDescent="0.25">
      <c r="U159" s="67"/>
      <c r="V159" s="67"/>
      <c r="W159" s="67"/>
      <c r="X159" s="67"/>
      <c r="Y159" s="67"/>
      <c r="Z159" s="67"/>
      <c r="AA159" s="67"/>
    </row>
    <row r="160" spans="21:27" x14ac:dyDescent="0.25">
      <c r="U160" s="67"/>
      <c r="V160" s="67"/>
      <c r="W160" s="67"/>
      <c r="X160" s="67"/>
      <c r="Y160" s="67"/>
      <c r="Z160" s="67"/>
      <c r="AA160" s="67"/>
    </row>
    <row r="161" spans="21:27" x14ac:dyDescent="0.25">
      <c r="U161" s="67"/>
      <c r="V161" s="67"/>
      <c r="W161" s="67"/>
      <c r="X161" s="67"/>
      <c r="Y161" s="67"/>
      <c r="Z161" s="67"/>
      <c r="AA161" s="67"/>
    </row>
    <row r="162" spans="21:27" x14ac:dyDescent="0.25">
      <c r="U162" s="67"/>
      <c r="V162" s="67"/>
      <c r="W162" s="67"/>
      <c r="X162" s="67"/>
      <c r="Y162" s="67"/>
      <c r="Z162" s="67"/>
      <c r="AA162" s="67"/>
    </row>
    <row r="163" spans="21:27" x14ac:dyDescent="0.25">
      <c r="U163" s="67"/>
      <c r="V163" s="67"/>
      <c r="W163" s="67"/>
      <c r="X163" s="67"/>
      <c r="Y163" s="67"/>
      <c r="Z163" s="67"/>
      <c r="AA163" s="67"/>
    </row>
    <row r="164" spans="21:27" x14ac:dyDescent="0.25">
      <c r="U164" s="67"/>
      <c r="V164" s="67"/>
      <c r="W164" s="67"/>
      <c r="X164" s="67"/>
      <c r="Y164" s="67"/>
      <c r="Z164" s="67"/>
      <c r="AA164" s="67"/>
    </row>
    <row r="165" spans="21:27" x14ac:dyDescent="0.25">
      <c r="U165" s="67"/>
      <c r="V165" s="67"/>
      <c r="W165" s="67"/>
      <c r="X165" s="67"/>
      <c r="Y165" s="67"/>
      <c r="Z165" s="67"/>
      <c r="AA165" s="67"/>
    </row>
    <row r="166" spans="21:27" x14ac:dyDescent="0.25">
      <c r="U166" s="67"/>
      <c r="V166" s="67"/>
      <c r="W166" s="67"/>
      <c r="X166" s="67"/>
      <c r="Y166" s="67"/>
      <c r="Z166" s="67"/>
      <c r="AA166" s="67"/>
    </row>
    <row r="167" spans="21:27" x14ac:dyDescent="0.25">
      <c r="U167" s="67"/>
      <c r="V167" s="67"/>
      <c r="W167" s="67"/>
      <c r="X167" s="67"/>
      <c r="Y167" s="67"/>
      <c r="Z167" s="67"/>
      <c r="AA167" s="67"/>
    </row>
    <row r="168" spans="21:27" x14ac:dyDescent="0.25">
      <c r="U168" s="67"/>
      <c r="V168" s="67"/>
      <c r="W168" s="67"/>
      <c r="X168" s="67"/>
      <c r="Y168" s="67"/>
      <c r="Z168" s="67"/>
      <c r="AA168" s="67"/>
    </row>
    <row r="169" spans="21:27" x14ac:dyDescent="0.25">
      <c r="U169" s="67"/>
      <c r="V169" s="67"/>
      <c r="W169" s="67"/>
      <c r="X169" s="67"/>
      <c r="Y169" s="67"/>
      <c r="Z169" s="67"/>
      <c r="AA169" s="67"/>
    </row>
    <row r="170" spans="21:27" x14ac:dyDescent="0.25">
      <c r="U170" s="67"/>
      <c r="V170" s="67"/>
      <c r="W170" s="67"/>
      <c r="X170" s="67"/>
      <c r="Y170" s="67"/>
      <c r="Z170" s="67"/>
      <c r="AA170" s="67"/>
    </row>
    <row r="171" spans="21:27" x14ac:dyDescent="0.25">
      <c r="U171" s="67"/>
      <c r="V171" s="67"/>
      <c r="W171" s="67"/>
      <c r="X171" s="67"/>
      <c r="Y171" s="67"/>
      <c r="Z171" s="67"/>
      <c r="AA171" s="67"/>
    </row>
    <row r="172" spans="21:27" x14ac:dyDescent="0.25">
      <c r="U172" s="67"/>
      <c r="V172" s="67"/>
      <c r="W172" s="67"/>
      <c r="X172" s="67"/>
      <c r="Y172" s="67"/>
      <c r="Z172" s="67"/>
      <c r="AA172" s="67"/>
    </row>
    <row r="173" spans="21:27" x14ac:dyDescent="0.25">
      <c r="U173" s="67"/>
      <c r="V173" s="67"/>
      <c r="W173" s="67"/>
      <c r="X173" s="67"/>
      <c r="Y173" s="67"/>
      <c r="Z173" s="67"/>
      <c r="AA173" s="67"/>
    </row>
    <row r="174" spans="21:27" x14ac:dyDescent="0.25">
      <c r="U174" s="67"/>
      <c r="V174" s="67"/>
      <c r="W174" s="67"/>
      <c r="X174" s="67"/>
      <c r="Y174" s="67"/>
      <c r="Z174" s="67"/>
      <c r="AA174" s="67"/>
    </row>
    <row r="175" spans="21:27" x14ac:dyDescent="0.25">
      <c r="U175" s="67"/>
      <c r="V175" s="67"/>
      <c r="W175" s="67"/>
      <c r="X175" s="67"/>
      <c r="Y175" s="67"/>
      <c r="Z175" s="67"/>
      <c r="AA175" s="67"/>
    </row>
    <row r="176" spans="21:27" x14ac:dyDescent="0.25">
      <c r="U176" s="67"/>
      <c r="V176" s="67"/>
      <c r="W176" s="67"/>
      <c r="X176" s="67"/>
      <c r="Y176" s="67"/>
      <c r="Z176" s="67"/>
      <c r="AA176" s="67"/>
    </row>
    <row r="177" spans="21:27" x14ac:dyDescent="0.25">
      <c r="U177" s="67"/>
      <c r="V177" s="67"/>
      <c r="W177" s="67"/>
      <c r="X177" s="67"/>
      <c r="Y177" s="67"/>
      <c r="Z177" s="67"/>
      <c r="AA177" s="67"/>
    </row>
    <row r="178" spans="21:27" x14ac:dyDescent="0.25">
      <c r="U178" s="67"/>
      <c r="V178" s="67"/>
      <c r="W178" s="67"/>
      <c r="X178" s="67"/>
      <c r="Y178" s="67"/>
      <c r="Z178" s="67"/>
      <c r="AA178" s="67"/>
    </row>
    <row r="179" spans="21:27" x14ac:dyDescent="0.25">
      <c r="U179" s="67"/>
      <c r="V179" s="67"/>
      <c r="W179" s="67"/>
      <c r="X179" s="67"/>
      <c r="Y179" s="67"/>
      <c r="Z179" s="67"/>
      <c r="AA179" s="67"/>
    </row>
    <row r="180" spans="21:27" x14ac:dyDescent="0.25">
      <c r="U180" s="67"/>
      <c r="V180" s="67"/>
      <c r="W180" s="67"/>
      <c r="X180" s="67"/>
      <c r="Y180" s="67"/>
      <c r="Z180" s="67"/>
      <c r="AA180" s="67"/>
    </row>
    <row r="181" spans="21:27" x14ac:dyDescent="0.25">
      <c r="U181" s="67"/>
      <c r="V181" s="67"/>
      <c r="W181" s="67"/>
      <c r="X181" s="67"/>
      <c r="Y181" s="67"/>
      <c r="Z181" s="67"/>
      <c r="AA181" s="67"/>
    </row>
    <row r="182" spans="21:27" x14ac:dyDescent="0.25">
      <c r="U182" s="67"/>
      <c r="V182" s="67"/>
      <c r="W182" s="67"/>
      <c r="X182" s="67"/>
      <c r="Y182" s="67"/>
      <c r="Z182" s="67"/>
      <c r="AA182" s="67"/>
    </row>
    <row r="183" spans="21:27" x14ac:dyDescent="0.25">
      <c r="U183" s="67"/>
      <c r="V183" s="67"/>
      <c r="W183" s="67"/>
      <c r="X183" s="67"/>
      <c r="Y183" s="67"/>
      <c r="Z183" s="67"/>
      <c r="AA183" s="67"/>
    </row>
    <row r="184" spans="21:27" x14ac:dyDescent="0.25">
      <c r="U184" s="67"/>
      <c r="V184" s="67"/>
      <c r="W184" s="67"/>
      <c r="X184" s="67"/>
      <c r="Y184" s="67"/>
      <c r="Z184" s="67"/>
      <c r="AA184" s="67"/>
    </row>
    <row r="185" spans="21:27" x14ac:dyDescent="0.25">
      <c r="U185" s="67"/>
      <c r="V185" s="67"/>
      <c r="W185" s="67"/>
      <c r="X185" s="67"/>
      <c r="Y185" s="67"/>
      <c r="Z185" s="67"/>
      <c r="AA185" s="67"/>
    </row>
    <row r="186" spans="21:27" x14ac:dyDescent="0.25">
      <c r="U186" s="67"/>
      <c r="V186" s="67"/>
      <c r="W186" s="67"/>
      <c r="X186" s="67"/>
      <c r="Y186" s="67"/>
      <c r="Z186" s="67"/>
      <c r="AA186" s="67"/>
    </row>
    <row r="187" spans="21:27" x14ac:dyDescent="0.25">
      <c r="U187" s="67"/>
      <c r="V187" s="67"/>
      <c r="W187" s="67"/>
      <c r="X187" s="67"/>
      <c r="Y187" s="67"/>
      <c r="Z187" s="67"/>
      <c r="AA187" s="67"/>
    </row>
    <row r="188" spans="21:27" x14ac:dyDescent="0.25">
      <c r="U188" s="67"/>
      <c r="V188" s="67"/>
      <c r="W188" s="67"/>
      <c r="X188" s="67"/>
      <c r="Y188" s="67"/>
      <c r="Z188" s="67"/>
      <c r="AA188" s="67"/>
    </row>
    <row r="189" spans="21:27" x14ac:dyDescent="0.25">
      <c r="U189" s="67"/>
      <c r="V189" s="67"/>
      <c r="W189" s="67"/>
      <c r="X189" s="67"/>
      <c r="Y189" s="67"/>
      <c r="Z189" s="67"/>
      <c r="AA189" s="67"/>
    </row>
    <row r="190" spans="21:27" x14ac:dyDescent="0.25">
      <c r="U190" s="67"/>
      <c r="V190" s="67"/>
      <c r="W190" s="67"/>
      <c r="X190" s="67"/>
      <c r="Y190" s="67"/>
      <c r="Z190" s="67"/>
      <c r="AA190" s="67"/>
    </row>
    <row r="191" spans="21:27" x14ac:dyDescent="0.25">
      <c r="U191" s="67"/>
      <c r="V191" s="67"/>
      <c r="W191" s="67"/>
      <c r="X191" s="67"/>
      <c r="Y191" s="67"/>
      <c r="Z191" s="67"/>
      <c r="AA191" s="67"/>
    </row>
    <row r="192" spans="21:27" x14ac:dyDescent="0.25">
      <c r="U192" s="67"/>
      <c r="V192" s="67"/>
      <c r="W192" s="67"/>
      <c r="X192" s="67"/>
      <c r="Y192" s="67"/>
      <c r="Z192" s="67"/>
      <c r="AA192" s="67"/>
    </row>
    <row r="193" spans="21:27" x14ac:dyDescent="0.25">
      <c r="U193" s="67"/>
      <c r="V193" s="67"/>
      <c r="W193" s="67"/>
      <c r="X193" s="67"/>
      <c r="Y193" s="67"/>
      <c r="Z193" s="67"/>
      <c r="AA193" s="67"/>
    </row>
    <row r="194" spans="21:27" x14ac:dyDescent="0.25">
      <c r="U194" s="67"/>
      <c r="V194" s="67"/>
      <c r="W194" s="67"/>
      <c r="X194" s="67"/>
      <c r="Y194" s="67"/>
      <c r="Z194" s="67"/>
      <c r="AA194" s="67"/>
    </row>
    <row r="195" spans="21:27" x14ac:dyDescent="0.25">
      <c r="U195" s="67"/>
      <c r="V195" s="67"/>
      <c r="W195" s="67"/>
      <c r="X195" s="67"/>
      <c r="Y195" s="67"/>
      <c r="Z195" s="67"/>
      <c r="AA195" s="67"/>
    </row>
    <row r="196" spans="21:27" x14ac:dyDescent="0.25">
      <c r="U196" s="67"/>
      <c r="V196" s="67"/>
      <c r="W196" s="67"/>
      <c r="X196" s="67"/>
      <c r="Y196" s="67"/>
      <c r="Z196" s="67"/>
      <c r="AA196" s="67"/>
    </row>
    <row r="197" spans="21:27" x14ac:dyDescent="0.25">
      <c r="U197" s="67"/>
      <c r="V197" s="67"/>
      <c r="W197" s="67"/>
      <c r="X197" s="67"/>
      <c r="Y197" s="67"/>
      <c r="Z197" s="67"/>
      <c r="AA197" s="67"/>
    </row>
    <row r="198" spans="21:27" x14ac:dyDescent="0.25">
      <c r="U198" s="67"/>
      <c r="V198" s="67"/>
      <c r="W198" s="67"/>
      <c r="X198" s="67"/>
      <c r="Y198" s="67"/>
      <c r="Z198" s="67"/>
      <c r="AA198" s="67"/>
    </row>
    <row r="199" spans="21:27" x14ac:dyDescent="0.25">
      <c r="U199" s="67"/>
      <c r="V199" s="67"/>
      <c r="W199" s="67"/>
      <c r="X199" s="67"/>
      <c r="Y199" s="67"/>
      <c r="Z199" s="67"/>
      <c r="AA199" s="67"/>
    </row>
    <row r="200" spans="21:27" x14ac:dyDescent="0.25">
      <c r="U200" s="67"/>
      <c r="V200" s="67"/>
      <c r="W200" s="67"/>
      <c r="X200" s="67"/>
      <c r="Y200" s="67"/>
      <c r="Z200" s="67"/>
      <c r="AA200" s="67"/>
    </row>
    <row r="201" spans="21:27" x14ac:dyDescent="0.25">
      <c r="U201" s="67"/>
      <c r="V201" s="67"/>
      <c r="W201" s="67"/>
      <c r="X201" s="67"/>
      <c r="Y201" s="67"/>
      <c r="Z201" s="67"/>
      <c r="AA201" s="67"/>
    </row>
    <row r="202" spans="21:27" x14ac:dyDescent="0.25">
      <c r="U202" s="67"/>
      <c r="V202" s="67"/>
      <c r="W202" s="67"/>
      <c r="X202" s="67"/>
      <c r="Y202" s="67"/>
      <c r="Z202" s="67"/>
      <c r="AA202" s="67"/>
    </row>
    <row r="203" spans="21:27" x14ac:dyDescent="0.25">
      <c r="U203" s="67"/>
      <c r="V203" s="67"/>
      <c r="W203" s="67"/>
      <c r="X203" s="67"/>
      <c r="Y203" s="67"/>
      <c r="Z203" s="67"/>
      <c r="AA203" s="67"/>
    </row>
    <row r="204" spans="21:27" x14ac:dyDescent="0.25">
      <c r="U204" s="67"/>
      <c r="V204" s="67"/>
      <c r="W204" s="67"/>
      <c r="X204" s="67"/>
      <c r="Y204" s="67"/>
      <c r="Z204" s="67"/>
      <c r="AA204" s="67"/>
    </row>
    <row r="205" spans="21:27" x14ac:dyDescent="0.25">
      <c r="U205" s="67"/>
      <c r="V205" s="67"/>
      <c r="W205" s="67"/>
      <c r="X205" s="67"/>
      <c r="Y205" s="67"/>
      <c r="Z205" s="67"/>
      <c r="AA205" s="67"/>
    </row>
    <row r="206" spans="21:27" x14ac:dyDescent="0.25">
      <c r="U206" s="67"/>
      <c r="V206" s="67"/>
      <c r="W206" s="67"/>
      <c r="X206" s="67"/>
      <c r="Y206" s="67"/>
      <c r="Z206" s="67"/>
      <c r="AA206" s="67"/>
    </row>
    <row r="207" spans="21:27" x14ac:dyDescent="0.25">
      <c r="U207" s="67"/>
      <c r="V207" s="67"/>
      <c r="W207" s="67"/>
      <c r="X207" s="67"/>
      <c r="Y207" s="67"/>
      <c r="Z207" s="67"/>
      <c r="AA207" s="67"/>
    </row>
    <row r="208" spans="21:27" x14ac:dyDescent="0.25">
      <c r="U208" s="67"/>
      <c r="V208" s="67"/>
      <c r="W208" s="67"/>
      <c r="X208" s="67"/>
      <c r="Y208" s="67"/>
      <c r="Z208" s="67"/>
      <c r="AA208" s="67"/>
    </row>
    <row r="209" spans="21:27" x14ac:dyDescent="0.25">
      <c r="U209" s="67"/>
      <c r="V209" s="67"/>
      <c r="W209" s="67"/>
      <c r="X209" s="67"/>
      <c r="Y209" s="67"/>
      <c r="Z209" s="67"/>
      <c r="AA209" s="67"/>
    </row>
    <row r="210" spans="21:27" x14ac:dyDescent="0.25">
      <c r="U210" s="67"/>
      <c r="V210" s="67"/>
      <c r="W210" s="67"/>
      <c r="X210" s="67"/>
      <c r="Y210" s="67"/>
      <c r="Z210" s="67"/>
      <c r="AA210" s="67"/>
    </row>
    <row r="211" spans="21:27" x14ac:dyDescent="0.25">
      <c r="U211" s="67"/>
      <c r="V211" s="67"/>
      <c r="W211" s="67"/>
      <c r="X211" s="67"/>
      <c r="Y211" s="67"/>
      <c r="Z211" s="67"/>
      <c r="AA211" s="67"/>
    </row>
    <row r="212" spans="21:27" x14ac:dyDescent="0.25">
      <c r="U212" s="67"/>
      <c r="V212" s="67"/>
      <c r="W212" s="67"/>
      <c r="X212" s="67"/>
      <c r="Y212" s="67"/>
      <c r="Z212" s="67"/>
      <c r="AA212" s="67"/>
    </row>
    <row r="213" spans="21:27" x14ac:dyDescent="0.25">
      <c r="U213" s="67"/>
      <c r="V213" s="67"/>
      <c r="W213" s="67"/>
      <c r="X213" s="67"/>
      <c r="Y213" s="67"/>
      <c r="Z213" s="67"/>
      <c r="AA213" s="67"/>
    </row>
    <row r="214" spans="21:27" x14ac:dyDescent="0.25">
      <c r="U214" s="67"/>
      <c r="V214" s="67"/>
      <c r="W214" s="67"/>
      <c r="X214" s="67"/>
      <c r="Y214" s="67"/>
      <c r="Z214" s="67"/>
      <c r="AA214" s="67"/>
    </row>
    <row r="215" spans="21:27" x14ac:dyDescent="0.25">
      <c r="U215" s="67"/>
      <c r="V215" s="67"/>
      <c r="W215" s="67"/>
      <c r="X215" s="67"/>
      <c r="Y215" s="67"/>
      <c r="Z215" s="67"/>
      <c r="AA215" s="67"/>
    </row>
    <row r="216" spans="21:27" x14ac:dyDescent="0.25">
      <c r="U216" s="67"/>
      <c r="V216" s="67"/>
      <c r="W216" s="67"/>
      <c r="X216" s="67"/>
      <c r="Y216" s="67"/>
      <c r="Z216" s="67"/>
      <c r="AA216" s="67"/>
    </row>
    <row r="217" spans="21:27" x14ac:dyDescent="0.25">
      <c r="U217" s="67"/>
      <c r="V217" s="67"/>
      <c r="W217" s="67"/>
      <c r="X217" s="67"/>
      <c r="Y217" s="67"/>
      <c r="Z217" s="67"/>
      <c r="AA217" s="67"/>
    </row>
    <row r="218" spans="21:27" x14ac:dyDescent="0.25">
      <c r="U218" s="67"/>
      <c r="V218" s="67"/>
      <c r="W218" s="67"/>
      <c r="X218" s="67"/>
      <c r="Y218" s="67"/>
      <c r="Z218" s="67"/>
      <c r="AA218" s="67"/>
    </row>
    <row r="219" spans="21:27" x14ac:dyDescent="0.25">
      <c r="U219" s="67"/>
      <c r="V219" s="67"/>
      <c r="W219" s="67"/>
      <c r="X219" s="67"/>
      <c r="Y219" s="67"/>
      <c r="Z219" s="67"/>
      <c r="AA219" s="67"/>
    </row>
    <row r="220" spans="21:27" x14ac:dyDescent="0.25">
      <c r="U220" s="67"/>
      <c r="V220" s="67"/>
      <c r="W220" s="67"/>
      <c r="X220" s="67"/>
      <c r="Y220" s="67"/>
      <c r="Z220" s="67"/>
      <c r="AA220" s="67"/>
    </row>
    <row r="221" spans="21:27" x14ac:dyDescent="0.25">
      <c r="U221" s="67"/>
      <c r="V221" s="67"/>
      <c r="W221" s="67"/>
      <c r="X221" s="67"/>
      <c r="Y221" s="67"/>
      <c r="Z221" s="67"/>
      <c r="AA221" s="67"/>
    </row>
    <row r="222" spans="21:27" x14ac:dyDescent="0.25">
      <c r="U222" s="67"/>
      <c r="V222" s="67"/>
      <c r="W222" s="67"/>
      <c r="X222" s="67"/>
      <c r="Y222" s="67"/>
      <c r="Z222" s="67"/>
      <c r="AA222" s="67"/>
    </row>
    <row r="223" spans="21:27" x14ac:dyDescent="0.25">
      <c r="U223" s="67"/>
      <c r="V223" s="67"/>
      <c r="W223" s="67"/>
      <c r="X223" s="67"/>
      <c r="Y223" s="67"/>
      <c r="Z223" s="67"/>
      <c r="AA223" s="67"/>
    </row>
    <row r="224" spans="21:27" x14ac:dyDescent="0.25">
      <c r="U224" s="67"/>
      <c r="V224" s="67"/>
      <c r="W224" s="67"/>
      <c r="X224" s="67"/>
      <c r="Y224" s="67"/>
      <c r="Z224" s="67"/>
      <c r="AA224" s="67"/>
    </row>
    <row r="225" spans="21:27" x14ac:dyDescent="0.25">
      <c r="U225" s="67"/>
      <c r="V225" s="67"/>
      <c r="W225" s="67"/>
      <c r="X225" s="67"/>
      <c r="Y225" s="67"/>
      <c r="Z225" s="67"/>
      <c r="AA225" s="67"/>
    </row>
    <row r="226" spans="21:27" x14ac:dyDescent="0.25">
      <c r="U226" s="67"/>
      <c r="V226" s="67"/>
      <c r="W226" s="67"/>
      <c r="X226" s="67"/>
      <c r="Y226" s="67"/>
      <c r="Z226" s="67"/>
      <c r="AA226" s="67"/>
    </row>
    <row r="227" spans="21:27" x14ac:dyDescent="0.25">
      <c r="U227" s="67"/>
      <c r="V227" s="67"/>
      <c r="W227" s="67"/>
      <c r="X227" s="67"/>
      <c r="Y227" s="67"/>
      <c r="Z227" s="67"/>
      <c r="AA227" s="67"/>
    </row>
    <row r="228" spans="21:27" x14ac:dyDescent="0.25">
      <c r="U228" s="67"/>
      <c r="V228" s="67"/>
      <c r="W228" s="67"/>
      <c r="X228" s="67"/>
      <c r="Y228" s="67"/>
      <c r="Z228" s="67"/>
      <c r="AA228" s="67"/>
    </row>
    <row r="229" spans="21:27" x14ac:dyDescent="0.25">
      <c r="U229" s="67"/>
      <c r="V229" s="67"/>
      <c r="W229" s="67"/>
      <c r="X229" s="67"/>
      <c r="Y229" s="67"/>
      <c r="Z229" s="67"/>
      <c r="AA229" s="67"/>
    </row>
    <row r="230" spans="21:27" x14ac:dyDescent="0.25">
      <c r="U230" s="67"/>
      <c r="V230" s="67"/>
      <c r="W230" s="67"/>
      <c r="X230" s="67"/>
      <c r="Y230" s="67"/>
      <c r="Z230" s="67"/>
      <c r="AA230" s="67"/>
    </row>
    <row r="231" spans="21:27" x14ac:dyDescent="0.25">
      <c r="U231" s="67"/>
      <c r="V231" s="67"/>
      <c r="W231" s="67"/>
      <c r="X231" s="67"/>
      <c r="Y231" s="67"/>
      <c r="Z231" s="67"/>
      <c r="AA231" s="67"/>
    </row>
    <row r="232" spans="21:27" x14ac:dyDescent="0.25">
      <c r="U232" s="67"/>
      <c r="V232" s="67"/>
      <c r="W232" s="67"/>
      <c r="X232" s="67"/>
      <c r="Y232" s="67"/>
      <c r="Z232" s="67"/>
      <c r="AA232" s="67"/>
    </row>
    <row r="233" spans="21:27" x14ac:dyDescent="0.25">
      <c r="U233" s="67"/>
      <c r="V233" s="67"/>
      <c r="W233" s="67"/>
      <c r="X233" s="67"/>
      <c r="Y233" s="67"/>
      <c r="Z233" s="67"/>
      <c r="AA233" s="67"/>
    </row>
    <row r="234" spans="21:27" x14ac:dyDescent="0.25">
      <c r="U234" s="67"/>
      <c r="V234" s="67"/>
      <c r="W234" s="67"/>
      <c r="X234" s="67"/>
      <c r="Y234" s="67"/>
      <c r="Z234" s="67"/>
      <c r="AA234" s="67"/>
    </row>
    <row r="235" spans="21:27" x14ac:dyDescent="0.25">
      <c r="U235" s="67"/>
      <c r="V235" s="67"/>
      <c r="W235" s="67"/>
      <c r="X235" s="67"/>
      <c r="Y235" s="67"/>
      <c r="Z235" s="67"/>
      <c r="AA235" s="67"/>
    </row>
    <row r="236" spans="21:27" x14ac:dyDescent="0.25">
      <c r="U236" s="67"/>
      <c r="V236" s="67"/>
      <c r="W236" s="67"/>
      <c r="X236" s="67"/>
      <c r="Y236" s="67"/>
      <c r="Z236" s="67"/>
      <c r="AA236" s="67"/>
    </row>
    <row r="237" spans="21:27" x14ac:dyDescent="0.25">
      <c r="U237" s="67"/>
      <c r="V237" s="67"/>
      <c r="W237" s="67"/>
      <c r="X237" s="67"/>
      <c r="Y237" s="67"/>
      <c r="Z237" s="67"/>
      <c r="AA237" s="67"/>
    </row>
    <row r="238" spans="21:27" x14ac:dyDescent="0.25">
      <c r="U238" s="67"/>
      <c r="V238" s="67"/>
      <c r="W238" s="67"/>
      <c r="X238" s="67"/>
      <c r="Y238" s="67"/>
      <c r="Z238" s="67"/>
      <c r="AA238" s="67"/>
    </row>
    <row r="239" spans="21:27" x14ac:dyDescent="0.25">
      <c r="U239" s="67"/>
      <c r="V239" s="67"/>
      <c r="W239" s="67"/>
      <c r="X239" s="67"/>
      <c r="Y239" s="67"/>
      <c r="Z239" s="67"/>
      <c r="AA239" s="67"/>
    </row>
    <row r="240" spans="21:27" x14ac:dyDescent="0.25">
      <c r="U240" s="67"/>
      <c r="V240" s="67"/>
      <c r="W240" s="67"/>
      <c r="X240" s="67"/>
      <c r="Y240" s="67"/>
      <c r="Z240" s="67"/>
      <c r="AA240" s="67"/>
    </row>
  </sheetData>
  <sheetProtection sheet="1" objects="1" scenarios="1"/>
  <mergeCells count="31">
    <mergeCell ref="Y18:Y19"/>
    <mergeCell ref="Z18:Z19"/>
    <mergeCell ref="B16:J16"/>
    <mergeCell ref="B17:B18"/>
    <mergeCell ref="C17:F17"/>
    <mergeCell ref="G17:J17"/>
    <mergeCell ref="C18:D18"/>
    <mergeCell ref="E18:F18"/>
    <mergeCell ref="G18:H18"/>
    <mergeCell ref="I18:J18"/>
    <mergeCell ref="AJ18:AJ19"/>
    <mergeCell ref="AK18:AK19"/>
    <mergeCell ref="AL18:AL19"/>
    <mergeCell ref="AM18:AM19"/>
    <mergeCell ref="AN18:AN19"/>
    <mergeCell ref="AI18:AI19"/>
    <mergeCell ref="P18:R18"/>
    <mergeCell ref="B6:C6"/>
    <mergeCell ref="B7:C7"/>
    <mergeCell ref="V18:V19"/>
    <mergeCell ref="W18:W19"/>
    <mergeCell ref="AC18:AC19"/>
    <mergeCell ref="B8:C8"/>
    <mergeCell ref="AA18:AA19"/>
    <mergeCell ref="O11:R11"/>
    <mergeCell ref="B9:C9"/>
    <mergeCell ref="B10:C10"/>
    <mergeCell ref="W11:Z11"/>
    <mergeCell ref="AE18:AE19"/>
    <mergeCell ref="AF18:AF19"/>
    <mergeCell ref="X18:X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6"/>
  <sheetViews>
    <sheetView zoomScaleNormal="100" workbookViewId="0">
      <pane xSplit="1" ySplit="9" topLeftCell="B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5" x14ac:dyDescent="0.25"/>
  <cols>
    <col min="1" max="2" width="9.140625" style="34"/>
    <col min="3" max="6" width="10.7109375" style="34" customWidth="1"/>
    <col min="7" max="7" width="9.140625" style="34"/>
    <col min="8" max="8" width="10.7109375" style="34" bestFit="1" customWidth="1"/>
    <col min="9" max="16384" width="9.140625" style="34"/>
  </cols>
  <sheetData>
    <row r="4" spans="2:15" s="36" customFormat="1" x14ac:dyDescent="0.25"/>
    <row r="5" spans="2:15" x14ac:dyDescent="0.25">
      <c r="C5" s="99" t="s">
        <v>24</v>
      </c>
      <c r="D5" s="100"/>
      <c r="E5" s="100"/>
      <c r="F5" s="100"/>
    </row>
    <row r="6" spans="2:15" x14ac:dyDescent="0.25">
      <c r="C6" s="101" t="s">
        <v>25</v>
      </c>
      <c r="D6" s="101"/>
      <c r="E6" s="102" t="s">
        <v>26</v>
      </c>
      <c r="F6" s="102"/>
    </row>
    <row r="7" spans="2:15" x14ac:dyDescent="0.25">
      <c r="C7" s="98" t="s">
        <v>27</v>
      </c>
      <c r="D7" s="98"/>
      <c r="E7" s="98" t="s">
        <v>27</v>
      </c>
      <c r="F7" s="98"/>
    </row>
    <row r="8" spans="2:15" x14ac:dyDescent="0.25">
      <c r="C8" s="61" t="s">
        <v>22</v>
      </c>
      <c r="D8" s="71" t="s">
        <v>23</v>
      </c>
      <c r="E8" s="61" t="s">
        <v>22</v>
      </c>
      <c r="F8" s="71" t="s">
        <v>23</v>
      </c>
    </row>
    <row r="9" spans="2:15" x14ac:dyDescent="0.25">
      <c r="C9" s="37"/>
      <c r="D9" s="37"/>
      <c r="E9" s="37"/>
      <c r="F9" s="37"/>
      <c r="H9" s="38"/>
      <c r="I9" s="39"/>
      <c r="J9" s="39"/>
      <c r="K9" s="39"/>
      <c r="L9" s="39"/>
      <c r="M9" s="39"/>
      <c r="N9" s="39"/>
      <c r="O9" s="39"/>
    </row>
    <row r="10" spans="2:15" x14ac:dyDescent="0.25">
      <c r="B10" s="72">
        <v>2010</v>
      </c>
      <c r="C10" s="73">
        <v>3.8882500000000002</v>
      </c>
      <c r="D10" s="73">
        <v>4.9389166700000002</v>
      </c>
      <c r="E10" s="73">
        <v>4.0365586116358099</v>
      </c>
      <c r="F10" s="74">
        <v>5.1263842020872303</v>
      </c>
      <c r="I10" s="40"/>
      <c r="J10" s="40"/>
      <c r="K10" s="40"/>
      <c r="L10" s="40"/>
      <c r="M10" s="40"/>
      <c r="N10" s="40"/>
      <c r="O10" s="40"/>
    </row>
    <row r="11" spans="2:15" x14ac:dyDescent="0.25">
      <c r="B11" s="75">
        <f>B10+1</f>
        <v>2011</v>
      </c>
      <c r="C11" s="41">
        <v>3.6734166699999999</v>
      </c>
      <c r="D11" s="41">
        <v>4.6818333299999999</v>
      </c>
      <c r="E11" s="41">
        <v>3.7384051469128501</v>
      </c>
      <c r="F11" s="76">
        <v>4.7656610588448904</v>
      </c>
      <c r="I11" s="40"/>
      <c r="J11" s="40"/>
      <c r="K11" s="40"/>
      <c r="L11" s="40"/>
      <c r="M11" s="40"/>
      <c r="N11" s="40"/>
      <c r="O11" s="40"/>
    </row>
    <row r="12" spans="2:15" x14ac:dyDescent="0.25">
      <c r="B12" s="75">
        <f t="shared" ref="B12:B35" si="0">B11+1</f>
        <v>2012</v>
      </c>
      <c r="C12" s="41">
        <v>2.40033333</v>
      </c>
      <c r="D12" s="41">
        <v>3.4095833299999998</v>
      </c>
      <c r="E12" s="41">
        <v>2.3944584745209698</v>
      </c>
      <c r="F12" s="76">
        <v>3.4020685141460199</v>
      </c>
      <c r="I12" s="40"/>
      <c r="J12" s="40"/>
      <c r="K12" s="40"/>
      <c r="L12" s="40"/>
      <c r="M12" s="40"/>
      <c r="N12" s="40"/>
      <c r="O12" s="40"/>
    </row>
    <row r="13" spans="2:15" x14ac:dyDescent="0.25">
      <c r="B13" s="75">
        <f t="shared" si="0"/>
        <v>2013</v>
      </c>
      <c r="C13" s="41">
        <v>3.0726666699999998</v>
      </c>
      <c r="D13" s="41">
        <v>4.8785833299999997</v>
      </c>
      <c r="E13" s="41">
        <v>3.0012821451562002</v>
      </c>
      <c r="F13" s="76">
        <v>4.76659098091947</v>
      </c>
      <c r="I13" s="40"/>
      <c r="J13" s="40"/>
      <c r="K13" s="40"/>
      <c r="L13" s="40"/>
      <c r="M13" s="40"/>
      <c r="N13" s="40"/>
      <c r="O13" s="40"/>
    </row>
    <row r="14" spans="2:15" x14ac:dyDescent="0.25">
      <c r="B14" s="75">
        <f t="shared" si="0"/>
        <v>2014</v>
      </c>
      <c r="C14" s="41">
        <v>4.3922041600000004</v>
      </c>
      <c r="D14" s="41">
        <v>7.7470456700000003</v>
      </c>
      <c r="E14" s="41">
        <v>4.1945648490238803</v>
      </c>
      <c r="F14" s="76">
        <v>7.4161219070497904</v>
      </c>
      <c r="I14" s="40"/>
      <c r="J14" s="40"/>
      <c r="K14" s="40"/>
      <c r="L14" s="40"/>
      <c r="M14" s="40"/>
      <c r="N14" s="40"/>
      <c r="O14" s="40"/>
    </row>
    <row r="15" spans="2:15" x14ac:dyDescent="0.25">
      <c r="B15" s="75">
        <f t="shared" si="0"/>
        <v>2015</v>
      </c>
      <c r="C15" s="41">
        <v>3.21403712</v>
      </c>
      <c r="D15" s="41">
        <v>4.8388644100000002</v>
      </c>
      <c r="E15" s="41">
        <v>3.0017641668568702</v>
      </c>
      <c r="F15" s="76">
        <v>4.5222222816138897</v>
      </c>
      <c r="G15" s="35"/>
      <c r="I15" s="40"/>
      <c r="J15" s="40"/>
      <c r="K15" s="40"/>
      <c r="L15" s="40"/>
      <c r="M15" s="40"/>
      <c r="N15" s="40"/>
      <c r="O15" s="40"/>
    </row>
    <row r="16" spans="2:15" x14ac:dyDescent="0.25">
      <c r="B16" s="75">
        <f t="shared" si="0"/>
        <v>2016</v>
      </c>
      <c r="C16" s="41">
        <v>3.5837039800000001</v>
      </c>
      <c r="D16" s="41">
        <v>4.9430512799999997</v>
      </c>
      <c r="E16" s="41">
        <v>3.2675654127042102</v>
      </c>
      <c r="F16" s="76">
        <v>4.50925977248147</v>
      </c>
      <c r="I16" s="40"/>
      <c r="J16" s="40"/>
      <c r="K16" s="40"/>
      <c r="L16" s="40"/>
      <c r="M16" s="40"/>
      <c r="N16" s="40"/>
      <c r="O16" s="40"/>
    </row>
    <row r="17" spans="2:15" x14ac:dyDescent="0.25">
      <c r="B17" s="75">
        <f t="shared" si="0"/>
        <v>2017</v>
      </c>
      <c r="C17" s="41">
        <v>4.0158669299999996</v>
      </c>
      <c r="D17" s="41">
        <v>5.4771476300000002</v>
      </c>
      <c r="E17" s="41">
        <v>3.5803925449718301</v>
      </c>
      <c r="F17" s="76">
        <v>4.8847657002481002</v>
      </c>
      <c r="I17" s="40"/>
      <c r="J17" s="40"/>
      <c r="K17" s="40"/>
      <c r="L17" s="40"/>
      <c r="M17" s="40"/>
      <c r="N17" s="40"/>
      <c r="O17" s="40"/>
    </row>
    <row r="18" spans="2:15" x14ac:dyDescent="0.25">
      <c r="B18" s="75">
        <f t="shared" si="0"/>
        <v>2018</v>
      </c>
      <c r="C18" s="41">
        <v>4.2285044599999999</v>
      </c>
      <c r="D18" s="41">
        <v>5.8674170099999996</v>
      </c>
      <c r="E18" s="41">
        <v>3.6855850335323401</v>
      </c>
      <c r="F18" s="76">
        <v>5.1166593766694302</v>
      </c>
      <c r="I18" s="40"/>
      <c r="J18" s="40"/>
      <c r="K18" s="40"/>
      <c r="L18" s="40"/>
      <c r="M18" s="40"/>
      <c r="N18" s="40"/>
      <c r="O18" s="40"/>
    </row>
    <row r="19" spans="2:15" x14ac:dyDescent="0.25">
      <c r="B19" s="75">
        <f t="shared" si="0"/>
        <v>2019</v>
      </c>
      <c r="C19" s="41">
        <v>4.9938872500000002</v>
      </c>
      <c r="D19" s="41">
        <v>6.6366728100000003</v>
      </c>
      <c r="E19" s="41">
        <v>4.2537163312928401</v>
      </c>
      <c r="F19" s="76">
        <v>5.6566732504193196</v>
      </c>
      <c r="I19" s="40"/>
      <c r="J19" s="40"/>
      <c r="K19" s="40"/>
      <c r="L19" s="40"/>
      <c r="M19" s="40"/>
      <c r="N19" s="40"/>
      <c r="O19" s="40"/>
    </row>
    <row r="20" spans="2:15" x14ac:dyDescent="0.25">
      <c r="B20" s="75">
        <f t="shared" si="0"/>
        <v>2020</v>
      </c>
      <c r="C20" s="41">
        <v>5.6374695800000003</v>
      </c>
      <c r="D20" s="41">
        <v>7.2211650900000004</v>
      </c>
      <c r="E20" s="41">
        <v>4.6960392451645401</v>
      </c>
      <c r="F20" s="76">
        <v>6.0172952795335597</v>
      </c>
      <c r="I20" s="40"/>
      <c r="J20" s="40"/>
      <c r="K20" s="40"/>
      <c r="L20" s="40"/>
      <c r="M20" s="40"/>
      <c r="N20" s="40"/>
      <c r="O20" s="40"/>
    </row>
    <row r="21" spans="2:15" x14ac:dyDescent="0.25">
      <c r="B21" s="75">
        <f t="shared" si="0"/>
        <v>2021</v>
      </c>
      <c r="C21" s="41">
        <v>5.5800658500000004</v>
      </c>
      <c r="D21" s="41">
        <v>7.2046099300000002</v>
      </c>
      <c r="E21" s="41">
        <v>4.5439594270661701</v>
      </c>
      <c r="F21" s="76">
        <v>5.8687701867538697</v>
      </c>
      <c r="I21" s="40"/>
      <c r="J21" s="40"/>
      <c r="K21" s="40"/>
      <c r="L21" s="40"/>
      <c r="M21" s="40"/>
      <c r="N21" s="40"/>
      <c r="O21" s="40"/>
    </row>
    <row r="22" spans="2:15" x14ac:dyDescent="0.25">
      <c r="B22" s="75">
        <f t="shared" si="0"/>
        <v>2022</v>
      </c>
      <c r="C22" s="41">
        <v>5.6548738800000002</v>
      </c>
      <c r="D22" s="41">
        <v>7.3366762200000002</v>
      </c>
      <c r="E22" s="41">
        <v>4.5003844346556301</v>
      </c>
      <c r="F22" s="76">
        <v>5.8412485639213703</v>
      </c>
      <c r="I22" s="40"/>
      <c r="J22" s="40"/>
      <c r="K22" s="40"/>
      <c r="L22" s="40"/>
      <c r="M22" s="40"/>
      <c r="N22" s="40"/>
      <c r="O22" s="40"/>
    </row>
    <row r="23" spans="2:15" x14ac:dyDescent="0.25">
      <c r="B23" s="75">
        <f t="shared" si="0"/>
        <v>2023</v>
      </c>
      <c r="C23" s="41">
        <v>6.1999864899999997</v>
      </c>
      <c r="D23" s="41">
        <v>7.9293534799999996</v>
      </c>
      <c r="E23" s="41">
        <v>4.8226323868006098</v>
      </c>
      <c r="F23" s="76">
        <v>6.1704802014580498</v>
      </c>
      <c r="I23" s="40"/>
      <c r="J23" s="40"/>
      <c r="K23" s="40"/>
      <c r="L23" s="40"/>
      <c r="M23" s="40"/>
      <c r="N23" s="40"/>
      <c r="O23" s="40"/>
    </row>
    <row r="24" spans="2:15" x14ac:dyDescent="0.25">
      <c r="B24" s="75">
        <f t="shared" si="0"/>
        <v>2024</v>
      </c>
      <c r="C24" s="41">
        <v>5.8897548100000003</v>
      </c>
      <c r="D24" s="41">
        <v>7.6256026400000003</v>
      </c>
      <c r="E24" s="41">
        <v>4.4796787409089003</v>
      </c>
      <c r="F24" s="76">
        <v>5.8025351416725304</v>
      </c>
      <c r="I24" s="40"/>
      <c r="J24" s="40"/>
      <c r="K24" s="40"/>
      <c r="L24" s="40"/>
      <c r="M24" s="40"/>
      <c r="N24" s="40"/>
      <c r="O24" s="40"/>
    </row>
    <row r="25" spans="2:15" x14ac:dyDescent="0.25">
      <c r="B25" s="75">
        <f t="shared" si="0"/>
        <v>2025</v>
      </c>
      <c r="C25" s="41">
        <v>6.44043045</v>
      </c>
      <c r="D25" s="41">
        <v>8.1516091199999998</v>
      </c>
      <c r="E25" s="41">
        <v>4.7864686199444799</v>
      </c>
      <c r="F25" s="76">
        <v>6.0610362584920701</v>
      </c>
      <c r="I25" s="40"/>
      <c r="J25" s="40"/>
      <c r="K25" s="40"/>
      <c r="L25" s="40"/>
      <c r="M25" s="40"/>
      <c r="N25" s="40"/>
      <c r="O25" s="40"/>
    </row>
    <row r="26" spans="2:15" x14ac:dyDescent="0.25">
      <c r="B26" s="75">
        <f t="shared" si="0"/>
        <v>2026</v>
      </c>
      <c r="C26" s="41">
        <v>6.5068230299999996</v>
      </c>
      <c r="D26" s="41">
        <v>8.2442472099999993</v>
      </c>
      <c r="E26" s="41">
        <v>4.7284923190011501</v>
      </c>
      <c r="F26" s="76">
        <v>5.9934140187446499</v>
      </c>
      <c r="I26" s="40"/>
      <c r="J26" s="40"/>
      <c r="K26" s="40"/>
      <c r="L26" s="40"/>
      <c r="M26" s="40"/>
      <c r="N26" s="40"/>
      <c r="O26" s="40"/>
    </row>
    <row r="27" spans="2:15" x14ac:dyDescent="0.25">
      <c r="B27" s="75">
        <f t="shared" si="0"/>
        <v>2027</v>
      </c>
      <c r="C27" s="41">
        <v>7.2203364600000004</v>
      </c>
      <c r="D27" s="41">
        <v>9.0089110800000007</v>
      </c>
      <c r="E27" s="41">
        <v>5.1273502800097699</v>
      </c>
      <c r="F27" s="76">
        <v>6.4003376805375796</v>
      </c>
      <c r="I27" s="40"/>
      <c r="J27" s="40"/>
      <c r="K27" s="40"/>
      <c r="L27" s="40"/>
      <c r="M27" s="40"/>
      <c r="N27" s="40"/>
      <c r="O27" s="40"/>
    </row>
    <row r="28" spans="2:15" x14ac:dyDescent="0.25">
      <c r="B28" s="75">
        <f t="shared" si="0"/>
        <v>2028</v>
      </c>
      <c r="C28" s="41">
        <v>7.3097548100000003</v>
      </c>
      <c r="D28" s="41">
        <v>9.1548949200000003</v>
      </c>
      <c r="E28" s="41">
        <v>5.0760331443120297</v>
      </c>
      <c r="F28" s="76">
        <v>6.3597479504408998</v>
      </c>
      <c r="I28" s="40"/>
      <c r="J28" s="40"/>
      <c r="K28" s="40"/>
      <c r="L28" s="40"/>
      <c r="M28" s="40"/>
      <c r="N28" s="40"/>
      <c r="O28" s="40"/>
    </row>
    <row r="29" spans="2:15" x14ac:dyDescent="0.25">
      <c r="B29" s="75">
        <f t="shared" si="0"/>
        <v>2029</v>
      </c>
      <c r="C29" s="41">
        <v>8.0156848299999996</v>
      </c>
      <c r="D29" s="41">
        <v>9.9610948599999993</v>
      </c>
      <c r="E29" s="41">
        <v>5.4395882112759804</v>
      </c>
      <c r="F29" s="76">
        <v>6.7626830522118002</v>
      </c>
      <c r="I29" s="40"/>
      <c r="J29" s="40"/>
      <c r="K29" s="40"/>
      <c r="L29" s="40"/>
      <c r="M29" s="40"/>
      <c r="N29" s="40"/>
      <c r="O29" s="40"/>
    </row>
    <row r="30" spans="2:15" x14ac:dyDescent="0.25">
      <c r="B30" s="75">
        <f t="shared" si="0"/>
        <v>2030</v>
      </c>
      <c r="C30" s="41">
        <v>8.0728734400000004</v>
      </c>
      <c r="D30" s="41">
        <v>10.1088974</v>
      </c>
      <c r="E30" s="41">
        <v>5.35687986615764</v>
      </c>
      <c r="F30" s="76">
        <v>6.7109392306487496</v>
      </c>
      <c r="I30" s="40"/>
      <c r="J30" s="40"/>
      <c r="K30" s="40"/>
      <c r="L30" s="40"/>
      <c r="M30" s="40"/>
      <c r="N30" s="40"/>
      <c r="O30" s="40"/>
    </row>
    <row r="31" spans="2:15" x14ac:dyDescent="0.25">
      <c r="B31" s="75">
        <f t="shared" si="0"/>
        <v>2031</v>
      </c>
      <c r="C31" s="41">
        <v>8.3189308200000003</v>
      </c>
      <c r="D31" s="41">
        <v>10.314693220000001</v>
      </c>
      <c r="E31" s="41">
        <v>5.3949574098474198</v>
      </c>
      <c r="F31" s="76">
        <v>6.69180155959641</v>
      </c>
      <c r="I31" s="40"/>
      <c r="J31" s="40"/>
      <c r="K31" s="40"/>
      <c r="L31" s="40"/>
      <c r="M31" s="40"/>
      <c r="N31" s="40"/>
      <c r="O31" s="40"/>
    </row>
    <row r="32" spans="2:15" x14ac:dyDescent="0.25">
      <c r="B32" s="75">
        <f t="shared" si="0"/>
        <v>2032</v>
      </c>
      <c r="C32" s="41">
        <v>8.4968039900000001</v>
      </c>
      <c r="D32" s="41">
        <v>10.59920756</v>
      </c>
      <c r="E32" s="41">
        <v>5.3870086051321104</v>
      </c>
      <c r="F32" s="76">
        <v>6.72262450661092</v>
      </c>
      <c r="I32" s="40"/>
      <c r="J32" s="40"/>
      <c r="K32" s="40"/>
      <c r="L32" s="40"/>
      <c r="M32" s="40"/>
      <c r="N32" s="40"/>
      <c r="O32" s="40"/>
    </row>
    <row r="33" spans="2:15" x14ac:dyDescent="0.25">
      <c r="B33" s="75">
        <f t="shared" si="0"/>
        <v>2033</v>
      </c>
      <c r="C33" s="41">
        <v>8.9211293299999994</v>
      </c>
      <c r="D33" s="41">
        <v>11.124751099999999</v>
      </c>
      <c r="E33" s="41">
        <v>5.5280419430507104</v>
      </c>
      <c r="F33" s="76">
        <v>6.8965857482861797</v>
      </c>
      <c r="I33" s="40"/>
      <c r="J33" s="40"/>
      <c r="K33" s="40"/>
      <c r="L33" s="40"/>
      <c r="M33" s="40"/>
      <c r="N33" s="40"/>
      <c r="O33" s="40"/>
    </row>
    <row r="34" spans="2:15" x14ac:dyDescent="0.25">
      <c r="B34" s="75">
        <f t="shared" si="0"/>
        <v>2034</v>
      </c>
      <c r="C34" s="41">
        <v>9.1980061299999996</v>
      </c>
      <c r="D34" s="41">
        <v>11.513598249999999</v>
      </c>
      <c r="E34" s="41">
        <v>5.5721349747077999</v>
      </c>
      <c r="F34" s="76">
        <v>6.97787849815992</v>
      </c>
      <c r="I34" s="40"/>
      <c r="J34" s="40"/>
      <c r="K34" s="40"/>
      <c r="L34" s="40"/>
      <c r="M34" s="40"/>
      <c r="N34" s="40"/>
      <c r="O34" s="40"/>
    </row>
    <row r="35" spans="2:15" x14ac:dyDescent="0.25">
      <c r="B35" s="77">
        <f t="shared" si="0"/>
        <v>2035</v>
      </c>
      <c r="C35" s="78">
        <v>9.6595791999999996</v>
      </c>
      <c r="D35" s="78">
        <v>12.08855496</v>
      </c>
      <c r="E35" s="78">
        <v>5.7199483319721596</v>
      </c>
      <c r="F35" s="79">
        <v>7.1614163923559699</v>
      </c>
      <c r="J35" s="40"/>
      <c r="K35" s="40"/>
      <c r="L35" s="40"/>
      <c r="M35" s="40"/>
      <c r="N35" s="40"/>
      <c r="O35" s="40"/>
    </row>
    <row r="36" spans="2:15" x14ac:dyDescent="0.25">
      <c r="B36" s="80" t="s">
        <v>45</v>
      </c>
    </row>
  </sheetData>
  <sheetProtection sheet="1" objects="1" scenarios="1"/>
  <mergeCells count="5">
    <mergeCell ref="E7:F7"/>
    <mergeCell ref="C7:D7"/>
    <mergeCell ref="C5:F5"/>
    <mergeCell ref="C6:D6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ICF Avoided Cost Adjustments</vt:lpstr>
      <vt:lpstr>ICF Price Forecasts</vt:lpstr>
      <vt:lpstr>Annual Impacts Chart</vt:lpstr>
      <vt:lpstr>Lifetime Impacts Chart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Buan, Eric</dc:creator>
  <cp:lastModifiedBy>Susi Vogt</cp:lastModifiedBy>
  <dcterms:created xsi:type="dcterms:W3CDTF">2014-10-31T19:06:35Z</dcterms:created>
  <dcterms:modified xsi:type="dcterms:W3CDTF">2015-06-24T16:00:30Z</dcterms:modified>
</cp:coreProperties>
</file>